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comments+xml" PartName="/xl/comment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  <sheet state="visible" name="backup pansion" sheetId="2" r:id="rId4"/>
    <sheet state="visible" name="Лист2" sheetId="3" r:id="rId5"/>
    <sheet state="visible" name="backup profiles" sheetId="4" r:id="rId6"/>
  </sheets>
  <definedNames/>
  <calcPr/>
</workbook>
</file>

<file path=xl/comments.xml><?xml version="1.0" encoding="utf-8"?>
<comments xmlns="http://schemas.openxmlformats.org/spreadsheetml/2006/main">
  <authors>
    <author/>
  </authors>
  <commentList>
    <comment authorId="0" ref="F1">
      <text>
        <t xml:space="preserve">Надо указать, в каком классе начинается профильное образование
	-Антон Бутусов</t>
      </text>
    </comment>
    <comment authorId="0" ref="K1">
      <text>
        <t xml:space="preserve">Лицей, гимназия, школа, центр образования, кадетская, коррекционная
	-Антон Бутусов</t>
      </text>
    </comment>
    <comment authorId="0" ref="H42">
      <text>
        <t xml:space="preserve">Сабина, превышено количество символов
	-Антон Бутусов
посмотри, пожалуйста, теперь. я кое-что удалила
	-Сабина Карасева</t>
      </text>
    </comment>
    <comment authorId="0" ref="O115">
      <text>
        <t xml:space="preserve">вот здесь добавила адрес (ул. Свободы д.63, к.2)
	-Сабина Карасева</t>
      </text>
    </comment>
    <comment authorId="0" ref="I181">
      <text>
        <t xml:space="preserve">что означает прочерк?
	-Антон Бутусов
значит писать "нет"? в суворовском нет продленки, там полное проживание
	-Сабина Карасева
писать "нет"
	-Антон Бутусов</t>
      </text>
    </comment>
  </commentList>
</comments>
</file>

<file path=xl/sharedStrings.xml><?xml version="1.0" encoding="utf-8"?>
<sst xmlns="http://schemas.openxmlformats.org/spreadsheetml/2006/main" count="5301" uniqueCount="1981">
  <si>
    <t>Полное название</t>
  </si>
  <si>
    <t>Красивое название</t>
  </si>
  <si>
    <t>Сайты школы</t>
  </si>
  <si>
    <t>Социальные сети</t>
  </si>
  <si>
    <t>id школы в ВК</t>
  </si>
  <si>
    <t>Профили (fixed)</t>
  </si>
  <si>
    <t>Краткое описание (около 112 знаков)</t>
  </si>
  <si>
    <t>Особенности</t>
  </si>
  <si>
    <t>Наличие и стоимость продлёнки</t>
  </si>
  <si>
    <t>Наличие формы</t>
  </si>
  <si>
    <t>Тип школы</t>
  </si>
  <si>
    <t>Наличие интерната</t>
  </si>
  <si>
    <t>Адреса зданий ОУ / Административный округ</t>
  </si>
  <si>
    <t>Адреса зданий ОУ / Район</t>
  </si>
  <si>
    <t>Адреса зданий ОУ / Адрес</t>
  </si>
  <si>
    <t>Образовательные программы</t>
  </si>
  <si>
    <t>телефон</t>
  </si>
  <si>
    <t>ФИО директора</t>
  </si>
  <si>
    <t>Государственное бюджетное образовательное учреждение города Москвы лицей № 1535</t>
  </si>
  <si>
    <t>Лицей №1535</t>
  </si>
  <si>
    <t>http://lyc1535.mskobr.ru/, Лицей на сайте Департамента образования Москвы</t>
  </si>
  <si>
    <t>https://www.facebook.com/groups/110504392617812/, Сообщество лицея в Фейсбуке</t>
  </si>
  <si>
    <t>ранняя специализация
8
историко-филологический;социально-гуманитарный;социально-экономический; экономико-математический;медико-биологический;психологический;физико-математический
10</t>
  </si>
  <si>
    <t>Многопрофильный лицей со специализированными классами при НИУ ВШЭ, МГМУ имения И.М.Сеченова и МГУ имени М.В.Ломносова</t>
  </si>
  <si>
    <t>был открыт как экспериментальный лицей с востоковедческим уклоном при ИСАА МГУ в 1991 году; с 2011 по 2015 крепко удерживает лидерство среди московских школ;реализует программу Дополнительного образования для школьников 13-18 лет, где ведется подготовка к олимпиадам; при лицее работает «Открытая школа»; ежегодно летом две естественнонаучные экспедиции выезжают на Белое море и на озеро Байкал;
</t>
  </si>
  <si>
    <t>нет</t>
  </si>
  <si>
    <t>лицей</t>
  </si>
  <si>
    <t>Центральный административный округ;
Центральный административный округ;
Центральный административный округ</t>
  </si>
  <si>
    <t>район Хамовники;
Таганский район;
район Хамовники</t>
  </si>
  <si>
    <t>Малый Саввинский переулок, дом 8;
Берниковская набережная, дом 12, строение 1;
Усачёва улица, дом 50</t>
  </si>
  <si>
    <t>Основное и среднее образование
-
Основное и среднее образование</t>
  </si>
  <si>
    <t>7(499)245-57-42</t>
  </si>
  <si>
    <t>Воробьева Татьяна Васильевна</t>
  </si>
  <si>
    <t>http://liceum1535.ru/, Лицей №1535</t>
  </si>
  <si>
    <t>https://vk.com/s1535 , Сообщество лицея Вконтакте</t>
  </si>
  <si>
    <t>Государственное образовательное учреждение специализированный учебно-научный центр-факультет Московского государственного университета имени М.В.Ломоносова, школа имени А.Н.Колмогорова</t>
  </si>
  <si>
    <t>Школа им.А.Н.Колмогорова</t>
  </si>
  <si>
    <t>http://internat.msu.ru/,  Школа им.А.Н.Колмогорова
</t>
  </si>
  <si>
    <t>https://vk.com/aesc_msu , Сообщество школы Вконтакте</t>
  </si>
  <si>
    <t>физико-математический;компьютерно-информационный;химический;биологический
10</t>
  </si>
  <si>
    <t>Учебно-научный центр МГУ имени М.В.Ломоносова с университетской системой обучения</t>
  </si>
  <si>
    <t>Свыше 70% наших выпускников продолжают свое образование в МГУ им. М.В.Ломоносова; лидер среди российских школ по количеству лауреатов научных конференций и победителей предметных олимпиад; СУНЦ МГУ выпустил 153 будущих докторов и 722 будущих кандидатов наук; на базе школы ежегодно проводится Колмогоровская летняя школа
</t>
  </si>
  <si>
    <t>школа</t>
  </si>
  <si>
    <t>есть</t>
  </si>
  <si>
    <t>Западный административный округ</t>
  </si>
  <si>
    <t>район Фили-Давыдково</t>
  </si>
  <si>
    <t>ул. Кременчугская, д. 11</t>
  </si>
  <si>
    <t>Среднее образование</t>
  </si>
  <si>
    <t>7 (499) 445-46-34</t>
  </si>
  <si>
    <t>Семенов Кирилл Владимирович</t>
  </si>
  <si>
    <t>http://www.pms.ru/, СУНЦ МГУ</t>
  </si>
  <si>
    <t>https://vk.com/aescmsu , Сообщество школы Вконтакте</t>
  </si>
  <si>
    <t>http://www.kolmogorovschool.ru/, Дайджест ФМШ</t>
  </si>
  <si>
    <t>Государственное бюджетное образовательное учреждение города Москвы центр образования № 57 "Пятьдесят седьмая школа"</t>
  </si>
  <si>
    <t>Школа №57</t>
  </si>
  <si>
    <t>http://coc57.mskobr.ru/, Школа на сайте Департамента образования Москвы</t>
  </si>
  <si>
    <t>https://vk.com/sch57 , Сообщество школы Вконтакте</t>
  </si>
  <si>
    <t>математический
8
гуманитарный;математический
9</t>
  </si>
  <si>
    <t>Одна из лучших физико-математических школ России с наградами международных предметных олимпиад</t>
  </si>
  <si>
    <t xml:space="preserve"> ведет свою историю от частного реального училища, основанного в 1877;в гуманитарных классах преподается латынь с девятого класса; второе место в рейтинге ведущих общеобразовательных организаций физико-математического профиля, второе место в рейтинге лучших организаций филологического профиля; в 2014 году ученики школы получили серебряную медаль на Международной математической олимпиаде, на Международной физической олимпиаде, Золотую медаль на Международной олимпиаде школьников по лингвистике;</t>
  </si>
  <si>
    <t>бесплатно</t>
  </si>
  <si>
    <t>центр образования</t>
  </si>
  <si>
    <t>Центральный административный округ;
Центральный административный округ;
Центральный административный округ;
Центральный административный округ</t>
  </si>
  <si>
    <t>район Хамовники;
район Хамовники;
район Хамовники;
район Хамовники</t>
  </si>
  <si>
    <t>улица Хамовнический Вал, дом 26;
переулок Хользунова, дом 8;
Малый Знаменский переулок, дом 7/10, строение 2;
Малый Знаменский переулок, дом 7/10, строение 5</t>
  </si>
  <si>
    <t xml:space="preserve">Дошкольное, начальное образование
Дошкольное, начальное, основное и среднее образование
Дошкольное
Дошкольное, основное и среднее образование </t>
  </si>
  <si>
    <t>7(495)691-85-72</t>
  </si>
  <si>
    <t>Менделевич Сергей Львович</t>
  </si>
  <si>
    <t>http://sch57.ru/, Пятьдесят седьмая школа</t>
  </si>
  <si>
    <t>https://www.facebook.com/sch57/?fref=ts , Сообщество школы в Фейсбуке</t>
  </si>
  <si>
    <t>Государственное бюджетное общеобразовательное учреждение города Москвы "Многопрофильный лицей № 1501"</t>
  </si>
  <si>
    <t>Лицей №1501</t>
  </si>
  <si>
    <t>http://lycc1501.mskobr.ru/, Лицей на сайте Департамента образования Москвы</t>
  </si>
  <si>
    <t>https://vk.com/club103598722 , Сообщество лицея Вконтакте</t>
  </si>
  <si>
    <t>1937
4809(школа №1388)
835 (школа №1277)
4557 (школа №1275)
7610 (школа №204)
7431 (школа №188)
</t>
  </si>
  <si>
    <t>физико-технический;информационно-технологический;химико-экологический;социально-экономический
10</t>
  </si>
  <si>
    <t>Школа-Лауреат Гранта Москвы при МГТУ "Станкин" и МАДИ</t>
  </si>
  <si>
    <t xml:space="preserve">Проект специально построенного для лицея здания получил приз «Золотое сечение» в номинации «Лучший проект школьного здания»; в 11 классе учащиеся создают и затем защищают проект на научно-практических конференциях;
 </t>
  </si>
  <si>
    <t>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</t>
  </si>
  <si>
    <t>Тверской район;
Тверской район;
Тверской район;
Тверской район;
Тверской район;
Тверской район;
Тверской район;
Тверской район;
Тверской район;
Тверской район;
Тверской район;
Тверской район;
Тверской район;
Тверской район</t>
  </si>
  <si>
    <t>3-й Самотёчный переулок, дом 14, строение 4;
Успенский переулок, дом 3, строение 3;
Сущёвская улица, дом 32;
Тихвинский переулок, дом 16, строение 1А;
Самотёчная улица, дом 17А;
3-й Самотёчный переулок, дом 14, строение 1;
Тихвинский переулок, дом 16, строение 1;
улица Малая Дмитровка, дом 14А, строение 5;
Тихвинский переулок, дом 3;
переулок Чернышевского, дом 4А, строение 1;
Долгоруковская улица, дом 6, строение 2;
улица Достоевского, дом 25, строение 1;
Тихвинская улица, дом 39, строение 2;
Нововоротниковский переулок, дом 6</t>
  </si>
  <si>
    <t>Начальное образование
Начальное, основое, среднее образование
Начальное, основое, среднее образование
Дошкольное образование
Дошкольное образование
Начальное, основое, среднее образование
Дошкольное образование
Начальное, основое, среднее образование
Основное и среднее образование: Основное подразделение ГБОУ Лицей №1501
Дошкольное образование
Начальное, основое, среднее образование
Начальное, основое, среднее образование
Основное и среднее образование
Дошкольное образование</t>
  </si>
  <si>
    <t>7(499)973-02-84</t>
  </si>
  <si>
    <t>Рахимова Наталия Турсуновна</t>
  </si>
  <si>
    <t>http://www.lyceum1501.ru/index.php?page=3, Лицей №1501</t>
  </si>
  <si>
    <t>http://schule1277.ru/, Школа №1277</t>
  </si>
  <si>
    <t>Государственное бюджетное образовательное учреждение города Москвы лицей "Вторая школа"</t>
  </si>
  <si>
    <t>лицей "Вторая школа"</t>
  </si>
  <si>
    <t>http://lycuz2.mskobr.ru/, Лицей на сайте Департамента образования Москвы</t>
  </si>
  <si>
    <t>https://vk.com/lyceum2sch , Сообщество лицея Вконтакте</t>
  </si>
  <si>
    <t>физико-математический
6</t>
  </si>
  <si>
    <t>Физико-математический лицей с университетской системой обучения и Вечерней Многопредметной Школой</t>
  </si>
  <si>
    <t xml:space="preserve"> 2/3 выпускников лицея ежегодно поступают в МГУ им. М.В. Ломоносова; лицей проводит Летнюю физико-математическую школу; на базе лицея действует Творческая лаборатория
</t>
  </si>
  <si>
    <t>Юго-Западный административный округ;
Юго-Западный административный округ</t>
  </si>
  <si>
    <t>Гагаринский район;
Гагаринский район</t>
  </si>
  <si>
    <t>улица Фотиевой, дом 18;
улица Фотиевой, дом 18, строение 2</t>
  </si>
  <si>
    <t>Основное и среднее образование
Основное и среднее образование</t>
  </si>
  <si>
    <t>7(499) 137-17-69</t>
  </si>
  <si>
    <t xml:space="preserve">Овчинников Владимир Федорович </t>
  </si>
  <si>
    <t>http://www.school2.ru/index.html, Узел выпускников ФМШ</t>
  </si>
  <si>
    <t>https://vk.com/l2sch , Сообщество лицея Вконтакте</t>
  </si>
  <si>
    <t>http://sch2.ru/, Лицей "Вторая школа"</t>
  </si>
  <si>
    <t>Государственное бюджетное общеобразовательное учреждение города Москвы "Школа-интернат "Интеллектуал"</t>
  </si>
  <si>
    <t>Школа-интернат "Интеллектуал"</t>
  </si>
  <si>
    <t>http://int.mskobr.ru/, Школа на сайте Департамента образования Москвы</t>
  </si>
  <si>
    <t>https://vk.com/sch_int_news , Сообщество школы Вконтакте</t>
  </si>
  <si>
    <t>гуманитарный;физико-математический;химико-физический;социально-экономический;биолого-химический
10</t>
  </si>
  <si>
    <t>Школа-интернат с индивидуальными учебными планами, центром китайского языка и вечерним отделением</t>
  </si>
  <si>
    <t>ежегодно проводится летняя школа интенсивного обучения (ЛШИО) , а также научная конференция «Вышгород»; Существует школьная киностудия «Интелвидео»
</t>
  </si>
  <si>
    <t>Юго-Западный административный округ;
Западный административный округ;
Западный административный округ</t>
  </si>
  <si>
    <t>район Ясенево;
район Фили-Давыдково;
район Фили-Давыдково</t>
  </si>
  <si>
    <t>Новоясеневский проспект, дом 16, корпус 2;
Инициативная улица, дом 1;
Кременчугская улица, дом 11, строение 4</t>
  </si>
  <si>
    <t>-
Основное и среднее образование
Основное и среднее образование</t>
  </si>
  <si>
    <t>7(499)445-52-10</t>
  </si>
  <si>
    <t>Тихорский Юрий Борисович</t>
  </si>
  <si>
    <t>http://int-sch.ru/, Школа "Интеллектуал"</t>
  </si>
  <si>
    <t>https://www.facebook.com/schintnews/?fref=ts , Сообщество школы в Фейсбуке</t>
  </si>
  <si>
    <t>http://sch-int.ru/, Сайт сообщества школы "Интеллектуал"</t>
  </si>
  <si>
    <t>Средняя общеобразовательная школа № 179</t>
  </si>
  <si>
    <t>Школа №179 МИОО</t>
  </si>
  <si>
    <t>http://schc179.mskobr.ru/, Школа на сайте Департамента образования Москвы</t>
  </si>
  <si>
    <t>https://vk.com/sch179 , Сообщество школы Вконтакте</t>
  </si>
  <si>
    <t>математический;биологический;инженерно-технологический
6</t>
  </si>
  <si>
    <t>Математическая школа в нескольких шагах от Кремля</t>
  </si>
  <si>
    <t xml:space="preserve">Школа является структурным подразделением Московского Института открытого образования (МИОО); Научный руководитель математического направления школы - Николай Николаевич Константинов - один из создателей системы московских матшкол </t>
  </si>
  <si>
    <t>Центральный административный округ</t>
  </si>
  <si>
    <t>Тверской район</t>
  </si>
  <si>
    <t>улица Большая Дмитровка, дом 5/6, строение 7</t>
  </si>
  <si>
    <t>Основное и среднее образование</t>
  </si>
  <si>
    <t>7(495)692-48-51</t>
  </si>
  <si>
    <t>Якушкин Павел Алексеевич</t>
  </si>
  <si>
    <t xml:space="preserve">http://www.179.ru/index.php/school, Школа №179 </t>
  </si>
  <si>
    <t>http://www.bioclass179.ru/index.shtml, Лицейский биокласс школы №179</t>
  </si>
  <si>
    <t>Государственное бюджетное общеобразовательное учреждение города Москвы "Лицей № 1580 при МГТУ имени Н.Э.Баумана"</t>
  </si>
  <si>
    <t>Лицей № 1580 при МГТУ</t>
  </si>
  <si>
    <t>http://lycu1580.mskobr.ru/, Лицей на сайте Департамента образования Москвы</t>
  </si>
  <si>
    <t>https://vk.com/mems1580 , Сообщество лицея Вконтакте</t>
  </si>
  <si>
    <t>1422
1388 (школа №1180)
11532 (школа №639)
7181 (школа №537)</t>
  </si>
  <si>
    <t>физико-математический
7</t>
  </si>
  <si>
    <t>Физико-математический лицей с лекторно-семинарской системой обучения при поддержке МГТУ имени Н.Э.Баумана</t>
  </si>
  <si>
    <t xml:space="preserve"> Программа и учебные планы по физике разработаны лицеем совместно с МГТУ им. Н.Э. Баумана; Программа математики включает в себя изучение основ высшей математики; более 90% выпускников поступают в МГТУ им. Н.Э.Баумана.
</t>
  </si>
  <si>
    <t>Южный административный округ;
Южный административный округ;
Южный административный округ</t>
  </si>
  <si>
    <t>Донской район;
Нагорный район;
Нагорный район</t>
  </si>
  <si>
    <t>улица Стасовой, дом 8;
Балаклавский проспект, дом 6А;
Балаклавский проспект, дом 6</t>
  </si>
  <si>
    <t>Начальное, основное, среднее образование
Начальное образование
Основное, среднее образование</t>
  </si>
  <si>
    <t>7(495)316-50-22</t>
  </si>
  <si>
    <t>Граськин Сергей Сергеевич</t>
  </si>
  <si>
    <t>Государственное бюджетное образовательное учреждение города Москвы Центр образования № 1329</t>
  </si>
  <si>
    <t>Школа № 1329</t>
  </si>
  <si>
    <t>http://sch1329.mskobr.ru/, Школа на сайте Департамента образования Москвы</t>
  </si>
  <si>
    <t>https://vk.com/courses1329 , Сообщество школы Вконтакте</t>
  </si>
  <si>
    <t>предпрофильная подготовка
8
социально-экономический;технологический;гуманитарный;естественнонаучный;универсальный
10</t>
  </si>
  <si>
    <t xml:space="preserve">Школа полного дня со спортивным уклоном и сильным физико-математическим направлением </t>
  </si>
  <si>
    <t>При школе действует содружество математиков - творческая лаборатория "2х2"; на Первой международной олимпиаде по экспериментальной физике для старшеклассников сразу 10 учеников школы заняли призовые места; при школе работают курсы интенсивной подготовки для школьников «Умный и ещё умнее».
</t>
  </si>
  <si>
    <t>2000 - 4000 руб./мес.</t>
  </si>
  <si>
    <t>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</t>
  </si>
  <si>
    <t>район Тропарёво-Никулино;
район Тропарёво-Никулино;
район Тропарёво-Никулино;
район Тропарёво-Никулино;
район Тропарёво-Никулино;
район Тропарёво-Никулино</t>
  </si>
  <si>
    <t>улица Мичуринский Проспект, Олимпийская Деревня, дом 8, корпус 2;
улица Покрышкина, дом 11;
улица Академика Анохина, дом 2, корпус 5;
улица Мичуринский Проспект, Олимпийская Деревня, дом 8, корпус 1;
улица Академика Анохина, дом 12, корпус 5;
Никулинская улица, дом 10</t>
  </si>
  <si>
    <t>Дошкольное образование
Дошкольное образование
Начальное образование
Дошкольное образование
Дошкольное образование
Начальное образование</t>
  </si>
  <si>
    <t>7(495) 651-35-98</t>
  </si>
  <si>
    <t>Бурмакина Вероника Федоровна</t>
  </si>
  <si>
    <t xml:space="preserve">http://www.sch1329.ru/,  Школа №1329 </t>
  </si>
  <si>
    <t>Государственное бюджетное общеобразовательное учреждение города Москвы "Лицейско-гимназический комплекс на Юго-Востоке"</t>
  </si>
  <si>
    <t>Лицейско-гимназический комплекс на Юго-Востоке</t>
  </si>
  <si>
    <t>http://lgkuv.mskobr.ru/, Школа на сайте Департамента образования Москвы</t>
  </si>
  <si>
    <t>https://vk.com/gym1599 , Сообщество гимназии Вконтакте</t>
  </si>
  <si>
    <t>1368(гимназия №1599)
1583 (лицей №1303)</t>
  </si>
  <si>
    <t>физико-математический;биолого-химический;лингвистический;социально-экономический
10</t>
  </si>
  <si>
    <t>Гимназия с программой Международного бакалавриата и сильным химическим направлением</t>
  </si>
  <si>
    <t xml:space="preserve">при Химическом лицее действует уникальная лаборатория, созданная при поддержке Московского комитета образования и Института органической химии; именами учеников лицея названы шесть астероидов;
с 2013г. гимназия является участницей проекта "Москва: международная школа качества"; </t>
  </si>
  <si>
    <t>1775 руб./мес.</t>
  </si>
  <si>
    <t xml:space="preserve">нет </t>
  </si>
  <si>
    <t>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</t>
  </si>
  <si>
    <t>район Кузьминки;
район Люблино;
район Кузьминки;
район Лефортово;
район Кузьминки;
район Кузьминки;
район Кузьминки;
район Кузьминки;
район Кузьминки;
район Кузьминки;
район Кузьминки;
район Кузьминки;
район Кузьминки;
район Кузьминки</t>
  </si>
  <si>
    <t>Волгоградский проспект, дом 157, корпус 4;
улица Судакова, дом 29;
улица Фёдора Полетаева, дом 6, корпус 3;
Таможенный проезд, дом 4;
Есенинский бульвар, дом 1/26, корпус 3;
улица Фёдора Полетаева, дом 36, корпус 3;
улица Фёдора Полетаева, дом 6, корпус 2;
улица Фёдора Полетаева, дом 2, корпус 4;
Окская улица, дом 30, корпус 5;
Зеленодольская улица, дом 32, корпус 6;
улица Академика Скрябина, дом 28, корпус 3;
Жигулёвская улица, дом 3, корпус 2;
Волгоградский проспект, дом 157, корпус 3;
улица Фёдора Полетаева, дом 2, корпус 8</t>
  </si>
  <si>
    <t>Начальное, основное и среднее образование: здание №8
Основное и среднее образование
Дошкольное образование: здание №7
Основное и среднее образование: Московский химический лицей 1303
Дошкольное образование: здание №10
Дошкольное образование: здание №11
Дошкольное образование: здание №6
Дошкольное и начальное образование: здание №5
Начальное образование: здание №4
Начальное, основное и среднее образование: здание №1
Дошкольное образование: здание №12
Дошкольное образование: здание №3
Основное и среднее образование: здание №9
Начальное, основное и среднее образование: здание №2</t>
  </si>
  <si>
    <t>7(495)133-76-04</t>
  </si>
  <si>
    <t>Инглези Алла Александровна</t>
  </si>
  <si>
    <t>Государственное бюджетное общеобразовательное учреждение города Москвы "Лицей № 1502 при МЭИ"</t>
  </si>
  <si>
    <t>Лицей № 1502 при МЭИ</t>
  </si>
  <si>
    <t>http://lycg1502.mskobr.ru/, Лицей на сайте Департамента образования Москвы</t>
  </si>
  <si>
    <t>https://vk.com/club52656660 , Сообщество лицея Вконтакте</t>
  </si>
  <si>
    <t>2013
8066 (школа №1254)
26676 (школа №380)</t>
  </si>
  <si>
    <t>физико-математический;экономико-математический;социально-гуманитарный;физико-химический;биолого-химический;информационно-математический;технологический;билингвальный;универсальный
8</t>
  </si>
  <si>
    <t>Многопрофильный лицей Москвы с авторскими программами обучения и собственной лабораторией 3D-моделирования</t>
  </si>
  <si>
    <t xml:space="preserve"> при лицее действует структурное подразделение "Импульс", где изучение общеобразовательных дисциплин ведется по государственным и авторским программам; при лицее работает
«Экспериментариум 1502 МЭИ»;в Лицее проводится конференция экспериментальной физики «Ахилл и черепаха»; Учебные недели имеют два различных расписания, в зависимости от "чётности" недели, синхронизированной с такой же характеристикой в МЭИ;</t>
  </si>
  <si>
    <t>1950 руб./мес.</t>
  </si>
  <si>
    <t>Восточный административный округ;
Восточный административный округ;
Восточный административный округ</t>
  </si>
  <si>
    <t>район Ивановское;
район Преображенское;
район Преображенское</t>
  </si>
  <si>
    <t>улица Молостовых, дом 10А;
улица Девятая Рота, дом 14А;
2-я улица Бухвостова, дом 6</t>
  </si>
  <si>
    <t>Основное и среднее образование: Лицей №1502 при МЭИ
Начальное, основное и среднее образование: Школа №1254
Начальное, основное и среднее образование: Школа №380</t>
  </si>
  <si>
    <t>7(495)307-11-61</t>
  </si>
  <si>
    <t>Чудов Владимир Львович</t>
  </si>
  <si>
    <t xml:space="preserve">http://www.lyceum1502.ru/, Сообщество Лицея №1502 </t>
  </si>
  <si>
    <t>Государственное бюджетное образовательное учреждение московская гимназия на Юго-Западе № 1543</t>
  </si>
  <si>
    <t>Гимназия № 1543</t>
  </si>
  <si>
    <t>http://gym1543.mskobr.ru/, Гимназия на сайте Департамента образования Москвы</t>
  </si>
  <si>
    <t xml:space="preserve">математический;гуманитарный;биологический;физико-химический
8 </t>
  </si>
  <si>
    <t xml:space="preserve">Многопрофильная гимназия с вечерней биологической, гуманитарной, математической и физической школами </t>
  </si>
  <si>
    <t xml:space="preserve"> лауреат Гранта Мэра Москвы в сфере образования; в вечерней школе могут обучаться как сами гимназисты, так и учащиеся других школ</t>
  </si>
  <si>
    <t>гимназия</t>
  </si>
  <si>
    <t>район Тропарёво-Никулино</t>
  </si>
  <si>
    <t>улица 26-ти Бакинских Комиссаров, дом 3, корпус 5</t>
  </si>
  <si>
    <t>7(495)434-26-58</t>
  </si>
  <si>
    <t>Завельский Юрий Владимирович</t>
  </si>
  <si>
    <t>http://www.1543.ru/, Гимназия  №1543</t>
  </si>
  <si>
    <t>https://vk.com/ru1543 , Сообщество гимназии Вконтакте</t>
  </si>
  <si>
    <t>http://www.bioclass.ru/, Биокласс гимназии №1543</t>
  </si>
  <si>
    <t>https://www.facebook.com/1543.ru , Сообщество гимназии в Фейсбуке</t>
  </si>
  <si>
    <t>http://www.mccme.ru/s43/math/, Математика в 1543</t>
  </si>
  <si>
    <t>https://www.facebook.com/school1543/ , Сообщество школы в Фейсбуке</t>
  </si>
  <si>
    <t>Государственное бюджетное образовательное учреждение города Москвы гимназия № 1514</t>
  </si>
  <si>
    <t>Гимназия №1514</t>
  </si>
  <si>
    <t>http://gym1514uz.mskobr.ru/, Гимназия на сайте Департамента образования Москвы</t>
  </si>
  <si>
    <t>https://vk.com/school1514 , Сообщество гимназии Вконтакте</t>
  </si>
  <si>
    <t>математический;гуманитарный;биологический;физико-химический
10</t>
  </si>
  <si>
    <t>Школа с индивидуальной траекторией обучения каждого учащегося и программой коррекционной работы для детей с инвалидностью</t>
  </si>
  <si>
    <t>Учащиеся математических классов по окончании школы имеют возможность получить квалификацию программиста; с 1997 года на базе гимназии создано отделение "Истории и теории мировой культуры" совместно с РГГУ ; в основе педагогической деятельности лежит понятие "ключевые дела"; главной действующей единицей образовательного процесса является разновозрастная студийная группа «общего интереса».</t>
  </si>
  <si>
    <t>Ломоносовский район;
Ломоносовский район</t>
  </si>
  <si>
    <t>улица Крупской, дом 10;
улица Крупской, дом 12</t>
  </si>
  <si>
    <t>Начальное образование
Основное и среднее образование</t>
  </si>
  <si>
    <t>7(499)131-80-38</t>
  </si>
  <si>
    <t>Белова Анна Викторовна</t>
  </si>
  <si>
    <t xml:space="preserve">http://www.1514.ru/, Гимназия №1514 </t>
  </si>
  <si>
    <t>https://www.facebook.com/gym1514 , Сообщество гимназии в Фейсбуке</t>
  </si>
  <si>
    <t>Государственное бюджетное общеобразовательное учреждение города Москвы "Многопрофильный лицей № 1799"</t>
  </si>
  <si>
    <t>Лицей №1799</t>
  </si>
  <si>
    <t>http://lic1799.mskobr.ru/, Лицей на сайте Департамента образования Москвы</t>
  </si>
  <si>
    <t>2804 (лицей №1548)
10716 (школа №1323)
1668275 (ЦО №1496)
29453 (школа №19 им.Белинского)
3663 (лицей №1546)</t>
  </si>
  <si>
    <t>социально-экономический;филологический;социально-гуманитарный;химико-биологический;физико-математический;информационно-технологический
10</t>
  </si>
  <si>
    <t>Многопрофильный лицей с курсами по компьютерным технологиям, телевизионному мастерству и основам режиссуры</t>
  </si>
  <si>
    <t>Лицей сотрудничает с Гуманитарным институтом телевидения и радиовещания, НИТУ МИСиС, НИУ ВШЭ, МГУ, МГПУ; лицей является площадкой по проведению Олимпиады школьников "Нанотехнологии - прорыв в будущее"; победитель второго этапа проекта "Школа Новых технологий"
</t>
  </si>
  <si>
    <t>4000 руб./мес.</t>
  </si>
  <si>
    <t>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</t>
  </si>
  <si>
    <t>район Якиманка;
район Якиманка;
район Якиманка;
район Якиманка;
район Замоскворечье;
район Якиманка;
район Замоскворечье;
район Якиманка;
район Якиманка;
район Якиманка;
район Якиманка;
район Якиманка</t>
  </si>
  <si>
    <t>Донская улица, дом 10;
Ленинский проспект, дом 13А;
Донская улица, дом 8;
улица Шаболовка, дом 19А;
улица Большая Ордынка, дом 15;
Бродников переулок, дом 3;
Пятницкая улица, дом 54;
улица Большая Полянка, дом 30, корпус 2;
Мароновский переулок, дом 15, строение 1;
1-й Кадашёвский переулок, дом 3, строение 1;
1-й Кадашёвский переулок, дом 3, строение 2;
Донская улица, дом 21</t>
  </si>
  <si>
    <t>Основное и среднее образование: Школа на Донской №1496
Дошкольное образование
Дошкольное образование
Дошкольное образование
Основное и среднее образование: Школа на Ордынке №1323
Основное и среднее образование: Лицей на Полянке №1548
Дошкольное образование
Дошкольное образование
Дошкольное образование
Основное и среднее
Основное и среднее образование: Школа №19 имени Белинского
Основное и среднее образование: Лицей Плехановец №1546</t>
  </si>
  <si>
    <t>7(495)951-28-28</t>
  </si>
  <si>
    <t>Сычева Татьяна Евгеньевна</t>
  </si>
  <si>
    <t>http://www.xn--1548-u4drin4h.xn--p1ai/, Лицей №1548</t>
  </si>
  <si>
    <t>Государственное бюджетное общеобразовательное учреждение города Москвы "Курчатовская школа"</t>
  </si>
  <si>
    <t>Курчатовская школа (шк.№1189 им.И.В.Курчатова)</t>
  </si>
  <si>
    <t>http://kurchat.mskobr.ru/, Школа на сайте Департамента образования Москвы</t>
  </si>
  <si>
    <t>https://vk.com/kurchschool , Сообщество школы Вконтакте</t>
  </si>
  <si>
    <t>технологический;юридическая психология;универсальный
5</t>
  </si>
  <si>
    <t>Школа с сильным физико-математическим подразделением, созданная учеными Курчатовского института</t>
  </si>
  <si>
    <t xml:space="preserve">Ежегодно совместно с НИЦ "Курчатовский институт"  проводит Олимпиаду "Курчатов" по математике и физике; занятия в школе ведут научные сотрудники НИЦ «Курчатовский Институт»; В программу обучения включено выполнение заданий Заочной физико-технической школы МФТИ; Выпускники физико-математических классов получают диплом об окончании заочной физико-технической школы МФТИ
 </t>
  </si>
  <si>
    <t>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</t>
  </si>
  <si>
    <t>район Щукино;
район Щукино;
район Хорошёво-Мнёвники;
район Щукино;
район Щукино;
район Хорошёво-Мнёвники;
район Щукино;
район Щукино;
район Щукино;
район Щукино;
район Щукино;
район Щукино;
район Щукино;
район Щукино;
район Щукино;
район Хорошёво-Мнёвники;
район Щукино;
район Строгино;
район Щукино;
район Щукино;
район Щукино;
район Хорошёво-Мнёвники</t>
  </si>
  <si>
    <t>улица Маршала Василевского, дом 9, корпус 1, строение 1;
улица Маршала Конева, дом 11;
улица Паршина, дом 39;
Авиационная улица, дом 23;
улица Берзарина, дом 6, корпус 2;
улица Паршина, дом 39, строение 2;
Тепличный переулок, дом 5;
улица Маршала Бирюзова, дом 4, корпус 2;
улица Расплетина, дом 7;
улица Народного Ополчения, дом 42, корпус 2;
улица Берзарина, дом 24;
1-й Волоколамский проезд, дом 9, корпус 1;
улица Расплетина, дом 34;
улица Маршала Соколовского, дом 13;
улица Маршала Бирюзова, дом 6;
улица Паршина, дом 39, строение 4;
улица Маршала Конева, дом 10;
улица Маршала Катукова, дом 14, корпус 2;
Щукинская улица, дом 16/18;
1-й Пехотный переулок, дом 4;
улица Маршала Соколовского, дом 8;
улица Паршина, дом 39, строение 3</t>
  </si>
  <si>
    <t>Основное и среднее образование: Физико-математическое структурное подразделение
Основное и среднее образование: Физико-математическое структурное подразделение
Начальное образование
Дошкольное образование
Дошкольное образование
Начальное образование
Дошкольное образование
Дошкольное, начальное, основное и среднее образование
Дошкольное образование
Дошкольное образование
Дошкольное, начальное, основное и среднее образование
-
Дошкольное образование
Дошкольное образование
Начальное, основное и среднее образование
Начальное образование
Начальное, основное и среднее образование
Дошкольное образование
Дошкольное образование
Дополнительное образование
Дошкольное образование
Начальное образование</t>
  </si>
  <si>
    <t>7(499)194-10-44</t>
  </si>
  <si>
    <t>Сивцова Ирина Валентиновна</t>
  </si>
  <si>
    <t>http://kurchatov1189.ru, Сайт физико-математического класса</t>
  </si>
  <si>
    <t>https://www.facebook.com/groups/1617030851904082/ , Сообщество школы в Фейсбуке</t>
  </si>
  <si>
    <t>http://www.kurchat.info/, Kurchat.info</t>
  </si>
  <si>
    <t>Государственное автономное общеобразовательное учреждение города Москвы "Центр образования № 548 "Царицыно"</t>
  </si>
  <si>
    <t>Центр образования № 548 "Царицыно"</t>
  </si>
  <si>
    <t>http://cou548.mskobr.ru/, Школа на сайте Департамента образования Москвы</t>
  </si>
  <si>
    <t>https://www.facebook.com/groups/mhs548/ , Сообщество школы в Фейсбуке</t>
  </si>
  <si>
    <t>гуманитарный;социально-экономический;естественно-математический
10
художественный;с изучением китайского;инженерно-математические
5;
предпрофильная подготовка
8</t>
  </si>
  <si>
    <t>Центр образования с изучением китайского языка, художественной школой и инженерно-математическими классами при Мехмате МГУ</t>
  </si>
  <si>
    <t>в центре действует Экономико-правовая школа; школа имеет свои лаборатории естествознания, физики, биологии, робототехники; при центре работает каникулярная школа "Шаг 1.0"; школа реализует проект "Обучение за пределами класса"</t>
  </si>
  <si>
    <t>2558 руб./мес.</t>
  </si>
  <si>
    <t xml:space="preserve">есть; в старших классах - необязательно </t>
  </si>
  <si>
    <t>Южный административный округ;
Южный административный округ;
Южный административный округ;
Южный административный округ</t>
  </si>
  <si>
    <t>район Зябликово;
район Орехово-Борисово Южное;
район Орехово-Борисово Южное;
район Орехово-Борисово Северное</t>
  </si>
  <si>
    <t>Шипиловская улица, дом 46, корпус 2;
Домодедовская улица, дом 35, корпус 2;
Елецкая улица, дом 31, корпус 2;
улица Маршала Захарова, дом 8, корпус 1</t>
  </si>
  <si>
    <t>Дошкольное образование
Основное и среднее образование: Старшая школа
Начальное образование
Основное и среднее: Подростковая школа</t>
  </si>
  <si>
    <t>7(495)398-88-26</t>
  </si>
  <si>
    <t>Рачевский Ефим лазаревич</t>
  </si>
  <si>
    <t>http://www.mhs548.ru/, Центр образование 548 Царицыно</t>
  </si>
  <si>
    <t>http://ns.school548.ru/, Начальная школа</t>
  </si>
  <si>
    <t>http://ps.school548.ru/, Подростковая школа</t>
  </si>
  <si>
    <t>http://hs.school548.ru/, Старшая школа</t>
  </si>
  <si>
    <t>http://ds.school548.ru/, Детский сад</t>
  </si>
  <si>
    <t>Государственное бюджетное общеобразовательное учреждение города Москвы "Школа № 171"</t>
  </si>
  <si>
    <t>Школа №171</t>
  </si>
  <si>
    <t>http://sch171c.mskobr.ru/, Школа на сайте Департамента образования Москвы</t>
  </si>
  <si>
    <t>764
1754 (школа №54)</t>
  </si>
  <si>
    <t>химический;биологический;социально-гуманитарный;лингвистический
10</t>
  </si>
  <si>
    <t>Школа с классами при химическом, биологическом, юридическом и механико-математическом факультетах МГУ</t>
  </si>
  <si>
    <t xml:space="preserve"> в школе действует гуманитарный класс при РГГУ; допрофессиональная и профессиональная подготовка школьников обеспечивается совместно с центром социальной и профессиональной адаптации учащихся на базе МУПК №13 «Хамовники».
 </t>
  </si>
  <si>
    <t>1000-3000 руб./мес.</t>
  </si>
  <si>
    <t xml:space="preserve">есть </t>
  </si>
  <si>
    <t>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</t>
  </si>
  <si>
    <t>район Хамовники;
район Хамовники;
район Хамовники;
район Хамовники;
район Хамовники;
район Хамовники;
район Хамовники;
район Хамовники;
район Хамовники;
район Хамовники;
район Хамовники;
район Хамовники;
район Хамовники;
район Хамовники;
район Хамовники;
район Хамовники;
район Хамовники</t>
  </si>
  <si>
    <t>Усачёва улица, дом 66;
Комсомольский проспект, дом 41;
улица Хамовнический Вал, дом 10А;
улица Доватора, дом 5/9;
улица Хамовнический Вал, дом 36, строение 2;
3-я Фрунзенская улица, дом 3;
2-я Фрунзенская улица, дом 10;
3-я Фрунзенская улица, дом 10;
2-я Фрунзенская улица, дом 7А;
улица Хамовнический Вал, дом 28, строение 2;
Комсомольский проспект, дом 43, строение 1;
Комсомольский проспект, дом 47А;
улица Хамовнический Вал, дом 4;
3-я Фрунзенская улица, дом 14/37;
3-я Фрунзенская улица, дом 9;
Кооперативная улица, дом 2, корпус 13;
Кооперативная улица, дом 10</t>
  </si>
  <si>
    <t>Начальное, основное и среднее образование 
Дошкольное образование 
Дошкольное образование
Начальное, основное и среднее образование 
Дошкольное образование 
Дошкольное образование 
Дошкольное образование 
Дошкольное образование 
Основное и среднее образование
Дошкольное образование
Дошкольное и начальное образование
Дошкольное образование
-
Дошкольное образование
Дошкольное образование
Дошкольное образование
-</t>
  </si>
  <si>
    <t>7(499)242-45-58</t>
  </si>
  <si>
    <t xml:space="preserve">Карпенко Лидия Петровна </t>
  </si>
  <si>
    <t xml:space="preserve">http://sch171.narod.ru/, Школа 171 </t>
  </si>
  <si>
    <t>http://old.sch171.ru, Школа 171</t>
  </si>
  <si>
    <t>http://www.moscowschool54.ru/index.htm, Сайт содружества школы №54</t>
  </si>
  <si>
    <t>Государственное бюджетное образовательное учреждение города Москвы лицей № 1568 имени Пабло Неруды</t>
  </si>
  <si>
    <t>Лицей №1568 им.Пабло Неруды</t>
  </si>
  <si>
    <t>http://lyc1568.mskobr.ru/, Лицей на сайте Департамента образования Москвы</t>
  </si>
  <si>
    <t>https://vk.com/lyceum_1568 ,Сообщество лицея Вконтакте</t>
  </si>
  <si>
    <t>127339
4918 (школа №1237)
16108 (школа №307)
5045 (школа №233)</t>
  </si>
  <si>
    <t xml:space="preserve">физико-математический;физико-химический;гуманитарный;универсальный
10
испанский язык;английский язык
1
математика;физика;химия
5 </t>
  </si>
  <si>
    <t>Школа Новых технологий с лабораториями Курчатовского института и углубленным изучением испанского языка</t>
  </si>
  <si>
    <t xml:space="preserve">профильные предметы ведут преподаватели ведущих вузов (МГТУ им. Баумана, МФТИ, МГУ и проч.); при поддержке Посольства Чили и Королевства Испании ежегодно проводит Чтения имени Пабло Неруды; При лицее размещается музей «Легендарный Севастополь», посвященный истории Великой Отечественной войны; </t>
  </si>
  <si>
    <t>2700 руб./мес.</t>
  </si>
  <si>
    <t>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</t>
  </si>
  <si>
    <t>район Южное Медведково;
район Южное Медведково;
район Южное Медведково;
район Южное Медведково;
район Южное Медведково;
район Южное Медведково;
район Южное Медведково;
район Южное Медведково;
район Южное Медведково;
район Южное Медведково</t>
  </si>
  <si>
    <t>проезд Дежнёва, дом 8, корпус 2;
улица Молодцова, дом 5, строение 1;
улица Молодцова, дом 21А;
проезд Шокальского, дом 11, корпус 2;
Сухонская улица, дом 3А;
Сухонская улица, дом 3;
проезд Шокальского, дом 11, корпус 3;
проезд Дежнёва, дом 8, корпус 1;
улица Молодцова, дом 5А;
проезд Шокальского, дом 7, корпус 2</t>
  </si>
  <si>
    <t>Дошкольное образование
Дошкольное образование
Дошкольное образование
Начальное, основное и среднее
Дошкольное образование
Начальное, основное и среднее
Начальное, основное и среднее
Дошкольное образование
Дошкольное образование
Основное и среднее образование</t>
  </si>
  <si>
    <t>7(495)656-83-04</t>
  </si>
  <si>
    <t>Кулешов Виктор Петрович</t>
  </si>
  <si>
    <t>http://www.fml1568.ru/, Лицей №1568</t>
  </si>
  <si>
    <t>Государственное бюджетное образовательное учреждение города Москвы средняя общеобразовательная школа с углубленным изучением физики и математики № 2007</t>
  </si>
  <si>
    <t>Физико-математическая школа № 2007</t>
  </si>
  <si>
    <t>http://schuuz2007.mskobr.ru/, Школа на сайте Департамента образования Москвы</t>
  </si>
  <si>
    <t>физико-математический
5</t>
  </si>
  <si>
    <t>Физико-математическая школа с кружком биотехнологии и Вечерней математической школой</t>
  </si>
  <si>
    <t xml:space="preserve">средний балл по результатам ЕГЭ-2015 по математике: 85,6, по физике: 81, по биологии: 94,7; ежегодно для учащихся школы 2007 проводится летняя математическая школа в Крыму; </t>
  </si>
  <si>
    <t>да</t>
  </si>
  <si>
    <t>Юго-Западный административный округ</t>
  </si>
  <si>
    <t>район Южное Бутово</t>
  </si>
  <si>
    <t>улица Горчакова, дом 9, корпус 1</t>
  </si>
  <si>
    <t>7(495)716-29-35</t>
  </si>
  <si>
    <t>Старовойт Сергей Георгиевич</t>
  </si>
  <si>
    <t>http://www.fmsh2007.ru/, Сайт друзей ФМШ 2007</t>
  </si>
  <si>
    <t>Государственное бюджетное образовательное учреждение города Москвы средняя общеобразовательная школа № 962</t>
  </si>
  <si>
    <t>Школа №962</t>
  </si>
  <si>
    <t>http://sch962sv.mskobr.ru/, Школа на сайте Департамента образования Москвы</t>
  </si>
  <si>
    <t>859
1075662 (цо №1486)
57990 (школа №265)
4823 (школа №745)</t>
  </si>
  <si>
    <t>физико-математический;филологический;естественнонаучный;общеобразовательный;социально-экономический
10</t>
  </si>
  <si>
    <t>Школа-участница ассоциации школ ЮНЕСКО, сотрудничающая с Колледжем Министерства Иностранных дел</t>
  </si>
  <si>
    <t xml:space="preserve">школа № 962 включена в Курчатовский проект конвергентного образования; </t>
  </si>
  <si>
    <t>до 15:30 - бесплатно; затем 60 р/час</t>
  </si>
  <si>
    <t>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</t>
  </si>
  <si>
    <t>район Отрадное;
район Отрадное;
район Отрадное;
район Отрадное;
район Отрадное;
район Отрадное;
район Отрадное;
район Отрадное;
район Отрадное;
район Отрадное;
район Отрадное;
район Отрадное;
район Отрадное;
район Отрадное;
район Отрадное</t>
  </si>
  <si>
    <t>Алтуфьевское шоссе, дом 30А;
Алтуфьевское шоссе, дом 24А;
Алтуфьевское шоссе, дом 12, корпус 1;
Алтуфьевское шоссе, дом 12А;
Алтуфьевское шоссе, дом 11, корпус 4;
Алтуфьевское шоссе, дом 18Б;
Алтуфьевское шоссе, дом 18, корпус 1;
Алтуфьевское шоссе, дом 24Б;
Каргопольская улица, дом 13, корпус 2;
Каргопольская улица, дом 15, корпус 1;
улица Санникова, дом 3, корпус 3;
улица Декабристов, дом 8, корпус 4;
улица Декабристов, дом 8, корпус 2;
Каргопольская улица, дом 8, строение 1;
улица Санникова, дом 5, корпус 2</t>
  </si>
  <si>
    <t>Начальное, основное и среднее образование
Начальное, основное и среднее образование
Начальное, основное и среднее образование
Дошкольное образование
Дошкольное образование
Дошкольное образование
Дошкольное образование
Дошкольное образование
Начальное, основное и среднее образование
Дошкольное образование
Основное и среднее образование
Начальное образование
Дошкольное образование
Основное и среднее образование
Дошкольное образование</t>
  </si>
  <si>
    <t>7(499)903-16-19</t>
  </si>
  <si>
    <t>Полякова Лариса Александровна</t>
  </si>
  <si>
    <t>http://direktor962.umi.ru/, Директор ГБОУ СОШ №962</t>
  </si>
  <si>
    <t>Университетский лицей №1511</t>
  </si>
  <si>
    <t>Лицей №1511</t>
  </si>
  <si>
    <t xml:space="preserve">
http://www.1511.ru/, Лицей №1511 предуниверситария НИЯУ МИФИ </t>
  </si>
  <si>
    <t>https://vk.com/mephi_1511 , Сообщество лицея Вконтакте</t>
  </si>
  <si>
    <t xml:space="preserve"> 
19543 (лицей№1511)</t>
  </si>
  <si>
    <t>физико-математический
9</t>
  </si>
  <si>
    <t>Физико-математический центр для талантливых детей при Национальном Ядерном университете</t>
  </si>
  <si>
    <t>Является структурным подразделением Предуниверситария НИЯУ МИФИ; лауреат Гранта Мэра Москвы; в лицее работает "Научное Общество Учащихся" с проведением занятий на кафедрах МИФИ; сотрудничает с гимназией Winfriedschule города Фульда, Германия; при лицее действует кружок "Математические бои"</t>
  </si>
  <si>
    <t>Южный административный округ
</t>
  </si>
  <si>
    <t>район Москворечье-Сабурово</t>
  </si>
  <si>
    <t>Пролетарский проспект, дом 6, корпус 3</t>
  </si>
  <si>
    <t>Основное, среднее, дополнительное образование</t>
  </si>
  <si>
    <t>7(499)324-29-21</t>
  </si>
  <si>
    <t>Елютин Сергей Олегович</t>
  </si>
  <si>
    <t>http://lycg1511.mskobr.ru/, Лицей на сайте Департамента образования Москвы</t>
  </si>
  <si>
    <t>Университетский лицей №1523</t>
  </si>
  <si>
    <t>Лицей №1523</t>
  </si>
  <si>
    <t>http://www.l1523.ru/, Лицей №1523 предуниверситария НИЯУ МИФИ</t>
  </si>
  <si>
    <t>https://vk.com/l1523 , Сообщество лицея Вконтакте</t>
  </si>
  <si>
    <t>50595( лицей №1523)</t>
  </si>
  <si>
    <t>физико-математический;физико-химический;социально-экономический
8</t>
  </si>
  <si>
    <t>Инженерно-технический центр для талантливых детей при Национальном Ядерном университете</t>
  </si>
  <si>
    <t>Является структурным подразделением Предуниверситария НИЯУ МИФИ; лауреат Гранта Мэра Москвы; при лицее действует лаборатория прототипирования; в лицее работает Творческий экспериментальный центр «ЛИЦЕИСТ».</t>
  </si>
  <si>
    <t>Южный административный округ</t>
  </si>
  <si>
    <t>район Нагатинский Затон</t>
  </si>
  <si>
    <t>Кленовый бульвар, дом 21</t>
  </si>
  <si>
    <t>7(499)614-50-94</t>
  </si>
  <si>
    <t>Пастухов Андрей Борисович</t>
  </si>
  <si>
    <t>http://mephi.mskobr.ru/, Предуниверситарий на сайте Департамента образования Москвы</t>
  </si>
  <si>
    <t>lycu1523.mskobr.ru, Лицей на сайте Департамента образования Москвы</t>
  </si>
  <si>
    <t>Государственное бюджетное общеобразовательное учреждение города Москвы "Лицей № 1557"</t>
  </si>
  <si>
    <t>Лицей №1557</t>
  </si>
  <si>
    <t>http://lyc1557zg.mskobr.ru/, Лицей на сайте Департамента образования Москвы</t>
  </si>
  <si>
    <t>https://vk.com/club177712 , Сообщество лицея Вконтакте</t>
  </si>
  <si>
    <t>820135; 4390;10407 (последнее - школы. по зеленограду)</t>
  </si>
  <si>
    <t>социально-гуманитарный;социально-экономический;физико-математический;языковой;универсальный
6</t>
  </si>
  <si>
    <t>Зеленоградская физмат школа с факультативом по роботехнике</t>
  </si>
  <si>
    <t xml:space="preserve"> программа обучения разработан физиками и математиками Лицея совместно с преподавателями МИЭТ(ТУ);На базе лицея работает Зеленоградская лаборатория робототехники; в 2015 году Лицей №1557 стал первой зеленоградской базовой школой Высшей школы экономики; в 9-х классах учащиеся разделяются по группа по математике и физике по рейтинговым баллам, которые они набирают в течение всего года
</t>
  </si>
  <si>
    <t>632 - 1580 руб./мес.</t>
  </si>
  <si>
    <t>Зеленоградский административный округ;
Зеленоградский административный округ;
Зеленоградский административный округ;
Зеленоградский административный округ;
Зеленоградский административный округ;
Зеленоградский административный округ;
Зеленоградский административный округ;
Зеленоградский административный округ;
Зеленоградский административный округ</t>
  </si>
  <si>
    <t>район Савёлки;
район Савёлки;
район Савёлки;
район Савёлки;
район Савёлки;
район Савёлки;
район Савёлки;
район Матушкино;
район Савёлки</t>
  </si>
  <si>
    <t>город Зеленоград, корпус 529;
город Зеленоград, корпус 517;
город Зеленоград, корпус 344А;
город Зеленоград, корпус 359;
город Зеленоград, корпус 507;
город Зеленоград, корпус 355А;
город Зеленоград, корпус 331А;
город Зеленоград, корпус 436;
город Зеленоград, корпус 509</t>
  </si>
  <si>
    <t>Основное и среднее образование
Дошкольное образование
Основное и среднее образование
Дополнительное образование
Дошкольное и начальное образование
Дошкольное образование
Дошкольное и начальное образование
Дополнительное образование
Основное и среднее образование</t>
  </si>
  <si>
    <t>7(499)736-67-40</t>
  </si>
  <si>
    <t>Грабарник Татьяна Николаевна</t>
  </si>
  <si>
    <t>Федеральное государственное автономное образовательное учреждение высшего профессионального образования «Национальный Исследовательский Университет «Высшая Школа Экономики». Лицей «Национального Исследовательского Университета «Высшая Школа Экономики»</t>
  </si>
  <si>
    <t>Лицей НИУ ВШЭ</t>
  </si>
  <si>
    <t xml:space="preserve">http://school.hse.ru/, Лицей НИУ ВШЭ </t>
  </si>
  <si>
    <t>https://vk.com/hse_lyceum , Сообщество лицея Вконтакте</t>
  </si>
  <si>
    <t>социально-экономический;математика и информатика;гуманитарный
10</t>
  </si>
  <si>
    <t>Многопрофильный лицей с преподаванием арабского, китайского, японского языков и профессорами НИУ ВШЭ</t>
  </si>
  <si>
    <t>В лицее нет традиционных классов: ученики делятся на группы в зависимости от выбранного ими учебного плана; в расписании предусмотрены факультетские дни, которые лицеисты проводят на профильных факультетах НИУ ВШЭ; ежегодно проводит летние бизнес-практики на Азовском море; в 2015 году 42 из 58 выпускников лицея получили более 90 баллов на ЕГЭ; Есть обязательные предметы, такие как русский или математика, но можно выбрать уровень изучения: базовый или профильный.</t>
  </si>
  <si>
    <t>Центральный административный округ
Центральный административный округ
Центральный административный округ</t>
  </si>
  <si>
    <t>Басманный район;
Басманный район;
Тверской район</t>
  </si>
  <si>
    <t>Большой Харитоньевский переулок;
Лялин переулок, д. 3А;
3-й Колобовский переулок</t>
  </si>
  <si>
    <t>Среднее образование
Среднее образование
Среднее образование</t>
  </si>
  <si>
    <t>7(495) 531-00-53
7(495) 772-95-90
7(495) 772-95-90</t>
  </si>
  <si>
    <t>Любомирская Наталия Вениаминовна</t>
  </si>
  <si>
    <t>https://www.facebook.com/hselyceum , Сообщество лицея в Фейсбуке</t>
  </si>
  <si>
    <t>Государственное бюджетное общеобразовательное учреждение города Москвы "Школа № 192"</t>
  </si>
  <si>
    <t>Школа №192</t>
  </si>
  <si>
    <t>http://sch192uz.mskobr.ru/, Школа на сайте Департамента образования Москвы</t>
  </si>
  <si>
    <t>https://vk.com/sch192, Сообщество школы Вконтакте</t>
  </si>
  <si>
    <t>физико-математический;гуманитарный
10</t>
  </si>
  <si>
    <t>Школа биолого-химического профиля, основанная при поддержке Нобелевского лауреата</t>
  </si>
  <si>
    <t xml:space="preserve">Лицейские классы школы тесно сотрудничают с биологическим и факультетом наук о материалах;программа разработана в сотрудничестве с Российской Академией наук, ВХК РАН и химическим факультетом МГУ им. М.В. Ломоносова; </t>
  </si>
  <si>
    <t>2000 руб./мес.</t>
  </si>
  <si>
    <t>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</t>
  </si>
  <si>
    <t>Гагаринский район;
Гагаринский район;
Гагаринский район;
Гагаринский район;
Гагаринский район;
Гагаринский район;
Гагаринский район;
Гагаринский район;
Гагаринский район</t>
  </si>
  <si>
    <t>проспект 60-летия Октября, дом 4;
проспект 60-летия Октября, дом 3, корпус 2;
Ленинский проспект, дом 43Б;
улица Косыгина, дом 5;
проспект 60-летия Октября, дом 3, корпус 3;
Ленинский проспект, дом 43А;
Ленинский проспект, дом 39А;
Ленинский проспект, дом 34А;
Ленинский проспект, дом 45</t>
  </si>
  <si>
    <t>Дошкольное образование
Дошкольное образование
Дошкольное образование
Дошкольное образование
Дошкольное образование
Начальное, основное и среднее образование
Начальное, основное и среднее образование
Начальное, основное и среднее образование
Дошкольное образование</t>
  </si>
  <si>
    <t>7(499)137-72-85</t>
  </si>
  <si>
    <t>Старкова Татьяна Михайловна</t>
  </si>
  <si>
    <t>http://www.sch192.ru/, Школа №192</t>
  </si>
  <si>
    <t>http://chemistry192.ru/, Кафедра химии школы №192</t>
  </si>
  <si>
    <t>Государственное бюджетное общеобразовательное учреждение города Москвы "Школа № 218"</t>
  </si>
  <si>
    <t>Школа №218</t>
  </si>
  <si>
    <t>http://sch218.mskobr.ru/, Школа на сайте Департамента образования Москвы</t>
  </si>
  <si>
    <t>предпрофильная подготовка
8
индивидуальные учебные планы
10</t>
  </si>
  <si>
    <t xml:space="preserve">Школа с группами проектного программирования и индивидуальными учебными планами </t>
  </si>
  <si>
    <t>Центр образования №218 сотрудничает с педагогическим колледжем №13, Московским городским педагогическим университетом, Московским Государственным университетом печати, малым мехматом МГУ им. Ломоносова; в младшей школе с детьми работают по системе развивающего обучения Занкова; лауреат гранта Сороса; вместо обычного деления на классы - система "стартовой дифференциации"</t>
  </si>
  <si>
    <t>1800-2500 руб./мес.</t>
  </si>
  <si>
    <t>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</t>
  </si>
  <si>
    <t>Тимирязевский район;
Тимирязевский район;
Тимирязевский район;
Тимирязевский район;
Тимирязевский район;
Тимирязевский район</t>
  </si>
  <si>
    <t>улица Костякова, дом 2А;
улица Костякова, дом 8;
Дмитровское шоссе, дом 5А, строение 1;
улица Костякова, дом 4;
улица Костякова, дом 4А;
Дмитровское шоссе, дом 5А</t>
  </si>
  <si>
    <t>Дошкольное образование
Дошкольное образование
Дошкольное образовние
Дошкольное образование
Дошкольное образование
Дошкольное, начальное, основное и среднее образование  образовние</t>
  </si>
  <si>
    <t>7(499)976-40-87</t>
  </si>
  <si>
    <t>Кочетков Константин Петрович</t>
  </si>
  <si>
    <t>http://school218.ru/, Друзья школы №218</t>
  </si>
  <si>
    <t>Государственное бюджетное образовательное учреждение города Москвы Гимназия № 1518</t>
  </si>
  <si>
    <t>Гимназия №1518</t>
  </si>
  <si>
    <t>http://gum1518.mskobr.ru/, Гимназия на сайте Департамента образования Москвы</t>
  </si>
  <si>
    <t>социально-экономический;гуманитарный;естественнонаучный;технологический
10</t>
  </si>
  <si>
    <t>Базовая школа Финансовой академии при Правительстве Российской Федерации</t>
  </si>
  <si>
    <t>сотрудничает с НИУ ВШЭ (распределенный лицей при НИУ ВШЭ); При школе работает клуб «Финансовые умники» и «Школа молодого банкира»; 90% выпускников становятся студентами Финансовой академии при Правительстве РФ.</t>
  </si>
  <si>
    <t>Северо-Восточный административный округ;
Северо-Восточный административный округ;
Северо-Восточный административный округ</t>
  </si>
  <si>
    <t>Останкинский район;
Останкинский район;
Останкинский район</t>
  </si>
  <si>
    <t>проспект Мира, дом 85;
улица Бочкова, дом 5, корпус 1;
проспект Мира, дом 87</t>
  </si>
  <si>
    <t>Начальное образование
Дошкольное образование
Начальное, основное и среднее образование</t>
  </si>
  <si>
    <t>7(495)687-66-66</t>
  </si>
  <si>
    <t>Фирсова Марина Михайловна</t>
  </si>
  <si>
    <t xml:space="preserve">Государственное бюджетное образовательное учреждение города Москвы средняя общеобразовательная школа с углубленным изучением английского и немецкого языков № 1955 </t>
  </si>
  <si>
    <t>Школа №1955</t>
  </si>
  <si>
    <t>http://sch1955sv.mskobr.ru/, Школа на сайте Департамента образования Москвы</t>
  </si>
  <si>
    <t>3665
8649 (школа №298)
2509 (школа №529)
10569 (школа №1188)</t>
  </si>
  <si>
    <t>социально-гуманитарный;социально-экономический;физико-математический;художественно-эстетический;химико-биологический;языковой
10
история;математика
7
английский язык;немецкий язык
2</t>
  </si>
  <si>
    <t>Школа с билингвистической направленностью в Лосиноостровском районе</t>
  </si>
  <si>
    <t>Школа проводит обмен учащимися с городской гимназией города Камена в Северном Рейне Вестфалии с 2000 года; 
учащиеся осваивают художественные дисциплины, базирующиеся на ИКТ: цифровая фотография, видеозапись,
 компьютерная графика, мультипликация и анимация; ежегодно в школе проходит День науки</t>
  </si>
  <si>
    <t>2850 руб./мес.</t>
  </si>
  <si>
    <t>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</t>
  </si>
  <si>
    <t>Лосиноостровский район;
Лосиноостровский район;
Лосиноостровский район;
Лосиноостровский район;
Лосиноостровский район;
Лосиноостровский район;
Лосиноостровский район</t>
  </si>
  <si>
    <t>Тайнинская улица, дом 22, корпус 2;
Изумрудная улица, дом 13, корпус 3;
Тайнинская улица, дом 15, корпус 2;
1-я Напрудная улица, дом 13;
Тайнинская улица, дом 15, корпус 3;
Изумрудная улица, дом 11, корпус 1;
Тайнинская улица, дом 22, корпус 1</t>
  </si>
  <si>
    <t>Дошкольное образование
Основное и среднее образование
Дошкольное образование
Основное и среднее образование
Основное и среднее образование
Дошкольное образование
Дошкольное образование</t>
  </si>
  <si>
    <t>7(499)185-18-42</t>
  </si>
  <si>
    <t xml:space="preserve">Климова Оксана Анатольевна </t>
  </si>
  <si>
    <t xml:space="preserve">Государственное бюджетное общеобразовательное учреждение города Москвы "Школа № 1253 с углубленным изучением иностранного языка" </t>
  </si>
  <si>
    <t>Школа №1253</t>
  </si>
  <si>
    <t>http://sch1253c.mskobr.ru/, Школа на сайте Департамента образования Москвы</t>
  </si>
  <si>
    <t>https://www.facebook.com/pages/%D0%A8%D0%BA%D0%BE%D0%BB%D0%B0-1253/258481354172041, Сообщество школы в Фейсбуке</t>
  </si>
  <si>
    <t>лингвистический;естественнонаучный;социально-экономический;социально-гуманитарный;универсальный
10
английский язык
2
история;математика;химия;биология;обществознание
7</t>
  </si>
  <si>
    <t>Школа-лауреат Гранта Москвы, с сильным лингвистическим и медико-биологическим профилями</t>
  </si>
  <si>
    <t>В школе действуют медико-биологические лицейские классы при 1 МГМУ им.И.М.Сеченова;
 с 2012 по 2014 гг лауреат Гранта Москвы в сфере образования;
 осуществляются регулярные обмены с Великобританией и Германией;
 у школы есть зимний лагерь в Пушкино; ежегодно осуществляются походы на Северный Кавказ, Южный Урал и Селигер 
</t>
  </si>
  <si>
    <t>2500 руб./мес.</t>
  </si>
  <si>
    <t>Центральный административный округ;
Центральный административный округ;
Центральный административный округ;
Центральный административный округ</t>
  </si>
  <si>
    <t>район Хамовники;
район Хамовники;
район Хамовники;
район Хамовники</t>
  </si>
  <si>
    <t>улица Тимура Фрунзе, дом 3, строение 2;
Пуговишников переулок, дом 7;
улица Россолимо, дом 10;
Зубовский бульвар, дом 5, строение 1</t>
  </si>
  <si>
    <t>Начальное образование
Дошкольное образование
Основное и среднее образование
Основное и среднее образование</t>
  </si>
  <si>
    <t>7(499)246-62-80</t>
  </si>
  <si>
    <t>Акулова Наталья Андреевна</t>
  </si>
  <si>
    <t xml:space="preserve">http://www.school1253.ru/, Школа №1253 </t>
  </si>
  <si>
    <t>http://www.1253med.ru/, Медико-биологические классы школы №1253</t>
  </si>
  <si>
    <t xml:space="preserve">Государственное бюджетное общеобразовательное учреждение города Москвы "Лицей № 1574" </t>
  </si>
  <si>
    <t>Лицей №1574</t>
  </si>
  <si>
    <t>http://lyc1574.mskobr.ru/, Лицей на сайте Департамента образования Москвы</t>
  </si>
  <si>
    <t>https://vk.com/club105227595 , Сообщество лицея Вконтакте</t>
  </si>
  <si>
    <t>1513890
1072484 (цо 1447)
3408(школа 175)
4156(школа 128)</t>
  </si>
  <si>
    <t>физико-математический;естественнонаучный;химико-биологический;социально-гуманитарный;медико-биологический;социально-экономический;филологический
10
математика;химия;физика;биология;информатика;история;право
7</t>
  </si>
  <si>
    <t>Лицей химико-биологического профиля с классами при РХТУ им. Д.И. Менделеева и стипендиями лучшим ученикам</t>
  </si>
  <si>
    <t xml:space="preserve"> лицей предусматривает лекционную, экскурсионную, исследовательскую и проектную учебную деятельность; центр образования №175, структурное подразделение школы, ведет свое существование с учреждения гимназии Креймина 1858 года
</t>
  </si>
  <si>
    <t>2 500 руб./мес.</t>
  </si>
  <si>
    <t>Лицей</t>
  </si>
  <si>
    <t>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</t>
  </si>
  <si>
    <t>Тверской район;
Тверской район;
Тверской район;
Тверской район;
Тверской район;
Тверской район;
Тверской район;
Тверской район;
Тверской район</t>
  </si>
  <si>
    <t>Оружейный переулок, дом 25, строение 1А;
Старопименовский переулок, дом 5;
2-я Тверская-Ямская улица, дом 46, строение 1;
1-я Миусская улица, дом 18;
Долгоруковская улица, дом 5;
Долгоруковская улица, дом 29, строение 2;
улица Малая Дмитровка, дом 23/15, строение 3;
4-й Лесной переулок, дом 6;
1-я Миусская улица, дом 4</t>
  </si>
  <si>
    <t>Дошкольное образование
Начальное, основное, среднее и дополнительное образование
Начальное, основное, среднее и дполнительное образование
Дошкольное образование
-
Дошкольное образование
Дошкольное образование
Начальное, основное, среднее и дополнительное образование
Основное и среднее образование</t>
  </si>
  <si>
    <t>7(499)978-70-83</t>
  </si>
  <si>
    <t xml:space="preserve">Клоков Денис Юрьевич </t>
  </si>
  <si>
    <t xml:space="preserve">Государственное бюджетное общеобразовательное учреждение города Москвы "Гимназия № 1528" </t>
  </si>
  <si>
    <t>Гимназия №1528</t>
  </si>
  <si>
    <t>http://gym1528zg.mskobr.ru/, Гимназия на сайте Департамента образования Москвы</t>
  </si>
  <si>
    <t>https://vk.com/club151579 , Сообщество гимназии Вконтакте</t>
  </si>
  <si>
    <t>экономический;физико-математический;филологический
10</t>
  </si>
  <si>
    <t>Гимназия в Зеленоградском округе с обязательным изучением трех иностранных языков</t>
  </si>
  <si>
    <t>возможность дополнительно получить музыкальное, художественное, театральное образование и пройти курс журналистики;
проектная деятельность учащегося направлена на получение конкретного результата - продукта; в гимназии разработана программа коррекционной работы с детьми с ограниченными возможностями здоровья</t>
  </si>
  <si>
    <t>1990 руб./мес.</t>
  </si>
  <si>
    <t>Гимназия</t>
  </si>
  <si>
    <t>Зеленоградский административный округ;
Зеленоградский административный округ;
Зеленоградский административный округ;
Зеленоградский административный округ;
Зеленоградский административный округ;
Зеленоградский административный округ;
Зеленоградский административный округ;
Зеленоградский административный округ;
Зеленоградский административный округ;
Зеленоградский административный округ;
Зеленоградский административный округ;
Зеленоградский административный округ</t>
  </si>
  <si>
    <t>район Старое Крюково;
район Старое Крюково;
район Старое Крюково;
район Старое Крюково;
район Силино;
район Старое Крюково;
район Старое Крюково;
район Старое Крюково;
район Старое Крюково;
район Старое Крюково;
район Старое Крюково;
район Старое Крюково</t>
  </si>
  <si>
    <t>город Зеленоград, корпус 818;
город Зеленоград, корпус 816;
город Зеленоград, корпус 844;
город Зеленоград, корпус 819;
город Зеленоград, корпус 1122;
город Зеленоград, корпус 852;
город Зеленоград, корпус 827;
город Зеленоград, корпус 822;
город Зеленоград, корпус 817;
город Зеленоград, корпус 864;
город Зеленоград, корпус 906;
город Зеленоград, корпус 844, строение 1</t>
  </si>
  <si>
    <t>Начальное, основное и среднее образование
Дошкольное образование
Основное и среднее образование
Дошкольное образование
Дошкольное и начальное образование
Дошкольное образование
Дошкольное образование
Дошкольное и начальное образование
Основное и среднее образование
Начальное, основное и среднее образование
Дошкольное образование
Дошкольное, начальное, основное и среднее образование</t>
  </si>
  <si>
    <t>7(499)731-55-50</t>
  </si>
  <si>
    <t xml:space="preserve">Слесарев Андрей Сергеевич </t>
  </si>
  <si>
    <t>Государственное бюджетное общеобразовательное учреждение города Москвы "Академическая гимназия № 1534"</t>
  </si>
  <si>
    <t>Академическая гимназия №1534</t>
  </si>
  <si>
    <t>http://gym1534uz.mskobr.ru/, Гимназия на сайте Департамента образования Москвы</t>
  </si>
  <si>
    <t>https://vk.com/club77552098 , Сообщество гимназии Вконтакте</t>
  </si>
  <si>
    <t>технологический;социально-гуманитарный;общеобразовательный;социально-экономический;физико-математический;химический
10</t>
  </si>
  <si>
    <t>Школа с углубленным изучением математики и летней профильной практикой на базе институтов РАН</t>
  </si>
  <si>
    <t xml:space="preserve">согласно данным международного исследования PISA в области математической грамотности учащихся, гимназия, единственная в Москве, вошла в пятёрку лучших школ России; сотрудничает с Президиумом Российской Академии наук, с МГТУ им. Н.Э. Баумана, Национальным исследовательским ядерным университетом «МИФИ», МФТИ, РГУ нефти и газа имени И.М. Губкина; у школы имеется зимний выездной интеллектуальный лагерь «Параллельные миры», летние - проводятся на базе научных организаций; </t>
  </si>
  <si>
    <t>3500 руб./мес.</t>
  </si>
  <si>
    <t>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</t>
  </si>
  <si>
    <t>Академический район;
Академический район;
Академический район;
Академический район;
Академический район;
Академический район;
Академический район</t>
  </si>
  <si>
    <t>улица Гримау, дом 11А, строение 1;
Профсоюзная улица, дом 9А;
улица Кедрова, дом 13, корпус 1;
улица Кедрова, дом 22, корпус 1;
улица Кедрова, дом 18, корпус 3;
Профсоюзная улица, дом 15А;
улица Кедрова, дом 11</t>
  </si>
  <si>
    <t>Начальное, основное, среднее и дополнительное образование
Основное и среднее образование
Дошколное образование
Дошколное образование
Дошколное образование
Начальное, основное и среднее образование
Начальное, основное и среднее образование</t>
  </si>
  <si>
    <t>7(499)124-43-07</t>
  </si>
  <si>
    <t>Шейнина Ольга Семеновна</t>
  </si>
  <si>
    <t>http://www.gym1534.ru/, Параллельные миры 1534</t>
  </si>
  <si>
    <t>https://www.facebook.com/gym1534 , Сообщество гимназии в Фейсбуке</t>
  </si>
  <si>
    <t>Государственное бюджетное образовательное учреждение города Москвы средняя общеобразовательная школа № 2086</t>
  </si>
  <si>
    <t>Школа № 2086</t>
  </si>
  <si>
    <t>http://sch2086uz.mskobr.ru/, Школа на сайте Департамента образования Москвы</t>
  </si>
  <si>
    <t>https://vk.com/journalism2086 , Сообщество школы Вконтакте</t>
  </si>
  <si>
    <t>1738975
1865 (школа №26)
2758 (школа №25)</t>
  </si>
  <si>
    <t>предпрофильная подготовка
8
социально-правовой;историко-филологический;прикладной физико-математический;экономико-математический;инженерно-технический
10</t>
  </si>
  <si>
    <t xml:space="preserve">Многопрофильная школа с программой международного бакалвариата, кадетским отделением и профильными классами при МГУ и РАНХиГС </t>
  </si>
  <si>
    <t>Школа завоевала 2 место в конкурсе «Кубок Героев» за лучшую организацию патриотического воспитания; профиль обучения в кадетских классах - инженерно-технический; школа сотрудничает с РГУ нефти и газа имени И.М. Губкина; направление робототехники организовано при поддержке МГТУ им. Н.Э. Баумана.</t>
  </si>
  <si>
    <t>1908 руб./мес.</t>
  </si>
  <si>
    <t>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</t>
  </si>
  <si>
    <t>Гагаринский район;
Гагаринский район;
Гагаринский район;
Гагаринский район;
Гагаринский район;
Гагаринский район;
Гагаринский район</t>
  </si>
  <si>
    <t>Ленинский проспект, дом 68/10;
Университетский проспект, дом 3;
Университетский проспект, дом 5;
Университетский проспект, дом 7;
Ломоносовский проспект, дом 14;
Ломоносовский проспект, дом 12;
Молодёжная улица, дом 3А</t>
  </si>
  <si>
    <t>Дошколное образование
Основное и среднее образование
Основное и среднее образование
Основное и среднее образование
Дошкольное образование
Начальное образование
Дошкольное образование</t>
  </si>
  <si>
    <t>7(495)939-00-93</t>
  </si>
  <si>
    <t xml:space="preserve">Орлова Елена Владиславовна </t>
  </si>
  <si>
    <t xml:space="preserve">http://www.sch25.ru/, Школа №2086 </t>
  </si>
  <si>
    <t>https://ru.facebook.com/mosschool26/ , Сообщество школы в Фейсбуке</t>
  </si>
  <si>
    <t>Государственное бюджетное общеобразовательное учреждение города Москвы "Гимназия № 1567"</t>
  </si>
  <si>
    <t>Гимназия №1567</t>
  </si>
  <si>
    <t>http://gym1567.mskobr.ru/, Гимназия на сайте Департамента образования Москвы</t>
  </si>
  <si>
    <t>https://vk.com/gimn1567 , Сообщество гимназии Вконтакте</t>
  </si>
  <si>
    <t>гуманитарный;математический;физический;биолого-химический
8</t>
  </si>
  <si>
    <t>Многопрофильная гимназия с развитыми традициями внеклассной работы, своим лингвистическим центром и театральным фестивалем</t>
  </si>
  <si>
    <t xml:space="preserve"> ежегодно с 1957 года в стенах школы проводится "Праздник Науки, Труда и Искусства"</t>
  </si>
  <si>
    <t>3437 руб./мес.</t>
  </si>
  <si>
    <t>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</t>
  </si>
  <si>
    <t>район Дорогомилово;
район Дорогомилово;
район Дорогомилово;
район Дорогомилово;
район Дорогомилово</t>
  </si>
  <si>
    <t>Поклонная улица, дом 4;
площадь Победы, дом 1;
Кутузовский проезд, дом 10;
Поклонная улица, дом 16;
Поклонная улица, дом 10, корпус 2</t>
  </si>
  <si>
    <t>Дошколное образование
Дошколное образование
Основное и среднее образование
Дополнительное образование
Начальное, основное и среднее образование</t>
  </si>
  <si>
    <t>7(499)148-75-30</t>
  </si>
  <si>
    <t xml:space="preserve">Козлов Андрей Ефимович </t>
  </si>
  <si>
    <t>http://gimn1567.ru/, Гимназия №1567</t>
  </si>
  <si>
    <t>Государственное бюджетное образовательное учреждение города Москвы средняя общеобразовательная школа № 654 имени А.Д. Фридмана</t>
  </si>
  <si>
    <t>Школа №654 имени А.Д.Фридмана</t>
  </si>
  <si>
    <t>http://sch654.mskobr.ru/, Школа на сайте Департамента образования Москвы</t>
  </si>
  <si>
    <t>физико-математический;информационно-технологический;биолого-химический;филологический;экономико-географический;экономический
8</t>
  </si>
  <si>
    <t>Школа-лауреат Гранта Мэра Москвы, сотрудничающая с Литературным институтом имени Горького</t>
  </si>
  <si>
    <t>сотрудничает с сетью школ дружбы Life-Link и участвует в проекте «Ассоциированные школы ЮНЕСКО»; В 2013 году СОШ № 654 награждена дипломом первой степени Лауреата гранта мэра Москвы; у школы есть летний и зимний лагерь «Бригантинск»; при школе работает Школа Творчества с театральной, танцевальной, эстрадной, музыкальной студиями
"Школа Поиска Человека" с собственным литературным объединением "Алый парус"</t>
  </si>
  <si>
    <t>3750 руб./мес.</t>
  </si>
  <si>
    <t>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</t>
  </si>
  <si>
    <t>район Текстильщики;
район Текстильщики;
район Текстильщики;
район Текстильщики;
район Текстильщики;
район Текстильщики;
район Текстильщики;
район Текстильщики;
район Текстильщики;
район Текстильщики</t>
  </si>
  <si>
    <t>7-я улица Текстильщиков, дом 9, строение 1;
улица Малышева, дом 18, корпус 2;
7-я улица Текстильщиков, дом 4А, корпус 1;
Люблинская улица, дом 45;
улица Артюхиной, дом 25, корпус 4;
улица Чистова, дом 10А;
улица Юных Ленинцев, дом 35, корпус 2, строение 2;
улица Артюхиной, дом 17;
улица Юных Ленинцев, дом 35, корпус 2;
улица Чистова, дом 23, корпус 2</t>
  </si>
  <si>
    <t>Основное и среднее образование
Дошкольное образование-
Дошкольное образование
Основное и среднее образование
Дошкольное образование
Дошкольное образование
Основное и среднее образование
Начальное образование
Основное и среднее образование
Дошкольное образование</t>
  </si>
  <si>
    <t>7(499)179-73-04</t>
  </si>
  <si>
    <t xml:space="preserve">Видякин Сергей Львович </t>
  </si>
  <si>
    <t>http://ok654.ru/, Школа №654</t>
  </si>
  <si>
    <t>Государственное бюджетное общеобразовательное учреждение города Москвы "Школа № 109"</t>
  </si>
  <si>
    <t>Школа №109</t>
  </si>
  <si>
    <t>http://co109.mskobr.ru/, Школа на сайте Департамента образования Москвы</t>
  </si>
  <si>
    <t>гуманитарный;лингвистический;физико-математический;экономический;медицинский
9</t>
  </si>
  <si>
    <t>Многопрофильная школа с развитой системой адаптивного образования под руководством академика РАО Е.Ш.Ямбурга</t>
  </si>
  <si>
    <t>на протяжении многих лет школой руководит Е.Ш.Ямбург - академик РАО, заслуженный учитель РФ; реализует программу интегрированного обучения детей с отклонениями в развитии; имеет структурное подразделение в ФНКЦ Детской гематологи, онкологии и иммунологии им.Дмитрия Рогачева; в классах компенсирующего обучения предусмотрены уроки комплексной коррекции и занятия ипотерапией на конюшне школы.</t>
  </si>
  <si>
    <t>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</t>
  </si>
  <si>
    <t>Обручевский район;
район Тёплый Стан;
район Тёплый Стан;
район Тёплый Стан;
район Тёплый Стан</t>
  </si>
  <si>
    <t>Ленинский проспект, дом 117, корпус 1;
Ленинский проспект, дом 137Б;
улица Академика Бакулева, дом 20;
Ленинский проспект, дом 131, корпус 4;
Ленинский проспект, дом 137, корпус 3</t>
  </si>
  <si>
    <t>Начальное, основное и среднее образование
Дополнительное образование
Основное и среднее образование
Начальное образование
Дошкольное образование</t>
  </si>
  <si>
    <t xml:space="preserve">7(499)737-48-58 </t>
  </si>
  <si>
    <t xml:space="preserve">Ямбург Евгений Шоломович </t>
  </si>
  <si>
    <t>http://www.sc109.ru/content/index.htm, Школа №109</t>
  </si>
  <si>
    <t>Государственное бюджетное общеобразовательное учреждение города Москвы "Гимназия № 1517"</t>
  </si>
  <si>
    <t>Гимназия №1517</t>
  </si>
  <si>
    <t>http://gym1517sz.mskobr.ru/, Гимназия на сайте Департамента образования Москвы</t>
  </si>
  <si>
    <t>https://vk.com/parlament_gym1517 , Сообщество гимназии Вконтакте</t>
  </si>
  <si>
    <t>технологический;социально-экономический;естественнонаучный;гуманитарный;универсальный
10</t>
  </si>
  <si>
    <t>Одна из самых больших школы Москвы с пятнадцатью учебными корпусами, углубленным изучением китайского и медицинскими классами</t>
  </si>
  <si>
    <t xml:space="preserve"> по результатам 2014-2015 учебного года большая часть выпускников поступили в МГУ, МАИ, Финансовый университет; в школе работает более 500 учителей, учится - более 5000 учеников; сотрудничает с НИЯУ МИФИ, РЭА им.Плеханова, НИУ ВШЭ; на базе школы открыта собственная студия телевидения «ТВ-1517»; 
ежегодно проводится Научно-практическая конференция «Объединяемся знаниями»; у школы есть своя газета "Et Cetera" и альманах "Бозон Хиггса"</t>
  </si>
  <si>
    <t>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</t>
  </si>
  <si>
    <t>район Хорошёво-Мнёвники;
район Хорошёво-Мнёвники;
район Хорошёво-Мнёвники;
район Хорошёво-Мнёвники;
район Хорошёво-Мнёвники;
район Хорошёво-Мнёвники;
район Хорошёво-Мнёвники;
район Хорошёво-Мнёвники;
район Хорошёво-Мнёвники;
район Хорошёво-Мнёвники;
район Хорошёво-Мнёвники;
район Хорошёво-Мнёвники;
район Хорошёво-Мнёвники;
район Хорошёво-Мнёвники</t>
  </si>
  <si>
    <t>Карамышевская набережная, дом 54, корпус 2;
проспект Маршала Жукова, домовладение 43, корпус 4;
проспект Маршала Жукова, дом 49, корпус 2;
Живописная улица, дом 9, корпус 4;
Карамышевская набережная, дом 38;
улица Маршала Тухачевского, дом 58, корпус 2;
набережная Новикова-Прибоя, дом 16, корпус 6;
Живописная улица, дом 11, корпус 1;
проспект Маршала Жукова, дом 53, корпус 2;
Живописная улица, дом 11, корпус 2;
улица Генерала Глаголева, дом 5, корпус 4;
улица Саляма Адиля, дом 11, корпус 1;
улица Маршала Тухачевского, дом 61, корпус 2;
Живописная улица, дом 2, корпус 2</t>
  </si>
  <si>
    <t>Основное и среднее образование
Дошкольное образование
Дошкольное образование
Дошкольное образование
Дошкольное образование
Начальное образование
Дошкольное образование
Основное и среднее образование
Дошкольное образование
Начальное образование
Дошкольное образование
Дошкольное образование
Дошкольное образование
Начальное, основное и среднее образование</t>
  </si>
  <si>
    <t>7(499)720-25-67</t>
  </si>
  <si>
    <t xml:space="preserve">Вахнеева Анна Алексеевна </t>
  </si>
  <si>
    <t>http://www.gym1517.ru/, Гимназия №1517</t>
  </si>
  <si>
    <t>https://www.facebook.com/Gymnasium1517?fref=ts , Сообщество гимназии в Фейсбуке</t>
  </si>
  <si>
    <t>Государственное бюджетное общеобразовательное учреждение города Москвы "Школа с углубленным изучением испанского языка № 1252 имени Сервантеса"</t>
  </si>
  <si>
    <t>Школа №1252 имени Сервантеса</t>
  </si>
  <si>
    <t>http://sch1252.mskobr.ru/, Школа на сайте Департамента образования Москвы</t>
  </si>
  <si>
    <t>http://vk.com/cervantes_1252 , Сообщество школы Вконтакте</t>
  </si>
  <si>
    <t>гуманитарный;филологический
10
испанский язык;английский язык
2</t>
  </si>
  <si>
    <t>Школа с углубленным изучением испанского языка с возможностью получения диплома испанского образца
</t>
  </si>
  <si>
    <t>с 1999 года школа носит статус ассоциированной школы ЮНЕСКО; в школе работает первая в России билингвальная секция «Испанский бакалавриат»; сотрудничает с Ассоциацией русской культуры им. Ф.М. Достоевского (провинция Таррагона), Российским Центром Науки и Культуры в Мадриде; Заместитель директора по иностранным языкам, заслуженный учитель России Марина Григорьевна Полисар, удостоена Ордена дружбы и трех государственных наград Королевства Испании 
</t>
  </si>
  <si>
    <t>2741 руб./мес.</t>
  </si>
  <si>
    <t>район Сокол;
район Сокол;
район Сокол;
район Сокол;
район Сокол;
район Сокол</t>
  </si>
  <si>
    <t>Волоколамское шоссе, дом 12;
Волоколамское шоссе, дом 14А;
Дубосековская улица, дом 3;
Малый Песчаный переулок, дом 4А, строение 1;
Светлый проезд, дом 4А;
Волоколамское шоссе, дом 6</t>
  </si>
  <si>
    <t>Начальное образование
Начальное образование: Первые классы
Основное и среднее образование
Дошкольное образование
Дошкольное образование
Дополнительное образование</t>
  </si>
  <si>
    <t>7(499)158-02-22</t>
  </si>
  <si>
    <t xml:space="preserve">Анурова Ирина Владимировна </t>
  </si>
  <si>
    <t>https://www.facebook.com/pages/Школа-1252-имени-Сервантеса/163895207004268?fref=ts, Сообщество гимназии в Фейсбуке</t>
  </si>
  <si>
    <t xml:space="preserve">Государственное бюджетное общеобразовательное учреждение города Москвы "Школа № 627 имени генерала Д.Д. Лелюшенко" </t>
  </si>
  <si>
    <t>Школа №627 имени генерала Д.Д.Лелюшенко</t>
  </si>
  <si>
    <t>http://sch627.mskobr.ru/, Школа на сайте Департамента образования Москвы</t>
  </si>
  <si>
    <t>юридический;социально-экономический;гуманитарно-лингвистический;физико-математический;информационно-технологический;химико-биологический;гуманитарно-технологический 
10</t>
  </si>
  <si>
    <t>Школа-участник программы Майкрософт «Партнерство в образовании» с углубленным изучением китайского и английского</t>
  </si>
  <si>
    <t>профильные классы работают при поддержке колледжа МИД, НИУ ВШЭ, МГИМО, МГТУ "Станкин"; осуществляется проектная деятельность в рамках Курчатовского проекта
; на базе школы реализуется комплексный проект «Профильная среда» и программа «Школа тестовой культуры»; 
Школа является Центром интерактивных технологий компании Promethean, партнерской площадкой компании Intel.
</t>
  </si>
  <si>
    <t>2200 руб./мес.</t>
  </si>
  <si>
    <t>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</t>
  </si>
  <si>
    <t>район Замоскворечье;
район Замоскворечье;
район Замоскворечье;
район Замоскворечье;
район Замоскворечье;
район Замоскворечье;
район Замоскворечье;
район Якиманка;
район Якиманка;
район Замоскворечье;
район Якиманка;
район Замоскворечье;
район Замоскворечье;
район Замоскворечье</t>
  </si>
  <si>
    <t>1-й Добрынинский переулок, дом 9;
Садовническая улица, дом 73, строение 24;
Люсиновская улица, дом 31, строение 2;
Дубининская улица, дом 42;
1-й Люсиновский переулок, дом 5;
Стремянный переулок, дом 10;
улица Бахрушина, дом 24, строение 1;
Житная улица, дом 6;
1-й Казачий переулок, дом 10, строение 1;
Люсиновская улица, дом 31, строение 1;
1-й Спасоналивковский переулок, дом 15А;
Люсиновская улица, дом 31, строение 6;
Большая Серпуховская улица, дом 31;
Стремянный переулок, дом 33/35</t>
  </si>
  <si>
    <t>Дошкольное образование
Дошкольное образование
Дополнительное образование
Дошкольное, начальное, основное и среднее образование
Дошкольное образование
Дошкольное образование
Основное и профессиональное образование (автошкола)
Начальное, основное, среднее и дополнительное образование
Начальное, основное, среднее и дополнительное образование
Начальное, основное, среднее и дополнительное образование
Дошкольное образование
Дополнительное образование
Дошкольное образование
Начальное, основное, среднее и дополнительное образование</t>
  </si>
  <si>
    <t>7(495)959-78-31</t>
  </si>
  <si>
    <t xml:space="preserve">Павлюченко Людмила Васильевна </t>
  </si>
  <si>
    <t>Государственное бюджетное образовательное учреждение города Москвы Гимназия № 1529 имени А.С.Грибоедова</t>
  </si>
  <si>
    <t>Гимназия №1529 имени А.С.Грибоедова</t>
  </si>
  <si>
    <t>http://gym1529c.mskobr.ru/, Гимназия на сайте Департамента образования Москвы</t>
  </si>
  <si>
    <t>гуманитарный;социально-экономический;естественнонаучный;универсальный
10</t>
  </si>
  <si>
    <t>Гуманитарно-экономическая гимназия при Финансовом университете</t>
  </si>
  <si>
    <t>Создана на основе школы № 29 имени Грибоедова, в 1905 году; при гимназии действует Клуб Модель ООН; школа проводит Городскую гуманитарную конференцию научно-исследовательских работ учащихся «Грибоедовские чтения»;</t>
  </si>
  <si>
    <t>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</t>
  </si>
  <si>
    <t>район Хамовники;
район Хамовники;
район Хамовники;
район Хамовники;
район Хамовники;
район Хамовники;
район Хамовники</t>
  </si>
  <si>
    <t>Гагаринский переулок, дом 20, строение 1;
2-й Обыденский переулок, дом 9;
Староконюшенный переулок, дом 18;
Малый Власьевский переулок, дом 7;
Пречистенская набережная, дом 1;
Староконюшенный переулок, дом 20;
Пречистенский переулок, дом 3</t>
  </si>
  <si>
    <t>Основное и среднее образование
Основное и среднее образование
Основное и среднее образование
Дошкольное образование
Основное и среднее образование
Основное и среднее образование
Дошкольное образование</t>
  </si>
  <si>
    <t>7(499)766-98-42</t>
  </si>
  <si>
    <t>Соловьева Марина Анатольевна
</t>
  </si>
  <si>
    <t xml:space="preserve">Государственное бюджетное общеобразовательное учреждение города Москвы "Гимназия № 1554" </t>
  </si>
  <si>
    <t>Гимназия №1554</t>
  </si>
  <si>
    <t>http://gym1554.mskobr.ru/, Гимназия на сайте Департамента образования Москвы</t>
  </si>
  <si>
    <t>https://vk.com/gm_1554 , Сообщество гимназии Вконтакте</t>
  </si>
  <si>
    <t>10398
6293 (школа №240)</t>
  </si>
  <si>
    <t>индивидуальные учебные планы;физико-математический;общеобразовательный
10
экономический
2</t>
  </si>
  <si>
    <t>Школа в Отрадном с углубленным изучением экономики</t>
  </si>
  <si>
    <t xml:space="preserve"> является экспериментальной инновационной сетевой площадкой по мыследеятельностной педагогике</t>
  </si>
  <si>
    <t>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</t>
  </si>
  <si>
    <t>район Отрадное;
район Отрадное;
район Отрадное;
район Отрадное;
район Отрадное;
район Отрадное;
район Отрадное;
район Отрадное;
район Отрадное;
район Отрадное;
район Отрадное;
район Отрадное;
район Отрадное;
район Отрадное</t>
  </si>
  <si>
    <t>улица Бестужевых, дом 10А;
улица Декабристов, дом 35Б;
улица Пестеля, дом 8Г;
улица Мусоргского, дом 11А;
улица Пестеля, дом 3Б;
улица Пестеля, дом 2Б;
улица Пестеля, дом 9А;
улица Мусоргского, дом 11Г;
улица Мусоргского, дом 3А;
улица Пестеля, дом 5;
Северный бульвар, дом 4А;
улица Пестеля, дом 8Д;
Северный бульвар, дом 10А;
Северный бульвар, дом 17А</t>
  </si>
  <si>
    <t>Начальное и дополнительное образование
Начальное и дополнительное образование
Начальное, основное, среднее и дополнительное образование
Начальное и дополнительное образование
Дошкольное и дополнительное образование
Дошкольное и дополнительное образование
Начальное, основное, среднее и дополнительное образование
Начальное, основное, среднее и дополнительное образование
Дошкольное и дополнительное образование
Основное, среднее и дополнительное образование
Начальное, основное, среднее и дополнительное образование
Дошкольное и дополнительное образование
Дошкольное и дополнительное образование
Дополнительное образование</t>
  </si>
  <si>
    <t>7(499)203-17-90
</t>
  </si>
  <si>
    <t xml:space="preserve">Тертухина Ольга Николаевна </t>
  </si>
  <si>
    <t>Государственное бюджетное общеобразовательное учреждение города Москвы "Гимназия № 1576"</t>
  </si>
  <si>
    <t>Гимназия №1576</t>
  </si>
  <si>
    <t>http://gym1576s.mskobr.ru/, Гимназия на сайте Департамента образования Москвы</t>
  </si>
  <si>
    <t>физико-математический;социально-экономический;лингвистический;гуманитарный;технологический;химико-биологический
8</t>
  </si>
  <si>
    <t xml:space="preserve">Школа распределенного лицея НИУ ВШЭ, многократный лауреат гранта Мэра Москвы </t>
  </si>
  <si>
    <t>Победитель конкурса "Школа Новых Технологий"; учителя гимназии регулярно проходят переподготовку по профильному обучению на ФПК МГТУ, МАИ, РГМУ, НИУ ВШЭ; 
</t>
  </si>
  <si>
    <t>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</t>
  </si>
  <si>
    <t>район Коптево;
район Коптево;
район Коптево;
Войковский район;
район Коптево;
район Коптево;
район Коптево;
район Коптево;
район Коптево;
район Коптево;
район Коптево;
район Коптево;
район Коптево;
район Коптево;
район Коптево;
район Коптево;
район Коптево</t>
  </si>
  <si>
    <t>улица Генерала Рычагова, дом 22А;
4-й Новомихалковский проезд, дом 6А;
Коптевский бульвар, дом 8;
улица Космонавта Волкова, дом 23;
Михалковская улица, дом 14;
Михалковская улица, дом 18;
3-й Михалковский переулок, дом 16;
бульвар Матроса Железняка, дом 4;
4-й Новомихалковский проезд, дом 9А;
Большая Академическая улица, дом 26;
Большая Академическая улица, дом 22А;
улица Лихоборские Бугры, дом 6А;
Большая Академическая улица, дом 73А;
Коптевская улица, дом 18А, корпус 1;
улица Зои и Александра Космодемьянских, дом 35А;
бульвар Матроса Железняка, дом 12;
улица Приорова, дом 7</t>
  </si>
  <si>
    <t>Дошкольное образование
Дошкольное образование
Дошкольное образование
Начальное, основное и среднее образование
Начальное, основное и среднее образование
Дошкольное образование
Начальное, основное и среднее образование
Дошкольное образование
Начальное, основное и среднее образование
Дошкольное образование
Начальное, основное и среднее образование
Дошкольное образование
Дошкольное образование
Дошкольное образование
Дошкольное образование
Начальное, основное и среднее образование
Дошкольное образование</t>
  </si>
  <si>
    <t>7(495)450-77-07
</t>
  </si>
  <si>
    <t>Маевская Инна Генриховна</t>
  </si>
  <si>
    <t>Государственное бюджетное общеобразовательное учреждение города Москвы "Школа с углубленным изучением английского языка № 1359 имени авиаконструктора М.Л.Миля"</t>
  </si>
  <si>
    <t>Школа №1359 имени М.Л.Миля</t>
  </si>
  <si>
    <t>http://sch1359uv.mskobr.ru/, Школа на сайте Департамента образования Москвы</t>
  </si>
  <si>
    <t>10504
3406 (школа №1737)
3076 (школа №1084)
2756 (ЦО 1457)
11793 (школа №1738)</t>
  </si>
  <si>
    <t>естественнонаучный;технологический;проектная деятельность;социально-экономический;гуманитарный;универсальный
10
английский язык
2</t>
  </si>
  <si>
    <t>Многопрофильная школа с углубленным изучением английского языка, инженерным
 и медицинским классом при МГМУ имени И.М.Сеченова</t>
  </si>
  <si>
    <t>многократный лауреат Гранта Мэра Москвы в сфере образования; победитель конкурса "Лучшее образовательное учреждение ЮВАО"(2009г)</t>
  </si>
  <si>
    <t>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</t>
  </si>
  <si>
    <t>район Выхино-Жулебино;
район Выхино-Жулебино;
район Выхино-Жулебино;
район Выхино-Жулебино;
район Выхино-Жулебино;
район Выхино-Жулебино;
район Выхино-Жулебино;
район Выхино-Жулебино;
район Выхино-Жулебино;
район Выхино-Жулебино;
район Выхино-Жулебино;
район Выхино-Жулебино</t>
  </si>
  <si>
    <t>Лермонтовский проспект, дом 14, корпус 2;
Лермонтовский проспект, дом 14, корпус 3;
Моршанская улица, дом 2, корпус 2;
Моршанская улица, дом 3, корпус 2;
Пронская улица, дом 4, корпус 2;
Хвалынский бульвар, дом 4, корпус 4;
Привольная улица, дом 17, корпус 2;
Пронская улица, дом 5, корпус 2;
Хвалынский бульвар, дом 4, корпус 3;
Привольная улица, дом 9, корпус 4;
Пронская улица, дом 4, корпус 1;
Привольная улица, дом 17, корпус 1</t>
  </si>
  <si>
    <t>Начальное, основное и среднее образование
Дошкольное образование
Дошкольное образование
Дошкольное образование
Дошкольное образование
Начальное, основное и среднее образование
Дошкольное образование
Дошкольное образование
Дошкольное образование
Дошкольное образование
Начальное, основное и среднее образование
Начальное, основное и среднее образование</t>
  </si>
  <si>
    <t>7(495)705-53-32
</t>
  </si>
  <si>
    <t>Новикова Галина Вячеславовна 
</t>
  </si>
  <si>
    <t>Государственное бюджетное общеобразовательное учреждение города Москвы "Лицей № 1571"</t>
  </si>
  <si>
    <t>Лицей № 1571</t>
  </si>
  <si>
    <t>http://lyc1571sz.mskobr.ru/, Лицей на сайте Департамента образования Москвы</t>
  </si>
  <si>
    <t>физико-математический;химико-биологический;физико-химический;социально-правовой;социально-экономический;социально-гуманитарный;информационно-технологический
10</t>
  </si>
  <si>
    <t xml:space="preserve">Школа-участница Курчатовского проекта в Северном Тушино, награжденная Грантом Сороса </t>
  </si>
  <si>
    <t>Учащиеся лицея принимают активное участие в работе Московской открытой практической конференции по новым информационным технологиям «Виртуальная реальность», в Московском городском конкурсе «Мы и биосфера».</t>
  </si>
  <si>
    <t>3000 руб./мес.</t>
  </si>
  <si>
    <t>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</t>
  </si>
  <si>
    <t>район Северное Тушино;
район Северное Тушино;
район Северное Тушино;
район Северное Тушино;
район Северное Тушино;
район Северное Тушино;
район Северное Тушино;
район Северное Тушино;
район Северное Тушино;
район Северное Тушино;
район Северное Тушино;
район Северное Тушино;
район Северное Тушино;
район Северное Тушино;
район Северное Тушино</t>
  </si>
  <si>
    <t>Планерная улица, дом 14, корпус 4;
Планерная улица, дом 12, корпус 7;
улица Фомичёвой, дом 5, корпус 1;
улица Фомичёвой, дом 1, корпус 1;
улица Фомичёвой, дом 5;
улица Фомичёвой, дом 12, корпус 2;
улица Героев Панфиловцев, дом 8, корпус 2;
улица Свободы, дом 81, корпус 1;
улица Свободы, дом 87, корпус 2;
улица Фомичёвой, дом 16, корпус 4;
Планерная улица, дом 16, корпус 7;
Планерная улица, дом 12, корпус 2;
улица Героев Панфиловцев, дом 6, строение 2;
улица Свободы, дом 81, корпус 6;
ул. Свободы д.63, к.2</t>
  </si>
  <si>
    <t>Дошкольное образование
Дошкольное образование
Основное и среднее образование
Начальное, основное и среднее образование
Основное и среднее образование
Дошкольное образование
Дошкольное образование
Начальное образование
Дошкольное образование
Дошкольное образование
Дошкольное образование
Основное и среднее образование
Дошкольное образование
Основное и среднее образование
Дошкольное образование</t>
  </si>
  <si>
    <t>7(495)495-62-77
</t>
  </si>
  <si>
    <t>Варгамян Марина Викторовна
</t>
  </si>
  <si>
    <t>Государственное бюджетное общеобразовательное учреждение города Москвы "Школа с углубленным изучением отдельных предметов № 1363"</t>
  </si>
  <si>
    <t>Школа №1363</t>
  </si>
  <si>
    <t>http://sch1363uv.mskobr.ru/, Школа на сайте Департамента образования Москвы</t>
  </si>
  <si>
    <t>336243
1660761 (гимназия 1597)
4931 (школа №436)
8187 (школа 355)</t>
  </si>
  <si>
    <t>гуманитарный;социально-экономический;физико-математический;химико-биологический
10
математика;английский язык
5</t>
  </si>
  <si>
    <t>Школа с индивидуальными учебными планами и профильным центром по робототехнике</t>
  </si>
  <si>
    <t xml:space="preserve"> совместно с Детской школой искусств имени М.А.Балакирева, школа реализует программу интегрированного образования (общее плюс дополнительное, художественно-естетического направления)
</t>
  </si>
  <si>
    <t>2432 руб./мес.</t>
  </si>
  <si>
    <t>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</t>
  </si>
  <si>
    <t>район Выхино-Жулебино;
район Выхино-Жулебино;
район Выхино-Жулебино;
район Выхино-Жулебино;
район Выхино-Жулебино;
район Выхино-Жулебино;
район Выхино-Жулебино;
район Выхино-Жулебино;
район Выхино-Жулебино;
район Выхино-Жулебино;
район Выхино-Жулебино;
район Выхино-Жулебино;
район Выхино-Жулебино;
район Выхино-Жулебино;
район Выхино-Жулебино;
район Выхино-Жулебино;
район Выхино-Жулебино;
район Выхино-Жулебино</t>
  </si>
  <si>
    <t>Самаркандский бульвар, дом 10, корпус 3;
Рязанский проспект, дом 80, корпус 4;
Ферганский проезд, дом 9, корпус 3;
Сормовская улица, дом 6, корпус 2;
Рязанский проспект, дом 70, корпус 5;
Ферганский проезд, дом 5;
Ферганская улица, дом 7;
Сормовская улица, дом 5, корпус 1;
Рязанский проспект, дом 82, корпус 4;
Сормовская улица, дом 5;
Ташкентская улица, дом 6;
улица Академика Скрябина, дом 1, корпус 2;
Сормовская улица, дом 5, корпус 2;
Ферганский проезд, дом 5, корпус 2;
Рязанский проспект, дом 70, корпус 4;
Ташкентская улица, дом 3, корпус 2;
Рязанский проспект, дом 68, корпус 2;
Ташкентский переулок, дом 7, корпус 3</t>
  </si>
  <si>
    <t>Дошкольное образование
Начальное образование
Дошкольное образование
Дошкольное образование
Дошкольное образование
Дошкольное образование
Основное и среднее образование
Дошкольное образование
Основное и среднее образование
Дошкольное образование
Начальное, основное и среднее образование
Дошкольное образование
Дошкольное образование
Начальное, основное и среднее образование
Дошкольное образование
Дошкольное образование
Начальное образование
Начальное образование</t>
  </si>
  <si>
    <t>7(495)376-61-44
</t>
  </si>
  <si>
    <t xml:space="preserve">Лавриненко Елена Валерьевна </t>
  </si>
  <si>
    <t>Государственное бюджетное общеобразовательное учреждение города Москвы "Школа № 1357 "Многопрофильный комплекс "Братиславский"</t>
  </si>
  <si>
    <t>Многопрофильный комплекс "Братиславский"</t>
  </si>
  <si>
    <t>http://sch1357uv.mskobr.ru/, Школа на сайте Департамента образования Москвы</t>
  </si>
  <si>
    <t>7862
649 (школа 1910)
6817 (школа 1968)</t>
  </si>
  <si>
    <t>информационно-технологический;социально-гуманитарный;естественнонаучный;социально-экономический;биолого-химический;физико-математический;универсальный
10
английский язык
5</t>
  </si>
  <si>
    <t>Многопрофильная школа с казачьим классом и углубленным изучением английского языка по программе Оксфорда</t>
  </si>
  <si>
    <t>При школе действуют медицинские классы МГМУ имени И.М.Сеченова</t>
  </si>
  <si>
    <t>2950 руб./мес.</t>
  </si>
  <si>
    <t>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</t>
  </si>
  <si>
    <t>район Марьино;
район Марьино;
район Марьино;
район Марьино;
район Марьино;
район Марьино;
район Марьино;
район Марьино;
район Марьино;
район Марьино;
район Марьино;
район Марьино;
район Марьино</t>
  </si>
  <si>
    <t>Братиславская улица, дом 18, корпус 4;
Братиславская улица, дом 17, корпус 2;
Мячковский бульвар, дом 5, корпус 2;
Мячковский бульвар, дом 7, корпус 2;
Перервинский бульвар, дом 10, корпус 1;
Марьинский бульвар, дом 8;
улица Перерва, дом 61;
Перервинский бульвар, дом 10, корпус 2;
Мячковский бульвар, дом 7, корпус 1;
улица Верхние Поля, дом 30;
Братиславская улица, дом 13, корпус 2;
Братиславская улица, дом 9;
Мячковский бульвар, дом 25</t>
  </si>
  <si>
    <t>Дошкольное, основное и среднее образование
Дошкольное, основное и среднее образование
Дошкольное, основное и среднее образование
Основное и среднее образование
Основное и среднее образование
Дошкольное, основное и среднее образование
Дошкольное, основное и среднее образование
Основное и среднее образование
Основное и среднее образование
Основное и среднее образование
Дошкольное, основное и среднее образование
Дошкольное, основное и среднее образование
Основное и среднее образование</t>
  </si>
  <si>
    <t>7(495)346-45-50
</t>
  </si>
  <si>
    <t>Попова Лариса Анатольевна 
</t>
  </si>
  <si>
    <t>Государственное бюджетное образовательное учреждение города Москвы лицей № 1547</t>
  </si>
  <si>
    <t>Лицей №1547</t>
  </si>
  <si>
    <t>http://licuv1547.mskobr.ru/, Лицей на сайте Департамента образования Москвы</t>
  </si>
  <si>
    <t>http://vk.com/licey1547 , Сообщество лицея Вконтакте</t>
  </si>
  <si>
    <t>физико-математический;социально-экономический
8</t>
  </si>
  <si>
    <t>Лицей при МИФИ со своим учебным классом по атомной энергии</t>
  </si>
  <si>
    <t>
Победитель конкурса национального проекта «Образование»; трехкратный Лауреат Гранта Мэра Москвы в сфере образования; на базе лицея действует лаборатория "Курчатовского проекта"; при лицее открыт международный скандинавский центр образования и культуры; в рамках инициатив корпорации Intel лицей № 1547 получил статус STEM-центра (Science, Technology, Engineering, Mathematics)</t>
  </si>
  <si>
    <t>Юго-Восточный административный округ</t>
  </si>
  <si>
    <t>район Марьино</t>
  </si>
  <si>
    <t>Белореченская улица, дом 47, корпус 1</t>
  </si>
  <si>
    <t>7(495)345-29-72</t>
  </si>
  <si>
    <t>Баринов Андрей Юрьевич 
</t>
  </si>
  <si>
    <t>http://www.licey1547.ru/,  Лицей №1547</t>
  </si>
  <si>
    <t>Государственное бюджетное общеобразовательное учреждение города Москвы "Школа № 117"</t>
  </si>
  <si>
    <t>Школа №117</t>
  </si>
  <si>
    <t>http://sch117.mskobr.ru/, Школа на сайте Департамента образования Москвы</t>
  </si>
  <si>
    <t>https://www.facebook.com/SvetlanaSergeevna117/?fref=ts , Сообщество школы в Фейсбуке</t>
  </si>
  <si>
    <t>социально-гуманитарный;социально-экономический;универсальный
10</t>
  </si>
  <si>
    <t>Центр образования в Юго-Западном округе с сильным дошкольным отделением и кружком ушу</t>
  </si>
  <si>
    <t>школа сотрудничает с МГИМО, НИУ ВШЭ,РГУ нефти и газа имени И.М. Губкина;
в рамках дополнительного образования сотрудничает с московскими центрами детского творчества, центром физической культуры и спорта ЮЗАО, с Лигой Традиционного Ушу</t>
  </si>
  <si>
    <t>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</t>
  </si>
  <si>
    <t>Ломоносовский район;
Ломоносовский район;
Ломоносовский район;
Ломоносовский район;
Ломоносовский район;
Ломоносовский район;
Ломоносовский район;
Ломоносовский район;
Ломоносовский район;
Ломоносовский район;
Ломоносовский район;
Ломоносовский район</t>
  </si>
  <si>
    <t>улица Академика Пилюгина, дом 26, корпус 4;
Ленинский проспект, дом 93А;
Ленинский проспект, дом 91А;
улица Гарибальди, дом 14, корпус 3;
улица Гарибальди, дом 10, корпус 5;
улица Академика Пилюгина, дом 14А;
улица Гарибальди, дом 10А;
улица Гарибальди, дом 6, корпус 3;
улица Академика Пилюгина, дом 18, корпус 1;
Ленинский проспект, дом 93Б;
улица Гарибальди, дом 8, корпус 1;
улица Гарибальди, дом 4А</t>
  </si>
  <si>
    <t>Дошкольное образование
Начальное, основное и среднее образование
Дошкольное образование
Дошкольное образование
Дошкольное образование
Начальное, основное и среднее образование
Дошкольное образование
Дошкольное образование
Начальное, основное и среднее образование
Начальное, основное и среднее образование
Начальное, основное и среднее образование
Дошкольное образование</t>
  </si>
  <si>
    <t>7(499)132-05-65
</t>
  </si>
  <si>
    <t>Бабурина Ирина Алексеевна 
</t>
  </si>
  <si>
    <t>http://gazeta.school117.ru/, Сайт газеты школы №117</t>
  </si>
  <si>
    <t>Государственное бюджетное общеобразовательное учреждение города Москвы "Школа № 2109"</t>
  </si>
  <si>
    <t>Школа №2109</t>
  </si>
  <si>
    <t>http://sch2109.mskobr.ru/, Школа на сайте Департамента образования Москвы</t>
  </si>
  <si>
    <t>http://vk.com/alyeparysa_2109 , Сообщество школы Вконтакте</t>
  </si>
  <si>
    <t>физико-математический;социально-экономический;филологический;химико-биологический;социально-гуманитарный;универсальный
10</t>
  </si>
  <si>
    <t>Многопрофильная школа с кадетскими классами, сотрудничающая с инновационным фондом "Сколково"</t>
  </si>
  <si>
    <t>школа сотрудничает с МГПУ "Синергия", центром профориентации "Гагаринский", школами в г.Русе (респ. Болгария), "Лабораторией Интеллектуальных Технологий" инновационного фонда Сколково, с Московским Институтом Открытого Образования; сотрудничает с «Военной академией ракетных войск стратегического
назначения имени Петра Великого»
</t>
  </si>
  <si>
    <t>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</t>
  </si>
  <si>
    <t>район Южное Бутово;
район Южное Бутово;
район Южное Бутово;
район Южное Бутово;
район Южное Бутово;
район Южное Бутово;
район Южное Бутово;
район Южное Бутово;
район Южное Бутово;
район Южное Бутово;
район Южное Бутово;
район Южное Бутово;
район Южное Бутово;
район Южное Бутово;
район Южное Бутово</t>
  </si>
  <si>
    <t>улица Маршала Савицкого, дом 16;
улица Маршала Савицкого, дом 18, корпус 2;
улица Маршала Савицкого, дом 26, корпус 3;
улица Маршала Савицкого, дом 22, корпус 3;
улица Брусилова, дом 27, корпус 1;
улица Маршала Савицкого, дом 20;
улица Маршала Савицкого, дом 30, корпус 2;
улица Брусилова, дом 21;
улица Маршала Савицкого, дом 14;
улица Маршала Савицкого, дом 6, корпус 4;
улица Маршала Савицкого, дом 26, корпус 4;
улица Брусилова, дом 29, корпус 1;
улица Маршала Савицкого, дом 18, корпус 3;
улица Брусилова, дом 13, корпус 1;
улица Захарьинские Дворики, дом 3, корпус 2</t>
  </si>
  <si>
    <t>-
-
Дошкольное образование
Дошкольное образование
-
-
Дошкольное образование
Дошкольное образование
Дошкольное образование
Начальное, основное и среднее образование
Начальное, основное и среднее образование
Начальное, основное и среднее образование
Дошкольное образование
Дошкольное образование
Дошкольное образование</t>
  </si>
  <si>
    <t>7(499)232-11-18
</t>
  </si>
  <si>
    <t>Егорова Любовь Николаевна 
</t>
  </si>
  <si>
    <t>http://vk.com/school2109 , Сообщество школы Вконтакте</t>
  </si>
  <si>
    <t>Государственное бюджетное общеобразовательное учреждение города Москвы "Школа № 2097"</t>
  </si>
  <si>
    <t>Школа №2097</t>
  </si>
  <si>
    <t>http://sch2097sz.mskobr.ru/, Школа на сайте Департамента образования Москвы</t>
  </si>
  <si>
    <t>http://vk.com/sch2097 , Сообщество школы Вконтакте</t>
  </si>
  <si>
    <t xml:space="preserve"> 4286 (школа 1058)
1033 (школа 116)
4771 (школа 114)
8409 (школа 821)
9305(школа 1168)
1534 (школа 1184)</t>
  </si>
  <si>
    <t>социально-гуманитарный;информационно-технологический;физико-математический;социально-гуманитарный;химико-биологический;универсальный
10</t>
  </si>
  <si>
    <t>Школа в Южном Тушино с кадетским классом при Академии ракетных войск стратегического назначения</t>
  </si>
  <si>
    <t>При школе действует стажировочная площадка "Счастливые дети" по профилактике негативных проявлений среди обучающихся и Школьная служба примирения;
в рамках дополнительного образования при школе действуют Центр Внешкольной работы "Синяя птица" и и спортивный клуб "Гранит"</t>
  </si>
  <si>
    <t>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</t>
  </si>
  <si>
    <t>район Южное Тушино;
район Южное Тушино;
район Южное Тушино;
район Южное Тушино;
район Южное Тушино;
район Южное Тушино;
район Южное Тушино;
район Южное Тушино;
район Южное Тушино;
район Южное Тушино;
район Южное Тушино;
район Южное Тушино;
район Южное Тушино;
район Южное Тушино;
район Покровское-Стрешнево;
район Южное Тушино;
район Северное Тушино;
район Южное Тушино;
район Южное Тушино</t>
  </si>
  <si>
    <t>Аэродромная улица, дом 9;
улица Фабрициуса, дом 17, корпус 2;
Аэродромная улица, дом 4, строение 1;
бульвар Яна Райниса, дом 47, корпус 2;
улица Василия Петушкова, дом 11, корпус 2;
Сходненская улица, дом 46/14;
улица Василия Петушкова, дом 23, корпус 1;
Сходненская улица, дом 35;
бульвар Яна Райниса, дом 39, корпус 1;
Светлогорский проезд, дом 7, корпус 1;
Туристская улица, дом 11, корпус 2;
проезд Донелайтиса, дом 16;
Туристская улица, дом 7, корпус 2;
бульвар Яна Райниса, дом 35, корпус 1;
Волоколамское шоссе, дом 102, корпус 1;
бульвар Яна Райниса, дом 43, корпус 2;
улица Свободы, дом 89, корпус 5;
проезд Донелайтиса, дом 20;
проезд Донелайтиса, дом 20, корпус 1</t>
  </si>
  <si>
    <t>Основное и среднее образование
Дополнительное образование
Дополнительное образование
Дошкольное образование
Дошкольное образование
Дополнительное образование
Основное и среднее образование
Основное и среднее образование
Дошкольное образование
Основное и среднее образование
Основное и среднее образование
Основное и среднее образование
Дошкольное образование
Дополнительное образование
Дошкольное образование
Дошкольное образование
Дополнительное образование
Дополнительное образование
Дополнительное образование</t>
  </si>
  <si>
    <t>7(495)948-66-22
</t>
  </si>
  <si>
    <t>Пискарева Галина Викторовна 
</t>
  </si>
  <si>
    <t xml:space="preserve">http://sch2097.mosedu.net/, Школа № 2097 </t>
  </si>
  <si>
    <t>https://www.facebook.com/groups/1467306650247809/ , Сообщество школы в Фейсбуке</t>
  </si>
  <si>
    <t>https://www.facebook.com/groups/sch2097/ , Сообщество школы в Фейсбуке</t>
  </si>
  <si>
    <t>Государственное бюджетное общеобразовательное учреждение города Москвы "Государственная столичная гимназия"</t>
  </si>
  <si>
    <t>Государственная столичная гимназия</t>
  </si>
  <si>
    <t>http://gsg.mskobr.ru/, Гимназия на сайте Департамента образования Москвы</t>
  </si>
  <si>
    <t>https://vk.com/gsgschule, Сообщество гимназии Вконтакте</t>
  </si>
  <si>
    <t xml:space="preserve">математика
7
математика;обществознание;история;литература;английский язык;немецкий язык;информатика;биология;физика;химия
10 </t>
  </si>
  <si>
    <t>Школа-лауреат Гранта Мэра Москвы с активной социальной политикой и образовательной программой Международного бакалавриата</t>
  </si>
  <si>
    <t>ежегодно проводит научно-практическую конференцию учащихся 9-х классов; при школе действует творческая лаборатория "Раек"; летние учебные программы в Великобритании, Германии</t>
  </si>
  <si>
    <t>1120-2240 руб./мес.</t>
  </si>
  <si>
    <t>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</t>
  </si>
  <si>
    <t>район Бибирево;
район Бибирево;
район Бибирево;
район Бибирево;
район Бибирево;
район Бибирево;
район Бибирево;
район Бибирево;
район Бибирево;
район Бибирево;
район Бибирево</t>
  </si>
  <si>
    <t>Алтуфьевское шоссе, дом 94;
улица Лескова, дом 5А;
Алтуфьевское шоссе, дом 98, корпус 2;
улица Корнейчука, дом 52А;
Белозерская улица, дом 12;
улица Лескова, дом 3, корпус 3;
улица Корнейчука, дом 37А;
улица Корнейчука, дом 42А;
улица Корнейчука, дом 50А;
улица Корнейчука, дом 58Б;
Алтуфьевское шоссе, дом 92, корпус 2</t>
  </si>
  <si>
    <t>Начальное образование
Дошкольное образование
Дошкольное образование
Начальное образование
Основное и среднее образование
Основное и среднее образование
Начальное, основное и среднее образование
Дошкольное образование
Дошкольное образование
Дошкольное образование
Дошкольное, начальное, основное и среднее образование</t>
  </si>
  <si>
    <t>7(495)707-07-62
</t>
  </si>
  <si>
    <t>Патрикеева Ирина Джолдошевна 
</t>
  </si>
  <si>
    <t>https://www.facebook.com/gsgschool/?fref=ts , Сообщество гимназии в Фейсбуке</t>
  </si>
  <si>
    <t>Государственное бюджетное общеобразовательное учреждение города Москвы "Лицей № 1564 имени Героя Советского Союза А.П. Белобородова"</t>
  </si>
  <si>
    <t>Лицей №1564 имени А.П.Белобородова</t>
  </si>
  <si>
    <t>http://lyc1564.mskobr.ru/, Лицей на сайте Департамента образования Москвы</t>
  </si>
  <si>
    <t>информационно-технологический;биолого-химический;физико-математический;художественно-технологический;социально-экономический;социально-гуманитарный
8</t>
  </si>
  <si>
    <t>Многопрофильный лицей в Митино с собственной газетой и видеостудией</t>
  </si>
  <si>
    <t xml:space="preserve">Каждый ученик лицея создает и защищает на общешкольной конференции по два проекта в год по информационным технологиям; лицей сотрудничает с Институтом Новых Технологий, Центром непрерывного математического образования и Учебно-издательским центром "Интерактивная линия" </t>
  </si>
  <si>
    <t>730 руб./мес.</t>
  </si>
  <si>
    <t>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</t>
  </si>
  <si>
    <t>район Митино;
район Митино;
район Митино;
район Митино;
район Митино;
район Митино;
район Митино;
район Митино</t>
  </si>
  <si>
    <t>Уваровский переулок, дом 8;
улица Генерала Белобородова, дом 14, корпус 4;
Волоцкой переулок, дом 15, корпус 1;
улица Рословка, дом 8;
улица Рословка, дом 8, корпус 1;
Уваровский переулок, дом 5, корпус 1;
Уваровский переулок, дом 6;
улица Генерала Белобородова, дом 22</t>
  </si>
  <si>
    <t>Начальное, основное и среднее образование
Дошкольное образование
Дошкольное образование
Основое и среднее образование
Дошкольное образование
Дошкольное образование
Дошкольное образование
Начальное, основное и среднее образование</t>
  </si>
  <si>
    <t>7(495)505-97-41
</t>
  </si>
  <si>
    <t>Смирнова Татьяна Владимировна 
</t>
  </si>
  <si>
    <t>Государственное бюджетное общеобразовательное учреждение города Москвы "Гимназия Марьина Роща имени В.Ф. Орлова"</t>
  </si>
  <si>
    <t>Гимназия Марьина Роща имени В.Ф.Орлова</t>
  </si>
  <si>
    <t>http://csh237.mskobr.ru/, Гимназия на сайте Департамента образования Москвы</t>
  </si>
  <si>
    <t>https://vk.com/club69159 , Сообщество школы Вконтакте</t>
  </si>
  <si>
    <t>7136
16490 (школа 259)
7136 (школа 237)
2809 (школа 242)
12903 (школа 1956)
10242 (школа 1414)
378088 (школа 1572)
49920 (школа 35)</t>
  </si>
  <si>
    <t>естественнонаучный;социально-экономический;технологический
10
универсальный;индивидуальные учебные планы
1</t>
  </si>
  <si>
    <t xml:space="preserve">Школа министра иностранных дел С.В.Лаврова и писателя Евгения Евтушенко в Марьиной Роще </t>
  </si>
  <si>
    <t>реализует программу индивидуальных учебных планов; с 1952 года школа имеет загородный филиал "Чиверёво" на Пироговском водохранилище; в 2009 году проект здания школы был отмечен премией «Хрустальный Дедал»;</t>
  </si>
  <si>
    <t>25р/час</t>
  </si>
  <si>
    <t>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</t>
  </si>
  <si>
    <t>район Марьина Роща;
район Марьина Роща;
район Марьина Роща;
район Марьина Роща;
район Марьина Роща;
район Марьина Роща;
район Марьина Роща;
район Марьина Роща;
район Марьина Роща;
район Марьина Роща;
район Марьина Роща;
район Марьина Роща;
район Марьина Роща;
район Марьина Роща;
район Марьина Роща</t>
  </si>
  <si>
    <t>Октябрьский переулок, дом 11;
1-й Стрелецкий проезд, дом 5;
Октябрьская улица, дом 81;
1-й проезд Марьиной Рощи, дом 3А;
Шереметьевская улица, дом 14;
Новосущёвская улица, дом 20;
Шереметьевская улица, дом 27, корпус 1;
Лазаревский переулок, дом 8;
Октябрьская улица, дом 38, корпус 2;
улица Советской Армии, дом 7Б;
улица Советской Армии, дом 9;
улица Двинцев, дом 10;
2-я улица Марьиной Рощи, дом 20, корпус 1;
Старомарьинское шоссе, дом 5;
Новосущёвская улица, дом 7</t>
  </si>
  <si>
    <t>Начальное, основное и среднее образование
Дополнительное образование
Начальное, основное и среднее образование
Начальное, основное и среднее образование
Дошкольное образование
Начальное, основное и среднее образование
Дошкольное образование
Дошкольное образование
Дошкольное образование
Дошкольное образование
Начальное, основное и среднее образование
Дошкольное, начальное, основное и среднее образование
Дошкольное образование
Дошкольное, начальное, основное и среднее образование
Начальное, основное и среднее образование</t>
  </si>
  <si>
    <t>7(495)689-11-06
</t>
  </si>
  <si>
    <t xml:space="preserve">Карпова Анна Ивановна </t>
  </si>
  <si>
    <t xml:space="preserve">Государственное бюджетное общеобразовательное учреждение города Москвы "Школа № 641 имени Сергея Есенина" </t>
  </si>
  <si>
    <t>Школа №641 имени Сергея Есенина</t>
  </si>
  <si>
    <t>http://sch641uv.mskobr.ru/, Школа на сайте Департамента образования Москвы</t>
  </si>
  <si>
    <t>9351
29802 (школа 333)
1673185 (цо 1469)
</t>
  </si>
  <si>
    <t>социально-экономический;физико-математический;химико-биологический;медицинский;лингвистический;универсальный
10
предпрофильная подготовка
9</t>
  </si>
  <si>
    <t xml:space="preserve">Школа-лауреат Гранат Мэра Москвы с программой инклюзивного образования </t>
  </si>
  <si>
    <t>сотрудничает с РЭУ им.Г.В. Плеханова, МосГУ, РХТУ им. Д.И. Менделеева, МГТУ МИРЭА, МГУПИ,МГУТУ им.К.Г. Разумовского, МГТУ МАМИ, РГМУ им. Н.И. Пирогова; регулярно проводит литературные встречи в честь Сергея Есенина</t>
  </si>
  <si>
    <t>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</t>
  </si>
  <si>
    <t>район Кузьминки;
район Кузьминки;
район Кузьминки;
район Кузьминки;
район Кузьминки;
район Кузьминки;
район Кузьминки;
район Кузьминки;
район Кузьминки;
район Кузьминки;
район Кузьминки;
Рязанский район;
район Кузьминки;
район Кузьминки;
район Кузьминки</t>
  </si>
  <si>
    <t>Волгоградский проспект, дом 92, корпус 2;
Волжский бульвар, квартал 114А, корпус 5;
Волжский бульвар, квартал 113А, корпус 6;
Волжский бульвар, дом 23, корпус 1;
Волгоградский проспект, дом 74, корпус 4;
Волгоградский проспект, дом 66, корпус 5;
улица Юных Ленинцев, дом 48, корпус 2;
улица Юных Ленинцев, дом 45, корпус 3;
улица Маршала Чуйкова, дом 6, корпус 1;
улица Юных Ленинцев, дом 40, корпус 4;
Волжский бульвар, дом 37, корпус 2;
Волжский бульвар, дом 13, корпус 1;
улица Юных Ленинцев, дом 45, корпус 2;
Волгоградский проспект, дом 66, корпус 4;
Волгоградский проспект, дом 68, корпус 4</t>
  </si>
  <si>
    <t>Дошкольное образование
Дошкольное образование
Дошкольное образование
Дошкольное образование
Начальное, основное и среднее образование
Основное и среднее образование
Дошкольное образование
Дошкольное образование
Дошкольное образование
Начальное, основное и среднее образование
Дошкольное образование
-
Начальное, основное и среднее образование
Основное и среднее образование
Начальное, основное и среднее образование</t>
  </si>
  <si>
    <t>7(499)172-36-36
</t>
  </si>
  <si>
    <t xml:space="preserve">Голоднова Лариса Васильевна </t>
  </si>
  <si>
    <t xml:space="preserve">Государственное бюджетное общеобразовательное учреждение города Москвы "Школа № 1474" </t>
  </si>
  <si>
    <t>Школа №1474</t>
  </si>
  <si>
    <t>http://sch1474s.mskobr.ru/, Школа на сайте Департамента образования Москвы</t>
  </si>
  <si>
    <t>https://www.facebook.com/school1474/?ref=br_rs, Сообщество школы в Фейсбуке</t>
  </si>
  <si>
    <t>786198
244104 (школа 2020)
815 (школа 134)
47037 (школа 1338)
4165 (школа 425)
1662330 (школа 2029)</t>
  </si>
  <si>
    <t>лингвистический;физико-математический;социально-гуманитарный;социально-экономический;химико-биологический;гуманитарный
10</t>
  </si>
  <si>
    <t>Центр образования с заочной школой МФТИ и своими кадетскими классами</t>
  </si>
  <si>
    <t>много внимания уделяется надомному обучению, а также семейному образованию; действует развитая система инклюзивного образования; в школе активно развивают дистанционное образование;</t>
  </si>
  <si>
    <t>1860 руб./мес.</t>
  </si>
  <si>
    <t>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</t>
  </si>
  <si>
    <t>район Ховрино;
район Ховрино;
район Ховрино;
район Ховрино;
район Ховрино;
район Ховрино;
район Ховрино;
район Ховрино;
район Ховрино;
район Ховрино;
район Ховрино;
район Ховрино;
район Ховрино;
район Ховрино</t>
  </si>
  <si>
    <t>Онежская улица, дом 53А;
улица Дыбенко, дом 30А;
Клинская улица, дом 16А;
Клинская улица, дом 20А;
Петрозаводская улица, дом 28А;
Клинская улица, дом 13;
Зеленоградская улица, дом 37А;
Зеленоградская улица, дом 29А;
Зеленоградская улица, дом 23, корпус 2;
улица Дыбенко, дом 2А;
улица Дыбенко, дом 34А;
Клинская улица, дом 20;
Клинская улица, дом 24;
Клинская улица, дом 22</t>
  </si>
  <si>
    <t>Дошкольное образование
Дошкольное образование
Начальное, основное и среднее образование
Начальное, основное и среднее образование
Дошкольное образование
Дошкольное образование
Дошкольное образование
Дошкольное образование
Дошкольное образование
Дошкольное образование
Дошкольное образование
Начальное, основное и среднее образование
Начальное, основное и среднее образование
Основное и среднее образование</t>
  </si>
  <si>
    <t>7(495)451-20-81
</t>
  </si>
  <si>
    <t xml:space="preserve">Курчаткина Ирина Евгеньевна </t>
  </si>
  <si>
    <t>http://www.sch425.edusite.ru/, ГБОУ СОШ №425</t>
  </si>
  <si>
    <t>Государственное бюджетное общеобразовательное учреждение города Москвы "Гимназия № 1538"</t>
  </si>
  <si>
    <t>Гимназия №1538</t>
  </si>
  <si>
    <t>http://gym1538sz.mskobr.ru/, Гимназия на сайте Департамента образования Москвы</t>
  </si>
  <si>
    <t>https://www.facebook.com/groups/1656905294549372/ , Сообщество гимназии в Фейсбуке</t>
  </si>
  <si>
    <t>математика;химия;биология
7
физико-математический;химико-биологический;информационно-технологический;социально-гуманитарный
10</t>
  </si>
  <si>
    <t>Многопрофильная гимназия с системой индивидуальных учебных планов и акцентом на информационные технологии</t>
  </si>
  <si>
    <t>Объединенный Экзаменационный Совет проводит аттестацию выпускников 9 классов, присваивая им квалификацию пользователя ПК.</t>
  </si>
  <si>
    <t>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</t>
  </si>
  <si>
    <t>район Митино;
район Митино;
район Митино;
район Митино;
район Митино;
район Митино;
район Митино;
район Митино;
район Митино;
район Митино;
район Митино</t>
  </si>
  <si>
    <t>Пятницкое шоссе, дом 16, корпус 3;
Пятницкое шоссе, дом 6, корпус 8;
Пятницкое шоссе, домовладение 6, корпус 5;
Центральная улица, дом 24;
Пятницкое шоссе, дом 7, корпус 3;
Митинская улица, дом 10, корпус 2;
Новотушинский проезд, дом 8, корпус 2;
Пятницкое шоссе, дом 16, корпус 5;
Новотушинский проезд, дом 8;
Пятницкое шоссе, дом 7, корпус 2;
Митинская улица, домовладение 14</t>
  </si>
  <si>
    <t>Дошкольное образование
Дошкольное образование
Дошкольное образование
Дошкольное образование
Дошкольное образование
Дошкольное образование
Начальное, основное и среднее образование
Дошколньное, начальное, основное и среднее образование
Начальное, основное и среднее образование
Дошкольное образование
Начальное, основное и среднее образование</t>
  </si>
  <si>
    <t>7(495)751-14-91
</t>
  </si>
  <si>
    <t xml:space="preserve">Мухина Наталья Борисовна </t>
  </si>
  <si>
    <t>http://gym1538.ru/, Гимназия №1538</t>
  </si>
  <si>
    <t xml:space="preserve">Государственное бюджетное общеобразовательное учреждение города Москвы "Школа № 2095 "Покровский квартал" </t>
  </si>
  <si>
    <t>Школа №2095 "Покровский квартал"</t>
  </si>
  <si>
    <t>http://sch2095c.mskobr.ru/, Школа на сайте Департамента образования Москвы</t>
  </si>
  <si>
    <t>http://vk.com/pk2095 , Сообщество школы Вконтакте</t>
  </si>
  <si>
    <t>1740902
3652 (школа 330)
7024 (школа 613)
1893 (школа 661)
3083 (школа 1225)
1576 (школа 1227)
4913 (школа 1397)</t>
  </si>
  <si>
    <t>социально-экономический;социально-гуманитарный; физико-математический;химико-биологический;филологический;психологический;универсальный
10
французский язык;английский язык
2</t>
  </si>
  <si>
    <t>Школа, созданная при участии Высшей Школы Экономики, с углубленным изучением французского и английского языка со второго класса</t>
  </si>
  <si>
    <t>ректор НИУ ВШЭ является председателем управляющего совета школы; при школе действует распределенный лицей при сотрудничестве с НИУ ВШЭ, МГППУ и МГТУ имени Баумана</t>
  </si>
  <si>
    <t>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</t>
  </si>
  <si>
    <t>Басманный район;
Басманный район;
Басманный район;
Басманный район;
Басманный район;
Басманный район;
Басманный район;
Басманный район;
Басманный район;
Басманный район;
Басманный район;
Басманный район;
Таганский район;
Басманный район;
Басманный район;
Басманный район;
Басманный район;
Басманный район;
Басманный район;
Басманный район;
Басманный район</t>
  </si>
  <si>
    <t>Большой Трёхсвятительский переулок, дом 4, строение 3;
Чистопрудный бульвар, дом 12, строение 8;
Малый Златоустинский переулок, дом 7, строение 2;
Подсосенский переулок, дом 26, строение 6;
улица Покровка, дом 10, строение 5;
Лялин переулок, дом 3А;
улица Машкова, дом 20, строение 1;
Большой Трёхсвятительский переулок, дом 4;
Фурманный переулок, дом 8;
улица Чаплыгина, дом 9, строение 3;
Казарменный переулок, дом 6, строение 5;
улица Машкова, дом 3А;
улица Земляной Вал, дом 44А, строение 1;
Большой Харитоньевский переулок, дом 4, строение 1;
Большой Трёхсвятительский переулок, дом 4, строение 2;
Лялин переулок, дом 12, строение 1;
улица Воронцово Поле, дом 5/7, строение 2;
улица Машкова, дом 19;
Казарменный переулок, дом 10, строение 15;
Большой Казённый переулок, дом 9;
Потаповский переулок, дом 16, строение 10</t>
  </si>
  <si>
    <t>Начальное, основное и среднее образование
-
Дошкольное образование
Дошкольное образование
Начальное, основное и среднее образование
-
Дошкольное образование
Начальное, основное и среднее образование
Дошкольное образование
Начальное, основное и среднее образование
Дошкольное образование
Дошкольное образование
Начальное, основное и среднее образование
-
Начальное, основное и среднее образование
Начальное, основное и среднее образование
Дошкольное образование
Дошкольное образование
Дошкольное образование
Основное и среднее образование
-</t>
  </si>
  <si>
    <t>7(495)917-54-00
</t>
  </si>
  <si>
    <t>Новокрещенов Илья Владимирович 
</t>
  </si>
  <si>
    <t>https://www.facebook.com/groups/pk2095/?fref=ts ,Сообщество школы в Фейсбуке</t>
  </si>
  <si>
    <t xml:space="preserve">Государственное бюджетное общеобразовательное учреждение города Москвы "Школа с углубленным изучением отдельных предметов № 1234" </t>
  </si>
  <si>
    <t>Школа №1234</t>
  </si>
  <si>
    <t>http://sch1234c.mskobr.ru/, Школа на сайте Департамента образования Москвы</t>
  </si>
  <si>
    <t>http://vk.com/arbatschool , Сообщество школы Вконтакте</t>
  </si>
  <si>
    <t>2951
3707(гимназия 1513)
</t>
  </si>
  <si>
    <t>химико-биологический;социально-экономический;физико-математический 
10
английский язык;немецкий язык
2</t>
  </si>
  <si>
    <t>Школа на Арбате с отделениями английского и немецкого языков и своей школой искусств</t>
  </si>
  <si>
    <t xml:space="preserve"> школа сотрудничает с ведущими вузами Москвы, с гимназиями Ингольштадте, Висбадене, Дюссельдорфе, с университетом Марбурга ; в школе учился поэт Роберт Рождественский </t>
  </si>
  <si>
    <t>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</t>
  </si>
  <si>
    <t>район Арбат;
район Арбат;
район Арбат;
район Арбат;
район Арбат;
Тверской район</t>
  </si>
  <si>
    <t>улица Большая Молчановка, дом 26-28;
Новинский бульвар, дом 3, строение 2;
Новинский бульвар, дом 18, строение 1;
Новинский бульвар, дом 20, строение 1;
Трубниковский переулок, дом 23, строение 2;
Малый Палашёвский переулок, дом 3</t>
  </si>
  <si>
    <t>Основное и среднее образование
Начальное, основное и среднее образование
Дошкольное образование
Начальное образование
Дошкольное образование
Начальное, основное и среднее образование</t>
  </si>
  <si>
    <t>7(495)690-65-18</t>
  </si>
  <si>
    <t xml:space="preserve">Волошко Ирина Григорьевна </t>
  </si>
  <si>
    <t xml:space="preserve">Государственное бюджетное общеобразовательное учреждение города Москвы "Гимназия № 1562 имени Артема Боровика" </t>
  </si>
  <si>
    <t>Гимназия №1562 имени Артема Боровика</t>
  </si>
  <si>
    <t>http://gym1562uv.mskobr.ru/, Гимназия на сайте Департамента образования Москвы</t>
  </si>
  <si>
    <t>https://vk.com/gimn1562 , Сообщество гимназии Вконтакте</t>
  </si>
  <si>
    <t>английский язык;французский язык;немецкий язык
7
социальный;социально-экономический;технологический;химико-биологический;филологический
10</t>
  </si>
  <si>
    <t>Школа со строгим кодексом Гимназиста и единственным в Москве музеем журналистики</t>
  </si>
  <si>
    <t xml:space="preserve">у школы есть Научное Общество Учащихся "Роза Ветров"; сотрудничает с МГУ им. М В Ломоносова, МГТУ им. Н.Э. Баумана, НИУ ВШЭ, МГИМО, РЭУ им. Г.В. Плеханова, МГФЮА, МГПУ; </t>
  </si>
  <si>
    <t>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</t>
  </si>
  <si>
    <t>район Марьино;
район Марьино;
район Марьино;
район Марьино;
район Марьино;
район Марьино</t>
  </si>
  <si>
    <t>Братиславская улица, дом 8, корпус 1;
улица Перерва, дом 35;
улица Верхние Поля, дом 20;
Братиславская улица, дом 4;
улица Перерва, дом 41, корпус 2;
улица Перерва, дом 49, корпус 2</t>
  </si>
  <si>
    <t>Начальное, основное и среднее образование
Дошкольное образование
Дошкольное образование
Основное и среднее образование
Начальное, основное и среднее образование
Дошкольное образование</t>
  </si>
  <si>
    <t>7(495)349-00-11</t>
  </si>
  <si>
    <t xml:space="preserve">Родионов Валерий Александрович </t>
  </si>
  <si>
    <t xml:space="preserve">Государственное бюджетное общеобразовательное учреждение города Москвы "Гимназия № 1573" </t>
  </si>
  <si>
    <t>Гимназия №1573</t>
  </si>
  <si>
    <t>http://gum1573.mskobr.ru/, Гимназия на сайте Департамента образования Москвы</t>
  </si>
  <si>
    <t>http://vk.com/g1573 , Сообщество гимназии Вконтакте</t>
  </si>
  <si>
    <t>английский язык;математика
5
гимназический;технологический;гуманитарный;социально-экономический;универсальный;социально-гуманитарный
10</t>
  </si>
  <si>
    <t>Гимназия с кадетским классом, курсами японского, кружком художественной гимнастики и большого тенниса</t>
  </si>
  <si>
    <t>при школе совместно с МГМУ имени И.М.Сеченова действует медицинский класс; при школе работает кружок "Робототехника"; в рамках дополнительного образования возможно изучение испанского языка</t>
  </si>
  <si>
    <t>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</t>
  </si>
  <si>
    <t>район Лианозово;
район Лианозово;
район Лианозово;
район Лианозово;
район Лианозово;
район Лианозово</t>
  </si>
  <si>
    <t>Абрамцевская улица, дом 24, корпус 2;
Псковская улица, дом 11;
Псковская улица, дом 10, корпус 2;
Псковская улица, дом 2, корпус 3;
Псковская улица, дом 12, корпус 3;
Псковская улица, дом 7, корпус 2</t>
  </si>
  <si>
    <t>Дошкольное, начальное и дополнительное образование
Дошкольное, начальное, основное и среднее образование
Дошкольное образование
-
Начальное, основное и среднее образование
Дошкольное образование</t>
  </si>
  <si>
    <t>(499) 501-13-27</t>
  </si>
  <si>
    <t xml:space="preserve">Антипов Александр Сергеевич </t>
  </si>
  <si>
    <t>Государственное бюджетное общеобразовательное учреждение города Москвы "Гимназия № 1811 "Восточное Измайлово"</t>
  </si>
  <si>
    <t>Гимназия №1811 "Восточное Измайлово"</t>
  </si>
  <si>
    <t>http://1811.mskobr.ru/, Гимназия на сайте Департамента образования Москвы</t>
  </si>
  <si>
    <t>http://vk.com/club86036747 , Сообщество гимназии Вконтакте</t>
  </si>
  <si>
    <t>математика;английский язык;физика;информатика;литература;русский язык
5
социально-экономический;физико-математический;индустриально-технологический;универсальный
10</t>
  </si>
  <si>
    <t>Школа Восточного округа с программой международного бакалавриата и театральным классом</t>
  </si>
  <si>
    <t>В 2015 году гимназия получила благодарность от МГТУ им. Баумана за большой вклад в развитие профильного инженерно-технического обучения школьников; учащиеся гимназии регулярно посещают крупные компании в рамках мероприятий по профориентации;</t>
  </si>
  <si>
    <t>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</t>
  </si>
  <si>
    <t>район Восточное Измайлово;
район Восточное Измайлово;
район Восточное Измайлово;
район Восточное Измайлово;
район Восточное Измайлово;
район Восточное Измайлово;
район Восточное Измайлово;
район Восточное Измайлово;
район Восточное Измайлово;
район Восточное Измайлово;
район Восточное Измайлово;
район Восточное Измайлово;
район Восточное Измайлово;
район Восточное Измайлово;
район Восточное Измайлово;
район Восточное Измайлово;
район Восточное Измайлово;
район Восточное Измайлово</t>
  </si>
  <si>
    <t>15-я Парковая улица, дом 22;
Верхняя Первомайская улица, дом 67;
15-я Парковая улица, дом 20А;
Измайловский бульвар, дом 62;
Измайловский проспект, дом 115;
Нижняя Первомайская улица, дом 51;
Измайловский бульвар, дом 74;
Первомайская улица, дом 104;
Измайловский бульвар, дом 60/10;
13-я Парковая улица, дом 21А;
11-я Парковая улица, дом 5А;
15-я Парковая улица, дом 31А;
Средняя Первомайская улица, дом 29А;
Первомайская улица, дом 111;
Средняя Первомайская улица, дом 11А;
Первомайская улица, дом 111, строение 2;
Измайловский бульвар, дом 52;
13-я Парковая улица, дом 18А</t>
  </si>
  <si>
    <t>Дошкольное образование
Дошкольное образование
Дошкольное образование
Начальное, основное и среднее образование
Начальное, основное и среднее образование
Начальное, основное и среднее образование
Дошкольное образование
Дошкольное образование
Дошкольное образование
Основное и среднее образование
Дошкольное образование
Дошкольное образование
Дошкольное образование
Основное,среднее и дополнительное образование
Дошкольное образование
Основное и среднее образование
Начальное образование
Начальное, основное и среднее образование</t>
  </si>
  <si>
    <t>7(495)465-14-49
</t>
  </si>
  <si>
    <t>Рывкин Александр Аронович 
</t>
  </si>
  <si>
    <t>Государственное бюджетное общеобразовательное учреждение города Москвы "Гимназия "Свиблово"</t>
  </si>
  <si>
    <t>Гимназия №1565 "Свиблово"</t>
  </si>
  <si>
    <t>http://gym1565sv.mskobr.ru/, Гимназия на сайте Департамента образования Москвы</t>
  </si>
  <si>
    <t>27386
5679 (школа 1098)
2084 (школа 297)
7384 (1138)
3027 (246)</t>
  </si>
  <si>
    <t>гуманитарный;естественнонаучный;физико-математический;обществоведческий;универсальный
5</t>
  </si>
  <si>
    <t xml:space="preserve">Школа-участник "Курчатовского проекта", лауреат Гранта Мэра Москвы в сфере образования </t>
  </si>
  <si>
    <t xml:space="preserve">Гимназия включена в Национальный Реестр «Ведущие образовательные учреждения России»; участник университетско-школьного кластера НИУ ВШЭ; в школе ведется работа по программам «Одаренные дети» и «Дети России»; все гимназисты ежегодно выполняют исследовательские проекты под руководством преподавателей гимназии и МГПУ; все предметы преподаются на основе информационных технологий; у школы есть свой "Родительский университет" </t>
  </si>
  <si>
    <t>до 580 человек - бесплатно, с 580 до 1400 - 1500 руб./мес.</t>
  </si>
  <si>
    <t>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</t>
  </si>
  <si>
    <t>район Свиблово;
район Свиблово;
район Свиблово;
район Свиблово;
район Свиблово;
район Свиблово;
район Свиблово;
район Свиблово;
район Свиблово;
район Свиблово;
район Свиблово;
район Свиблово;
район Свиблово;
район Свиблово;
район Свиблово;
район Свиблово</t>
  </si>
  <si>
    <t>улица Амундсена, дом 8, корпус 1;
Снежная улица, дом 10;
улица Амундсена, дом 11, корпус 3;
проезд Русанова, дом 9, корпус 2;
проезд Серебрякова, дом 3, корпус 1;
Ивовая улица, дом 7, корпус 1;
Снежная улица, дом 9, строение 1;
улица Амундсена, дом 13, корпус 3;
1-й Ботанический проезд, дом 2;
улица Седова, дом 4, корпус 1;
Тенистый проезд, дом 8, строение 1;
проезд Русанова, дом 15, строение 1;
Тенистый проезд, дом 4;
проезд Русанова, дом 23, корпус 1;
улица Амундсена, дом 10, корпус 2;
улица Седова, дом 12</t>
  </si>
  <si>
    <t>Дошкольное образование
Дошкольное образование
Начальное, основное и среднее образование
Дошкольное образование
Дошкольное образование
Дошкольное образование
Дошкольное образование
Дошкольное образование
Начальное, основное и среднее образование
Основное и среднее образование
Начальное, основное и среднее образование
Дошкольное образование
Дошкольное образование
Дошкольное образование
Начальное, основное и среднее образование
Начальное образование</t>
  </si>
  <si>
    <t>7(495)656-60-81
</t>
  </si>
  <si>
    <t xml:space="preserve">Шамаева Елена Алексеевна </t>
  </si>
  <si>
    <t>Государственное бюджетное общеобразовательное учреждение города Москвы "Школа № 853"</t>
  </si>
  <si>
    <t>Школа №853</t>
  </si>
  <si>
    <t>http://sch853zg.mskobr.ru/, Школа на сайте Департамента образования Москвы</t>
  </si>
  <si>
    <t>24273
146100 (по зеленограду)
174883 (школа "638)
36277 (школа 1701)</t>
  </si>
  <si>
    <t>физико-математический;социально-гуманитарный;информационно-технологический;социально-экономический;химико-биологический;универсальный
10</t>
  </si>
  <si>
    <t>Школа в Зеленограде с кадетским классом и обучением по индивидуальным учебным планам</t>
  </si>
  <si>
    <t>участник Курчатовского проекта; ведется работа по проектам: "Практическая мехатроника" и "Роботехника"; 
сотрудничает с НИУ МИЭТ, МФЮА, РГАУ - МСХА имени К.А.Тимирязева, МФТИ, Академия ГПС МЧС России; при школе действуют инженерные классы</t>
  </si>
  <si>
    <t>Зеленоградский административный округ;
Зеленоградский административный округ;
Зеленоградский административный округ;
Зеленоградский административный округ;
Зеленоградский административный округ;
Зеленоградский административный округ;
Зеленоградский административный округ;
Зеленоградский административный округ;
Зеленоградский административный округ
</t>
  </si>
  <si>
    <t>район Силино;
район Старое Крюково;
район Старое Крюково;
район Старое Крюково;
район Старое Крюково;
район Старое Крюково;
район Старое Крюково;
район Старое Крюково;
район Силино
</t>
  </si>
  <si>
    <t>город Зеленоград, корпус 1138;
город Зеленоград, корпус 907А;
город Зеленоград, корпус 912;
город Зеленоград, корпус 913А;
город Зеленоград, корпус 929А;
город Зеленоград, корпус 904А;
город Зеленоград, корпус 922А;
город Зеленоград, корпус 907;
город Зеленоград, корпус 1141</t>
  </si>
  <si>
    <t>Начальное образование
Дошкольное образование
Начальное, основное и среднее образование
Основное и среднее образование
Дошкольное, начальное, основное и среднее образование
Дошкольное образование
Дошкольное образование
Дошкольное, дополнительное образование
Дошкольное образование</t>
  </si>
  <si>
    <t>7(499)731-55-51
</t>
  </si>
  <si>
    <t>Базылева Лариса Николаевна 
</t>
  </si>
  <si>
    <t>Государственное бюджетное общеобразовательное учреждение города Москвы "Гимназия № 45 имени Л.И. Мильграма"</t>
  </si>
  <si>
    <t>Гимназия №45 имени Л.И.Мильграма</t>
  </si>
  <si>
    <t>http://sch45uz.mskobr.ru/, Гинмазия на сайте Департамента образования Москвы</t>
  </si>
  <si>
    <t xml:space="preserve"> https://www.facebook.com/Гимназия-45-183877298367480/?fref=ts, Сообщество гимназии в Фейсбуке</t>
  </si>
  <si>
    <t>английский язык;математика;география;биология
5;
русский язык;литература;математика;физика
10</t>
  </si>
  <si>
    <t>Гимназия с дипломной программой международного бакалавриата и своим лингвистическим центром</t>
  </si>
  <si>
    <t xml:space="preserve"> ежегодно школа проводит свой театральный фестиваль;</t>
  </si>
  <si>
    <t>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
</t>
  </si>
  <si>
    <t>Академический район;
Академический район;
район Котловка;
район Котловка;
Академический район;
район Котловка;
Академический район;
Академический район;
Академический район;
район Котловка;
Академический район;
Академический район;
Академический район;
Академический район;
Академический район</t>
  </si>
  <si>
    <t>улица Винокурова, дом 4, корпус 2;
улица Шверника, дом 1, корпус 2;
Большая Черёмушкинская улица, дом 13А;
Севастопольский проспект, дом 12А;
улица Гримау, дом 6А;
Севастопольский проспект, дом 20А;
Новочерёмушкинская улица, дом 11А;
улица Винокурова, дом 3Б;
улица Винокурова, дом 3А;
улица Винокурова, дом 19;
улица Гримау, дом 8;
улица Дмитрия Ульянова, дом 25, корпус 2;
улица Шверника, дом 10, строение 1;
улица Шверника, дом 9;
Большая Черёмушкинская улица, дом 14А</t>
  </si>
  <si>
    <t>Дошкольное образование
Дошкольное образование
Дошкольное образование
Дошкольное образование
Основное и среднее образование
Основное и среднее образование
Основное и среднее образование
Основное и среднее образование
Дошкольное образование
Основное и среднее образование
Основное и среднее образование
Дошкольное образование
Основное и среднее образование
Дошкольное образование
Дошкольное образование</t>
  </si>
  <si>
    <t>7(499)126-33-82</t>
  </si>
  <si>
    <t>Шнейдер Михаил Яковлевич</t>
  </si>
  <si>
    <t>https://ms45.edu.ru/d/ru/, Гимназия №45</t>
  </si>
  <si>
    <t>https://vk.com/club220016 , Сообщество гимназии Вконтакте</t>
  </si>
  <si>
    <t>Государственное бюджетное общеобразовательное учреждение города Москвы "Гимназия № 1290"</t>
  </si>
  <si>
    <t>http://gym1290.mskobr.ru/, Гимназия на сайте Департамента образования Москвы</t>
  </si>
  <si>
    <t>1072(школа1290)
6112 (школа 690)
1350 (школа №445)
13704 (школа №707)</t>
  </si>
  <si>
    <t>русский язык;литература;математика;физика;история;индивидуальные учебные планы
10</t>
  </si>
  <si>
    <t xml:space="preserve">Школа в Измайлово, лауреат Гранта Мэра Москвы в сфере образования </t>
  </si>
  <si>
    <t>многократный лауреат всероссийского конкурса «Школа года»</t>
  </si>
  <si>
    <t>2100 руб./мес.</t>
  </si>
  <si>
    <t>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
</t>
  </si>
  <si>
    <t>район Измайлово;
район Измайлово;
район Измайлово;
район Измайлово;
район Измайлово;
район Восточное Измайлово;
район Измайлово;
район Измайлово;
район Измайлово
</t>
  </si>
  <si>
    <t>Никитинская улица, дом 7, строение 2;
Измайловский бульвар, дом 20А;
Никитинская улица, дом 7;
Измайловский проспект, дом 53;
Первомайская улица, дом 17А;
Нижняя Первомайская улица, дом 59;
Первомайская улица, дом 27А;
Первомайская улица, дом 3А;
Измайловский проезд, дом 9А</t>
  </si>
  <si>
    <t>Начальное, основное и среднее образование
Дошкольное образование
Начальное, основное и среднее образование
Начальное, основное и среднее образование
Дошкольное образование
-
Начальное образование
Дошкольное образование
Дошкольное образование</t>
  </si>
  <si>
    <t>7(499) 165-52-42</t>
  </si>
  <si>
    <t>Красиков Сергей Владимирович</t>
  </si>
  <si>
    <t>http://sch690.ru/, Школа №690
</t>
  </si>
  <si>
    <t xml:space="preserve">http://707.clan.su/, Школа № 707 </t>
  </si>
  <si>
    <t>Государственное бюджетное общеобразовательное учреждение города Москвы "Гимназия № 1520 имени Капцовых"</t>
  </si>
  <si>
    <t>Гимназия №1520 имени Капцовых</t>
  </si>
  <si>
    <t>http://gymc1520.mskobr.ru/, Гимназия на сайте Департамента образования Москвы</t>
  </si>
  <si>
    <t>экономический;социально-гуманитарный;биологический
10</t>
  </si>
  <si>
    <t>Гимназия с профильными классами при МГУ и НИУ ВШЭ, центр по подготовке к Кембриджским экзаменам</t>
  </si>
  <si>
    <t>обязательной формой обучения в 10-11 классе является индивидуальный проект; школа практикует выездные практики по биологии; победитель второго этапа проекта «Школа новых технологий»; школа сотрудничает с Московской Государственной консерваторией им. П. И. Чайковского и Государственным Историческим Музеем;
</t>
  </si>
  <si>
    <t>Центральный административный округ;
Центральный административный округ;
Центральный административный округ
</t>
  </si>
  <si>
    <t>Пресненский район;
Пресненский район;
Пресненский район
</t>
  </si>
  <si>
    <t>Малый Кисловский переулок, дом 12/8, строение 1;
Леонтьевский переулок, дом 19/2, строение 1;
Малый Кисловский переулок, дом 12/8, строение 2</t>
  </si>
  <si>
    <t>Начальное, основное и среднее образование
Начальное, основное и среднее образование
Начальное, основное и среднее образование
</t>
  </si>
  <si>
    <t>7(495) 629-60-71
</t>
  </si>
  <si>
    <t>Кириченко Вита Викторовна</t>
  </si>
  <si>
    <t xml:space="preserve">Государственное бюджетное общеобразовательное учреждение города Москвы "Школа № 1454 «Центр образования Тимирязевский" </t>
  </si>
  <si>
    <t>Центр образования Тимирязевский</t>
  </si>
  <si>
    <t>http://sch1454s.mskobr.ru/, Школа на сайте Департамента образования Москвы</t>
  </si>
  <si>
    <t>https://vk.com/sch1454s , Сообщество школы Вконтакте</t>
  </si>
  <si>
    <t>предпрофильная подготовка
8
социально-экономический;естественнонаучный;информационно-технологический
10</t>
  </si>
  <si>
    <t>Школа новых технологий с кружком японского в Северном административном округе</t>
  </si>
  <si>
    <t>в рамках дополнительного образования учащиеся школы могут заниматься каратэ и тхэквандо</t>
  </si>
  <si>
    <t>2376 руб./мес. (18 руб/час)</t>
  </si>
  <si>
    <t>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
</t>
  </si>
  <si>
    <t>Тимирязевский район;
Тимирязевский район;
Тимирязевский район;
Тимирязевский район;
Тимирязевский район;
Тимирязевский район;
Тимирязевский район;
Тимирязевский район;
Тимирязевский район;
Тимирязевский район;
Тимирязевский район;
Тимирязевский район;
Тимирязевский район;
Тимирязевский район;
Тимирязевский район;
Тимирязевский район
</t>
  </si>
  <si>
    <t>Дмитровское шоссе, дом 37А;
Дмитровское шоссе, дом 43, корпус 2;
Тимирязевская улица, дом 14А;
улица Всеволода Вишневского, дом 10А, строение 1;
Дмитровское шоссе, дом 15, корпус 3;
Астрадамская улица, дом 11А;
Красностуденческий проезд, дом 1;
Лиственничная аллея, дом 8, строение 1;
улица Немчинова, дом 8;
Красностуденческий проезд, дом 2А;
Тимирязевская улица, дом 14А, строение 2;
Тимирязевская улица, дом 24А;
Дмитровское шоссе, дом 29, корпус 2;
Астрадамский проезд, дом 5;
улица Костякова, дом 17, корпус 2;
улица Всеволода Вишневского, дом 10А, строение 2</t>
  </si>
  <si>
    <t>Дошкольное образование
Начальное, основное и среднее образование
Начальное, основное, среднее и профессиональное образование
-
Дошкольное образование
Дошкольное и начальное образование
Дошкольное образование
Начальное, основное и среднее образование
Начальное, основное и среднее образование
Дошкольное образование
Начальное, основное, среднее и профессиональное образование
Дошкольное образование
Дошкольное образование
Начальное, основное и среднее образование
Дошкольное образование
-</t>
  </si>
  <si>
    <t>7(495)611-15-38</t>
  </si>
  <si>
    <t>Глухих Олег Александрович</t>
  </si>
  <si>
    <t>https://school1454.ru/,  Центр образования Тимирязевский</t>
  </si>
  <si>
    <t>Государственное бюджетное общеобразовательное учреждение города Москвы "Школа с углубленным изучением иностранных языков № 1288 имени Героя Советского Союза Н.В. Троян"</t>
  </si>
  <si>
    <t>Школа №1288 имени Н.В.Троян</t>
  </si>
  <si>
    <t>http://sch1288s.mskobr.ru/, Школа на сайте Департамента образования Москвы</t>
  </si>
  <si>
    <t>https://vk.com/actif1288 , Сообщество школы Вконтакте</t>
  </si>
  <si>
    <t>3336 (школа 1288)
5329 (школа №148)
1679352(школа 571)
</t>
  </si>
  <si>
    <t>английский язык
2
немецкий язык;французский язык;испанский язык
5
социально-экономический;филологический;физико-математический;химико-биологический;социально-гуманитарный;информационно-технологический;индивидуальные учебные планы
10</t>
  </si>
  <si>
    <t>Школа Северного административного округа с углубленным изучением английского и французского языков</t>
  </si>
  <si>
    <t>при поддержке МГМУ имени И.М.Сеченова в школе действует медицинский класс; победитель 2-го этапа городского проекта "Школа новых технологий"; при школе действует центр подготовки к взрослой жизни "Start Up в жизнь";</t>
  </si>
  <si>
    <t>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
</t>
  </si>
  <si>
    <t>Хорошёвский район;
Хорошёвский район;
Хорошёвский район;
Хорошёвский район;
Хорошёвский район;
Хорошёвский район;
Хорошёвский район;
Хорошёвский район;
Хорошёвский район;
Хорошёвский район;
Хорошёвский район;
Хорошёвский район;
Хорошёвский район
</t>
  </si>
  <si>
    <t>Хорошёвское шоссе, дом 64А, строение 1;
Ходынский бульвар, дом 9, строение 2;
Хорошёвское шоссе, дом 68А;
Хорошёвское шоссе, дом 82, корпус 10;
Хорошёвское шоссе, дом 54;
улица Зорге, дом 14, корпус 3;
Хорошёвское шоссе, дом 64А, строение 2;
улица Куусинена, дом 3;
Хорошёвское шоссе, дом 3;
улица Поликарпова, дом 3А;
Хорошёвское шоссе, дом 21;
3-й Хорошёвский проезд, дом 2;
улица Куусинена, дом 4А, корпус 2</t>
  </si>
  <si>
    <t>Основное и среднее образование
Дошкольное образование
Дошкольное образование
Дошкольное образование
Дошкольное образование
Дошкольное образование
Начальное образоваени
Дошкольное образование
Начальное образование
Начальное образование
Начальное, основное и среднее образование
Дошкольное образование
Дошкольное образование</t>
  </si>
  <si>
    <t>7(495) 941-29-22</t>
  </si>
  <si>
    <t>Мартынова Елена Васильевна</t>
  </si>
  <si>
    <t xml:space="preserve">Государственное бюджетное общеобразовательное учреждение города Москвы "Школа № 2054" </t>
  </si>
  <si>
    <t>Школа №2054</t>
  </si>
  <si>
    <t>http://sch2054.mskobr.ru/, Школа на сайте Департамента образования Москвы</t>
  </si>
  <si>
    <t>https://vk.com/club120058 , Сообщество школы Вконтакте</t>
  </si>
  <si>
    <t>1739399
2308 (школа №1278)
15547 (школа 1276)
5397 (школа №1113)</t>
  </si>
  <si>
    <t>экономический;гуманитарный
8
социально-экономический;социально-гуманитарный;технологический
10</t>
  </si>
  <si>
    <t>Школа Андрея Миронова и Эдварда Радзинского, с распределенным лицеем и углубленным изучением английского языка, музыки и хореографии</t>
  </si>
  <si>
    <t>при школе действуют классы с литературно-театральным уклоном; сотрудничает с ВТУ имени М.С.Щепкина, с РУДН; организованы химико-технологические классы при Академии тонкой химической технологии имени М.В.Ломоносова; школа № 1219 является базой Московского архитектурного института</t>
  </si>
  <si>
    <t>2620 руб./мес.</t>
  </si>
  <si>
    <t xml:space="preserve">школа </t>
  </si>
  <si>
    <t>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
</t>
  </si>
  <si>
    <t>Тверской район;
Тверской район;
Тверской район;
Тверской район;
Мещанский район;
Тверской район;
Тверской район;
Мещанский район;
Тверской район;
Мещанский район;
Тверской район;
Тверской район;
Мещанский район
</t>
  </si>
  <si>
    <t>Большой Каретный переулок, дом 22, строение 6;
Дегтярный переулок, дом 7;
улица Петровка, дом 23/10, строение 21;
Тверская улица, дом 28, корпус 3;
Садовая-Сухаревская улица, дом 12А;
Петровский бульвар, дом 8, строение 4;
улица Петровка, дом 23/10, строение 18;
Трубная улица, дом 36;
Воротниковский переулок, дом 2/11;
Пушкарёв переулок, дом 4, строение 1;
Цветной бульвар, дом 7, строение 11;
Петровский бульвар, дом 8, строение 5;
Трубная улица, дом 31, строение 1</t>
  </si>
  <si>
    <t>Основное и среднее образование
Основное и среднее образование
Основное и среднее образование
Дошкольное образование
Основное и среднее образование
Дошкольное образование
Основное и среднее образование
Основное и среднее образование
Основное и среднее образование
Основное и среднее образование
Дошкольное образование
Основное и среднее образование
Дошкольное образование</t>
  </si>
  <si>
    <t>7(495)608-38-27
</t>
  </si>
  <si>
    <t>Бородина Ирина Юрьевна 
</t>
  </si>
  <si>
    <t xml:space="preserve">Государственное бюджетное общеобразовательное учреждение города Москвы "Школа с углубленным изучением английского языка № 1944" </t>
  </si>
  <si>
    <t>Школа №1944</t>
  </si>
  <si>
    <t>http://schusz1944.mskobr.ru/, Школа на сайте Департамента образования Москвы</t>
  </si>
  <si>
    <t>английский язык
2
французский язык, немецкий язык
5
предпрофильная подготовка
9
социально-экономический;социально-гуманитарный;физико-математический;биолого-химический
10</t>
  </si>
  <si>
    <t>Школа в Митино с углубленным изучением английского языка со второго класса</t>
  </si>
  <si>
    <t>участник программы "Цивилизация юных"; трехкратный лауреат Гранта Мэра Москвы II степени</t>
  </si>
  <si>
    <t>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
</t>
  </si>
  <si>
    <t>район Митино;
район Митино;
район Митино;
район Митино;
район Митино;
район Митино
</t>
  </si>
  <si>
    <t>улица Барышиха, дом 17, корпус 1;
улица Барышиха, дом 21, корпус 2;
улица Барышиха, дом 29, корпус 1;
улица Барышиха, дом 25, корпус 4;
улица Барышиха, дом 15, корпус 1;
улица Генерала Белобородова, дом 9, корпус 1</t>
  </si>
  <si>
    <t>Основное и среднее образование
Дошкольное образование
Основное и среднее образование
Дошкольное образование
Дошкольное образование
Дошкольное образование</t>
  </si>
  <si>
    <t>7(495)754-15-79
</t>
  </si>
  <si>
    <t>Соловатова Анися Хайдеровна 
</t>
  </si>
  <si>
    <t>http://www.sch1944.ru/, Школа №1944</t>
  </si>
  <si>
    <t xml:space="preserve">http://1944.msk.ru/,Образовательный портал школы №1944 </t>
  </si>
  <si>
    <t xml:space="preserve">Государственное бюджетное общеобразовательное учреждение города Москвы "Школа № 814" </t>
  </si>
  <si>
    <t>Школа №814</t>
  </si>
  <si>
    <t>http://sch814z.mskobr.ru/, Школа на сайте Департамента образования Москвы</t>
  </si>
  <si>
    <t>социально-экономический;социально-гуманитарный;филологический;физико-математический;информационно-технологический;химико-биологический;оборонно-спортивный
10</t>
  </si>
  <si>
    <t>Многопрофильная школа с развитой системой профориентации и "университетскими субботами" при поддержке МЭСИ</t>
  </si>
  <si>
    <t>по итогам олимпиады "Профессиональный старт", школа №814 признана лучшей; сотрудничает с МЭСИ, МФЮА, МАТИ, МГЮА имени О.Е.Кутафина;</t>
  </si>
  <si>
    <t>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
</t>
  </si>
  <si>
    <t xml:space="preserve"> район Очаково-Матвеевское;
район Очаково-Матвеевское;
район Очаково-Матвеевское;
район Очаково-Матвеевское;
район Очаково-Матвеевское;
район Очаково-Матвеевское;
район Очаково-Матвеевское;
район Очаково-Матвеевское;
район Очаково-Матвеевское;
район Очаково-Матвеевское;
район Очаково-Матвеевское;
район Очаково-Матвеевское;
район Очаково-Матвеевское;
район Очаково-Матвеевское;
район Очаково-Матвеевское;
район Очаково-Матвеевское;
район Очаково-Матвеевское
</t>
  </si>
  <si>
    <t>Веерная улица, дом 38, корпус 2;
Веерная улица, дом 34, корпус 3;
Веерная улица, дом 38, корпус 1;
Матвеевская улица, дом 4, корпус 5;
Матвеевская улица, дом 42, корпус 4;
Матвеевская улица, дом 34, корпус 2;
Матвеевская улица, дом 4, корпус 4;
Веерная улица, дом 20, корпус 2;
Нежинская улица, дом 8;
Нежинская улица, дом 17, корпус 1;
Веерная улица, дом 34, корпус 1;
Веерная улица, дом 5, корпус 2;
Матвеевская улица, дом 42, корпус 3;
Матвеевская улица, дом 4, корпус 3;
Веерная улица, дом 5, корпус 3;
Матвеевская улица, дом 42, корпус 2;
Матвеевская улица, дом 20, корпус 2</t>
  </si>
  <si>
    <t>Основное и среднее образование
Дошкольное образование
Дополнительное образование
Дошкольное образование
Дошкольное образование
Основное и среднее образование
Дошкольное образование
Дошкольное образование
Дошкольное образование
Дошкольное образование
Дошкольное образование
Основное и среднее образование
Дошкольное образование
Дошкольное образование
Дошкольное, основное и среднее образование
Дошкольное образование
Основное и среднее образование</t>
  </si>
  <si>
    <t>7(499)726-01-46</t>
  </si>
  <si>
    <t>Иванцов Максим Николаевич</t>
  </si>
  <si>
    <t>ФГКОУ «Московское суворовское военное училище»</t>
  </si>
  <si>
    <t>Московское суворовское военное училище</t>
  </si>
  <si>
    <t>http://msvu.edumil.ru/, Московское суворовское военное училище</t>
  </si>
  <si>
    <t>https://vk.com/moscow_svu , Страница училища Вконтакте</t>
  </si>
  <si>
    <t>Военное образовательное учреждение среднего образования министерства обороны Российской Федерации</t>
  </si>
  <si>
    <t>в училище предусмотрено одновременное изучение двух иностранных языков; есть курсы "Военного английского языка" и "Военного страноведения"; с 2011 года выпуск суворовцев проводится на Соборной Площади Кремля; обучающиеся обеспечиваются установленным в Министерстве обороны ежемесячным денежным содержанием</t>
  </si>
  <si>
    <t>-</t>
  </si>
  <si>
    <t>кадетская школа</t>
  </si>
  <si>
    <t>Северо-Восточный административный округ;</t>
  </si>
  <si>
    <t xml:space="preserve">район Бабушкинский </t>
  </si>
  <si>
    <t>Извилистый проезд, дом 11</t>
  </si>
  <si>
    <t>7(495) 472-86-73</t>
  </si>
  <si>
    <t>Касьянов Александр Михайлович</t>
  </si>
  <si>
    <t>http://mccvu.ru/, РОО "Московские суворовцы"</t>
  </si>
  <si>
    <t>Государственное бюджетное общеобразовательное учреждение города Москвы "Гимназия № 1506"</t>
  </si>
  <si>
    <t>Гимназия №1506</t>
  </si>
  <si>
    <t>http://gym1506.mskobr.ru/, Гимназия на сайте Департамента образования Москвы</t>
  </si>
  <si>
    <t>5595(школа №756)
6171 (гимназия №1506)
8150 (школа №290)
</t>
  </si>
  <si>
    <t>социально-экономический;информационно-технологический;социально-гуманитарный;физико-математический
10</t>
  </si>
  <si>
    <t>Гимназия в Медведково, сотрудничающая с ЮНЕСКО</t>
  </si>
  <si>
    <t>при гимназии действует медицинский класс при поддержке МГМУ имени И.М.Сеченова и инженерный класс; победитель второго этапа проекта "Школа новых технологий"; четырехкратный лауреат Гранта Мэра Москвы в сфере образования; с 2012 года - ассоциированная школа ЮНЕСКО</t>
  </si>
  <si>
    <t>1725 руб./мес.</t>
  </si>
  <si>
    <t>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
</t>
  </si>
  <si>
    <t>район Северное Медведково;
район Северное Медведково;
район Северное Медведково;
район Северное Медведково;
район Северное Медведково
</t>
  </si>
  <si>
    <t>Студёный проезд, дом 10Б;
Широкая улица, дом 9;
улица Грекова, дом 11Б;
Широкая улица, дом 1А;
улица Грекова, дом 11А</t>
  </si>
  <si>
    <t>Дошколное образование
Дошколное образование
Начальное образование
Начальное, основное и среднее образование
Начальное, основное и среднее образование</t>
  </si>
  <si>
    <t>7(499)476-01-27</t>
  </si>
  <si>
    <t>Коротких Виктория Петровна</t>
  </si>
  <si>
    <t>Государственное бюджетное общеобразовательное учреждение города Москвы "Школа № 2009"</t>
  </si>
  <si>
    <t>Школа №2009</t>
  </si>
  <si>
    <t>http://sch2009uz.mskobr.ru/, Школа на сайте Департамента образования Москвы</t>
  </si>
  <si>
    <t>https://vk.com/club6238726 , Сообщество школы Вконтакте</t>
  </si>
  <si>
    <t>20622 (школа №2009)
1613 (школа №1961)
1753(школа 1971)
</t>
  </si>
  <si>
    <t>гуманитарный;естественнонаучный;технологический;социально-гуманитарный;социально-экономический; гуманитарный; универсальный
10</t>
  </si>
  <si>
    <t>Многопрофильная школа с кадетскими классами и обширными спортивными достижениями</t>
  </si>
  <si>
    <t>"самая спортивная школа" Южного Бутово; победитель первого этапа проекта "Школа Новых Технологий"; у школы есть свой журнал " NEWS School"</t>
  </si>
  <si>
    <t>1000 руб./мес.</t>
  </si>
  <si>
    <t>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
</t>
  </si>
  <si>
    <t>район Южное Бутово;
район Южное Бутово;
район Южное Бутово;
район Южное Бутово;
район Южное Бутово;
район Южное Бутово;
район Южное Бутово;
район Южное Бутово;
район Южное Бутово;
район Южное Бутово;
район Южное Бутово;
район Южное Бутово
</t>
  </si>
  <si>
    <t>Южнобутовская улица, дом 52, корпус 1;
Южнобутовская улица, дом 76, корпус 1;
улица Адмирала Лазарева, дом 39, корпус 2;
улица Адмирала Лазарева, дом 40, корпус 2;
Южнобутовская улица, дом 88;
улица Адмирала Руднева, дом 12, корпус 1;
улица Адмирала Лазарева, дом 40, корпус 1;
Южнобутовская улица, дом 52, корпус 2;
Бартеневская улица, дом 49, корпус 4;
улица Адмирала Руднева, дом 16, корпус 1;
Южнобутовская улица, дом 72, корпус 4;
Бартеневская улица, дом 57, корпус 3</t>
  </si>
  <si>
    <t>Дошколное образование
Начальное, основное и среднее образование
Дошколное образование
Начальное, основное и среднее образование
Дошколное образование
Дошколное образование
Дошколное образование
Начальное, основное и среднее образование
Дошколное, начальное, основное и среднее образование
Начальное, основное и среднее образование
Дошколное образование
Дошколное образование</t>
  </si>
  <si>
    <t>7(495)717-19-45</t>
  </si>
  <si>
    <t>Гесслер Дмитрий Михайлович</t>
  </si>
  <si>
    <t>http://sch2009.ru/, Школа №2009</t>
  </si>
  <si>
    <t>http://news-scool2009.blogspot.ru/, Новостной канал школы №2009</t>
  </si>
  <si>
    <t>Государственное бюджетное образовательное учреждение города Москвы Гимназия № 1558 имени Росалии де Кастро</t>
  </si>
  <si>
    <t>Гимназия №1558 имени Росалии де Кастро</t>
  </si>
  <si>
    <t>http://gym1558sv.mskobr.ru/, Гимназия на сайте Департамента образования Москвы</t>
  </si>
  <si>
    <t>https://vk.com/club45693867 , Сообщество гимназии Вконтакте</t>
  </si>
  <si>
    <t>864
2261 (школа №299)
719 (школа №1097)</t>
  </si>
  <si>
    <t>испанский язык;английский язык
2
физико-математический;химико-биологический;филологический;универсальный;индивидуальные учебные планы
10</t>
  </si>
  <si>
    <t>Школа с программой международного бакалавриата и углубленным изучением испанского языка</t>
  </si>
  <si>
    <t>сотрудничает с Институтом Сервантеса в Москве; победитель Приоритетного национального проекта "Образование";</t>
  </si>
  <si>
    <t>1600 руб./мес. - за три часа; 3200 руб./мес. - за шесть часов</t>
  </si>
  <si>
    <t>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
</t>
  </si>
  <si>
    <t>Бабушкинский район;
Бабушкинский район;
Бабушкинский район;
Бабушкинский район;
Бабушкинский район;
Бабушкинский район;
Бабушкинский район;
Бабушкинский район
</t>
  </si>
  <si>
    <t>Чукотский проезд, дом 4, корпус 2;
Ленская улица, дом 24;
Печорская улица, дом 18;
Ленская улица, дом 17, корпус 1;
Ленская улица, дом 26, корпус 2;
Ленская улица, дом 26, корпус 1;
Ленская улица, дом 28;
Чукотский проезд, дом 6</t>
  </si>
  <si>
    <t>Дошколное образование
Основное и среднее образование
Начальное образование
-
Дошколное образование
Дошколное образование
Начальное, основное и среднее образование
Начальное, основное и среднее образование</t>
  </si>
  <si>
    <t xml:space="preserve">7(495)472-47-31 </t>
  </si>
  <si>
    <t>Юсупова Галина Исаевна</t>
  </si>
  <si>
    <t>Государственное бюджетное общеобразовательное учреждение города Москвы "Школа № 2104 на Таганке"</t>
  </si>
  <si>
    <t>Школа №2104 на Таганке</t>
  </si>
  <si>
    <t>http://sch497.ru/, Школа №2104</t>
  </si>
  <si>
    <t>70107(цо №497)
3864 (школа №1271)
2543 (школа №773)</t>
  </si>
  <si>
    <t>гуманитарный;информационно-технологический;технологический;социально-экономический;универсальный
10</t>
  </si>
  <si>
    <t>Школа с профильными классами Колледжа МИД, сильным немецким языком и углублённым изучением математики</t>
  </si>
  <si>
    <t>в школе действуют профильные классы Колледжа МИД; есть очная и заочная формы обучения; учащиеся школы регулярно занимают призовые места не международных конкурсах по немецкому языку</t>
  </si>
  <si>
    <t>3600 руб./мес.</t>
  </si>
  <si>
    <t>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
</t>
  </si>
  <si>
    <t>Таганский район;
Таганский район;
Таганский район;
Таганский район;
Таганский район
</t>
  </si>
  <si>
    <t>Николоямская улица, дом 15, строение 2;
Николоямский переулок, дом 3А, корпус 2;
1-й Котельнический переулок, дом 4, строение 1;
5-й Котельнический переулок, дом 8;
1-й Котельнический переулок, дом 5</t>
  </si>
  <si>
    <t>Дошколное образование
Начальное образование
Дошколное образование
Начальное, основное и среднее образование
Начальное, основное и среднее образование</t>
  </si>
  <si>
    <t>7(495)915-15-72</t>
  </si>
  <si>
    <t>Гусев Вячеслав Борисович</t>
  </si>
  <si>
    <t>http://sch2104c.mskobr.ru/, Школа на сайте Департамента образования Москвы</t>
  </si>
  <si>
    <t xml:space="preserve">Государственное бюджетное общеобразовательное учреждение города Москвы "Лицей № 1575" </t>
  </si>
  <si>
    <t>Лицей №1575</t>
  </si>
  <si>
    <t>http://lyc1575.mskobr.ru/, Лицей на сайте Департамента образования Москвы</t>
  </si>
  <si>
    <t>51962(школа №1289)
465183 (№1575)</t>
  </si>
  <si>
    <t>информационно-технологический;химико-биологический;физико-математический;социально-экономический
10</t>
  </si>
  <si>
    <t xml:space="preserve">Школа-лауреат Гранта Мэра Москвы с программой международного бакалавриата и своим гольф-клубом </t>
  </si>
  <si>
    <t xml:space="preserve">в 2013 году признан лучшей базовой образовательной организацией МГТУ им. Н.Э. Баумана; сотрудничает с МГТУ имени Н.Э.Баумана, МАДИ, МГПУ; школа реализует программу международного бакалавриата; при школе работает клуб "Юных журналистов", который выпускает свою газеты и журнал;участница Федеральной инновационной площадки «Школьная лига» </t>
  </si>
  <si>
    <t>2199 руб./мес.</t>
  </si>
  <si>
    <t>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
</t>
  </si>
  <si>
    <t>район Аэропорт;
район Аэропорт;
район Аэропорт;
район Аэропорт;
район Аэропорт
</t>
  </si>
  <si>
    <t>Планетная улица, дом 23;
улица Усиевича, дом 6;
Петровско-Разумовская аллея, дом 24А;
Петровско-Разумовская аллея, дом 20;
улица Верхняя Масловка, дом 29А</t>
  </si>
  <si>
    <t>Начальное, основное и среднее образование
Основное и среднее образование
Дошколное образование
Дошколное образование
Дошколное образование</t>
  </si>
  <si>
    <t>7(499)151-89-24</t>
  </si>
  <si>
    <t>Боброва Ирина Ивановна</t>
  </si>
  <si>
    <t xml:space="preserve">Государственное бюджетное общеобразовательное учреждение города Москвы "Школа с углубленным изучением английского языка № 1354" </t>
  </si>
  <si>
    <t>Школа №1354</t>
  </si>
  <si>
    <t>http://sch1354uz.mskobr.ru/, Школа на сайте Департамента образования Москвы</t>
  </si>
  <si>
    <t>https://vk.com/school2003 , Сообщество школы Вконтакте</t>
  </si>
  <si>
    <t>2016
14725 (№2008)
24532 (№2003)</t>
  </si>
  <si>
    <t>английский язык;испанский язык;французский язык
2
социально-гуманитарный;естественнонаучный;универсальный
10</t>
  </si>
  <si>
    <t>Школа с углубленным изучением английского языка и медицинским факультетом при РУДН</t>
  </si>
  <si>
    <t>в собственном пресс-центре выпускается несколько школьных газет; в школе возможно обучение китайскому языку в качестве второго иностранного</t>
  </si>
  <si>
    <t>3200 руб./мес.</t>
  </si>
  <si>
    <t>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
</t>
  </si>
  <si>
    <t>район Южное Бутово;
район Южное Бутово;
район Южное Бутово;
район Южное Бутово;
район Южное Бутово;
район Южное Бутово
</t>
  </si>
  <si>
    <t>Изюмская улица, дом 28, корпус 3;
Изюмская улица, дом 38, корпус 2;
Скобелевская улица, дом 1, корпус 4;
Изюмская улица, дом 34, корпус 3;
Изюмская улица, дом 38, корпус 1;
Скобелевская улица, дом 25, корпус 3</t>
  </si>
  <si>
    <t>Начальное, основное и среднее образование
Дошколное образование
Дошколное образование
Начальное, основное и среднее образование
Начальное, основное и среднее образование
Дошколное образование</t>
  </si>
  <si>
    <t>7(495)716-45-45</t>
  </si>
  <si>
    <t>Постникова Анна Львовна</t>
  </si>
  <si>
    <t xml:space="preserve">http://school2003.ucoz.ru/, Школа №2003 </t>
  </si>
  <si>
    <t>http://sch1354.znaet.ru/, Школа №1354</t>
  </si>
  <si>
    <t xml:space="preserve">Государственное бюджетное общеобразовательное учреждение города Москвы "Школа № 2098 "Многопрофильный образовательный центр" имени Героя Советского Союза Л.М. Доватора" </t>
  </si>
  <si>
    <t>Школа №2098 имени Л.М.Доватора</t>
  </si>
  <si>
    <t>http://sch2098s.mskobr.ru/, Школа на сайте Департамента образования Москвы</t>
  </si>
  <si>
    <t>https://vk.com/sch2098 , Сообщество школы Вконтакте</t>
  </si>
  <si>
    <t>1734232 (2098)
1519689 (цо№1481)</t>
  </si>
  <si>
    <t>социально-экономический;социальный;социально-гуманитарный;филологический;информационно-технологический;информационно-математический;физико-математический;математический; биолого-химический
10</t>
  </si>
  <si>
    <t>Школа со своим телевидением, программой лингвистических стажировок в Великобритании и на Мальте</t>
  </si>
  <si>
    <t>есть свое школьное телевидение; в школе реализуется программа стажировок в Великобритании и на Мальте; победитель второго этапа проекта "Школа Новых Технологий"</t>
  </si>
  <si>
    <t>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
</t>
  </si>
  <si>
    <t>район Западное Дегунино;
район Западное Дегунино;
район Западное Дегунино;
район Западное Дегунино;
район Западное Дегунино;
район Западное Дегунино;
район Западное Дегунино;
район Западное Дегунино;
район Западное Дегунино;
район Западное Дегунино;
район Западное Дегунино;
район Западное Дегунино
</t>
  </si>
  <si>
    <t>Базовская улица, дом 22Д;
Коровинское шоссе, дом 5, корпус 2;
Талдомская улица, дом 2Е;
Весенняя улица, дом 8А;
Коровинское шоссе, дом 21А;
Талдомская улица, дом 13А;
Ангарская улица, дом 22А;
Базовская улица, дом 20А, строение 2;
Новая улица, дом 12;
Базовская улица, дом 26А, строение 1;
Новая улица, дом 14;
Базовская улица, дом 20А, строение 1</t>
  </si>
  <si>
    <t>Дошколное образование
Дошколное образование
Дошколное образование
Дошколное образование
Дошколное образование
Начальное образование
Основное и среднее образование
Начальное, основное и среднее образование
Дошколное образование
Дошколное образование
Дошколное образование
Начальное, основное и среднее образование</t>
  </si>
  <si>
    <t>7(499)906-84-00</t>
  </si>
  <si>
    <t>Перфилова Надежда Рафаиловна</t>
  </si>
  <si>
    <t xml:space="preserve">Государственное бюджетное общеобразовательное учреждение города Москвы "Школа с углубленным изучением иностранного языка № 1231 имени В.Д. Поленова" </t>
  </si>
  <si>
    <t>Школа №1231 имени В.Д.Поленова</t>
  </si>
  <si>
    <t>http://sch1231.mskobr.ru/, Школа на сайте Департамента образования Москвы</t>
  </si>
  <si>
    <t>824 (гимназия №1521)
338 (школа №1231)</t>
  </si>
  <si>
    <t>английский язык;французский язык
1
естественнонаучный;гуманитарный;социально-экономический;технологический
10</t>
  </si>
  <si>
    <t>Ассоциированная школа ЮНЕСКО с русско-французским отделением</t>
  </si>
  <si>
    <t xml:space="preserve"> в рамках проектов по профориентации учащихся школа сотрудничает с МГТУ им.Баумана,НИУ ВШЭ, ТИ имени Щукина; выпускники русско-французского отделения школы имеют право поступать без лингвистических тестов в университеты Франции
</t>
  </si>
  <si>
    <t>2510 руб./мес.</t>
  </si>
  <si>
    <t>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
</t>
  </si>
  <si>
    <t>район Арбат;
район Хамовники;
район Хамовники;
район Хамовники;
район Хамовники;
район Хамовники;
район Хамовники;
район Хамовники;
район Хамовники;
район Арбат;
район Арбат;
район Хамовники;
район Арбат;
район Хамовники;
район Хамовники;
район Хамовники
</t>
  </si>
  <si>
    <t>Смоленская набережная, дом 5/13;
улица Плющиха, дом 39;
1-я Фрунзенская улица, дом 6А;
улица Пречистенка, дом 12/2, строение 8;
улица Плющиха, дом 16, строение 3;
7-й Ростовский переулок, дом 16;
Погодинская улица, дом 20/3, строение 1;
1-й Неопалимовский переулок, дом 10, строение 10;
Большая Пироговская улица, дом 53;
Большой Афанасьевский переулок, дом 27, строение 1;
Плотников переулок, дом 19/38, строение 1;
Ружейный переулок, дом 8;
Спасопесковский переулок, дом 6, строение 7;
Кропоткинский переулок, дом 10;
Новодевичий проезд, дом 2;
Ружейный переулок, дом 3</t>
  </si>
  <si>
    <t>Дошколное образование
Начальное, основное и среднее образование
Дошколное образование
Начальное образование
Дошколное образование
Дошколное образование
Дошколное образование
Основное и среднее образование
Дошколное образование
Дошколное, начальное образование
Дошколное образование
Дошколное образование
Основное и среднее образование
Начальное, основное и среднее образование
Дошколное образование
Дошколное образование</t>
  </si>
  <si>
    <t>7(499)241-43-84 
</t>
  </si>
  <si>
    <t>Тиунова Виктория Викторовна 
</t>
  </si>
  <si>
    <t xml:space="preserve">http://school1231.ru/, Школа №1231 </t>
  </si>
  <si>
    <t xml:space="preserve">http://www.gim1521.ru/, Гимназия №1521 </t>
  </si>
  <si>
    <t xml:space="preserve">Государственное бюджетное общеобразовательное учреждение города Москвы "Гимназия № 1569 "Созвездие" </t>
  </si>
  <si>
    <t>Гимназия №1569 "Созвездие"</t>
  </si>
  <si>
    <t>http://gym1569u.mskobr.ru/, Гимназия на сайте Департамента образования Москвы</t>
  </si>
  <si>
    <t>565443
55734( школа №1624)</t>
  </si>
  <si>
    <t>математический;гуманитарный
9
социально-гуманитарный;физико-математический;социально-гуманитарный;химико-биологический;информационно-технологический
10</t>
  </si>
  <si>
    <t>Гимназия, работающая по программе "Одаренный ребенок", с углубленным изучением английского и немецкого языков</t>
  </si>
  <si>
    <t xml:space="preserve">создана как школа для детей с высокими интеллектуальными и творческими способностями;  сотрудничает с Психологическим институтом Российской Академии Образования; </t>
  </si>
  <si>
    <t>2000 руб./мес. (без учета питания)</t>
  </si>
  <si>
    <t>Южный административный округ;
Южный административный округ;
Южный административный округ;
Южный административный округ;
Южный административный округ;
Южный административный округ;
Южный административный округ;
Южный административный округ;
Южный административный округ;
Южный административный округ;
Южный административный округ;
Южный административный округ
</t>
  </si>
  <si>
    <t>район Зябликово;
район Зябликово;
район Зябликово;
район Зябликово;
район Зябликово;
район Зябликово;
район Зябликово;
район Зябликово;
район Зябликово;
район Зябликово;
район Зябликово;
район Зябликово
</t>
  </si>
  <si>
    <t>Ореховый проезд, дом 37, корпус 2;
Ореховый проезд, дом 37, корпус 3;
Ореховый проезд, дом 29, корпус 2;
Шипиловская улица, дом 50, корпус 4;
Ореховый бульвар, дом 39, корпус 3;
улица Мусы Джалиля, дом 12, корпус 2;
улица Мусы Джалиля, дом 36, корпус 2;
Ореховый бульвар, дом 33;
Ореховый бульвар, дом 35, корпус 3;
Шипиловская улица, дом 46, корпус 3;
Шипиловская улица, дом 55, корпус 2;
Ореховый бульвар, дом 37, корпус 4</t>
  </si>
  <si>
    <t>Дошколное образование
Дошколное образование
Дошколное образование
Дошколное образование
Дошколное образование
Дополнительное образование
Начальное, основное и среднее образование
Дошколное, начальное образование
Начальное, основное и среднее образование
Начальное, основное и среднее образование
Начальное образование
Начальное, основное и среднее образование</t>
  </si>
  <si>
    <t>7(495)394-94-11
</t>
  </si>
  <si>
    <t>Воропаева Алла Викторовна 
</t>
  </si>
  <si>
    <t xml:space="preserve">Государственное бюджетное общеобразовательное учреждение города Москвы "Лицей № 1158" </t>
  </si>
  <si>
    <t>Лицей №1158</t>
  </si>
  <si>
    <t>http://sch1158.mskobr.ru/, Лицей на сайте Департамента образования Москвы</t>
  </si>
  <si>
    <t>https://vk.com/sovet1158 , Сообщество лицея Вконтакте</t>
  </si>
  <si>
    <t>английский язык
2
социально-гуманитарный;социально-экономический;физико-математический;химико-биологический
10</t>
  </si>
  <si>
    <t>Лицей в Северном Чертаново с профильными классами при Финансовом университете и РЭА имени Г.В.Плеханова</t>
  </si>
  <si>
    <t>В 2012 году лицей был признан самым популярным среди московских семей образовательным учреждением;</t>
  </si>
  <si>
    <t>1335 - 2670 руб./мес.</t>
  </si>
  <si>
    <t>район Чертаново Северное;
район Чертаново Северное;
район Чертаново Северное;
район Чертаново Северное;
район Чертаново Северное;
район Чертаново Северное;
район Чертаново Северное;
район Чертаново Северное;
район Чертаново Северное;
район Чертаново Северное;
район Чертаново Северное;
район Чертаново Северное
</t>
  </si>
  <si>
    <t>микрорайон Северное Чертаново, корпус 812;
микрорайон Северное Чертаново, корпус 811;
микрорайон Северное Чертаново, корпус 813;
микрорайон Северное Чертаново, корпус 809;
Сумской проезд, дом 21А;
микрорайон Северное Чертаново, корпус 810;
Чертановская улица, дом 4А;
Чертановская улица, дом 8А;
Чертановская улица, дом 14Б;
микрорайон Северное Чертаново, корпус 814;
микрорайон Северное Чертаново, корпус 809А;
Сумской проезд, дом 19А</t>
  </si>
  <si>
    <t>Дошколное образование
Дошколное образование
Дошколное образование
Основное и среднее образование
Начальное образование
Основное и среднее образование
Дошколное образование
Дошколное образование
Дошколное образование
Дошколное образование
Основное и среднее образование
Начальное образование</t>
  </si>
  <si>
    <t>7(495)319-34-50
</t>
  </si>
  <si>
    <t>Киркова Татьяна Григорьевна 
</t>
  </si>
  <si>
    <t xml:space="preserve">Государственное бюджетное общеобразовательное учреждение города Москвы "Лицей № 429 "Соколиная гора" </t>
  </si>
  <si>
    <t>Лицей №429 "Соколиная гора"</t>
  </si>
  <si>
    <t>http://cog429.mskobr.ru/, Лицей на сайте Департамента образования Москвы</t>
  </si>
  <si>
    <t>https://vk.com/sch429 , Сообщество лицея Вконтакте</t>
  </si>
  <si>
    <t>4039
9073 (школа №688)
3465 (школа №433)
44995 (школа №647)</t>
  </si>
  <si>
    <t>предпрофильная подготовка
8
физико-математический;социально-экономический
10</t>
  </si>
  <si>
    <t>Школа-лауреат Гранта Мэра Москвы с кадетским классом, своим киноклубом и секцией самбо</t>
  </si>
  <si>
    <t>регулярно проводятся учебные сборы в оздоровительно-образовательном центре "Патриот"; в школе действует военно-патриотический клуб «Миротворец»
</t>
  </si>
  <si>
    <t>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
</t>
  </si>
  <si>
    <t>район Соколиная Гора;
район Соколиная Гора;
район Соколиная Гора;
район Соколиная Гора;
район Соколиная Гора;
район Соколиная Гора;
район Соколиная Гора;
район Соколиная Гора;
район Соколиная Гора;
район Соколиная Гора;
район Соколиная Гора;
район Соколиная Гора;
район Соколиная Гора;
район Соколиная Гора;
район Соколиная Гора;
район Соколиная Гора;
район Соколиная Гора;
район Соколиная Гора
</t>
  </si>
  <si>
    <t>8-я улица Соколиной Горы, дом 3;
проспект Будённого, дом 27А;
проспект Будённого, дом 29А;
8-я улица Соколиной Горы, дом 11А;
проспект Будённого, дом 47;
5-я улица Соколиной Горы, дом 12;
проспект Будённого, дом 30/8;
8-я улица Соколиной Горы, дом 5А;
улица Бориса Жигулёнкова, дом 11;
5-я улица Соколиной Горы, дом 5;
улица Уткина, дом 39Б;
9-я улица Соколиной Горы, дом 17А;
проспект Будённого, дом 20А;
проспект Будённого, дом 15А;
Вольная улица, дом 5Б;
5-я улица Соколиной Горы, дом 14;
9-я улица Соколиной Горы, дом 5А;
Буракова улица, дом 23А</t>
  </si>
  <si>
    <t>-
Дошколное образование
Дошколное образование
Дошколное образование
Дошколное образование
-
Дошколное образование
Основное и среднее образование
Дошколное образование
Основное и среднее образование
Дошколное образование
Дошколное образование
Дошколное образование
Основное и среднее образование
Дошколное образование
Основное и среднее образование
Дошколное образование
Дошколное образование</t>
  </si>
  <si>
    <t>7(495)365-09-03
</t>
  </si>
  <si>
    <t>Дроздов Сергей Юрьевич 
</t>
  </si>
  <si>
    <t>https://vk.com/schoolboard429 , Сообщество лицея Вконтакте</t>
  </si>
  <si>
    <t>Государственное бюджетное общеобразовательное учреждение города Москвы "Школа № 1468"</t>
  </si>
  <si>
    <t>Школа №1468</t>
  </si>
  <si>
    <t>http://sch1468.mskobr.ru/, Школа на сайте Департамента образования Москвы</t>
  </si>
  <si>
    <t>5577 (цо 1468)
7060 (школа№396)
3760 (школа №457)
4860( школа №1216)
10104 (школа №1221)</t>
  </si>
  <si>
    <t>информационно-технологический;социально-гуманитарный;химико-биологический;социально-экономический; эколого-географический
10</t>
  </si>
  <si>
    <t xml:space="preserve">Школа с профильными классами при РНИМУ им. Н.И.Пирогова и Финансовом университете при Правительстве РФ </t>
  </si>
  <si>
    <t>при школе работает свой центр художественной гимнастики</t>
  </si>
  <si>
    <t>2300 руб./мес.</t>
  </si>
  <si>
    <t>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округ;
Центральный административный округ
</t>
  </si>
  <si>
    <t>Таганский район;
Таганский район;
Таганский район;
Таганский район;
Таганский район;
Таганский район;
Таганский район;
Таганский район;
Таганский район;
Таганский район
</t>
  </si>
  <si>
    <t>Библиотечная улица, дом 29;
Нижегородская улица, дом 19;
Нижегородская улица, дом 3Б, строение 1;
Вековая улица, дом 10;
Рабочая улица, дом 35, корпус 2;
Новорогожская улица, дом 18, строение 1;
Рабочая улица, дом 10;
Новорогожская улица, дом 9;
Волгоградский проспект, дом 11, корпус 2;
Брошевский переулок, дом 21</t>
  </si>
  <si>
    <t>Начальное, основное и среднее образование
Дошкольное образование
Начальное, основное и среднее образование
Дошкольное образование
Дошкольное образование
Начальное, основное и среднее образование
Дошкольное образование
Начальное, основное и среднее образование
Дошкольное образование
Начальное, основное и среднее образование</t>
  </si>
  <si>
    <t>7(495)670-06-27
</t>
  </si>
  <si>
    <t>Волкова Елена Витальевна 
</t>
  </si>
  <si>
    <t>Государственное бюджетное общеобразовательное учреждение города Москвы "Школа № 1223 "Лингвистический центр"</t>
  </si>
  <si>
    <t>Школа №1223 "Лингвистический центр"</t>
  </si>
  <si>
    <t>http://sch1223s.mskobr.ru/, Школа на сайте Департамента образования Москвы</t>
  </si>
  <si>
    <t>английский язык
1
итальянский язык;французский язык;немецкий язык
4
лингвистический;гуманитарный;социально-экономический;универсальный
10</t>
  </si>
  <si>
    <t>Школа с углубленным изучением английского языка и подготовкой к международным экзаменам по японскому и французскому языкам</t>
  </si>
  <si>
    <t xml:space="preserve">участник международного образовательного проекта «Cambridge English Schools»; сотрудничает с НИУ ВШЭ и МГППУ;
при поддержке НИТУ МИСиС организованы университетские субботы и программа "Вуз одного дня" </t>
  </si>
  <si>
    <t>2450 руб./мес.</t>
  </si>
  <si>
    <t>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
</t>
  </si>
  <si>
    <t>район Коптево;
район Коптево;
район Коптево;
район Коптево;
район Коптево;
район Коптево;
район Коптево;
район Коптево
</t>
  </si>
  <si>
    <t>Большая Академическая улица, дом 63А;
Большая Академическая улица, дом 77А;
3-й Новомихалковский проезд, дом 24;
Большая Академическая улица, дом 45А;
Михалковская улица, дом 13Б;
Михалковская улица, дом 20Б;
Михалковская улица, дом 11А;
Михалковская улица, дом 13А</t>
  </si>
  <si>
    <t>Дошкольное образование
Начальное, основное и среднее образование
Дополнительное образование
Дошкольное образование
Дополнительное образование
Дошкольное образование
Дошкольное образование
Начальное, основное и среднее образование</t>
  </si>
  <si>
    <t>7(499) 154-63-31</t>
  </si>
  <si>
    <t>Романова Людмила Васильевна 
</t>
  </si>
  <si>
    <t>Государственное бюджетное общеобразовательное учреждение города Москвы "Лицей № 1533 (информационных технологий)"</t>
  </si>
  <si>
    <t>Лицей информационных технологий №1533</t>
  </si>
  <si>
    <t>http://lyc1533.mskobr.ru/, Лицей на сайте Департамента образования Москвы</t>
  </si>
  <si>
    <t>https://vk.com/club44034 , Сообщество лицея Вконтакте</t>
  </si>
  <si>
    <t>84
5300 (школа №584)</t>
  </si>
  <si>
    <t>информационно-технологический;экономический;физико-математический
10</t>
  </si>
  <si>
    <t>Лицей с занятиями по флэш-анимации, системному программированию и робототехнике</t>
  </si>
  <si>
    <t xml:space="preserve">ассоциированная школа ЮНЕСКО; Сотрудничает с Microsoft, ABBYY, 1C и Лабораторией Касперского; сотрудничает с факультетом ВМК МГУ, РГУ нефти и газа имени И.М.Губкина; </t>
  </si>
  <si>
    <t>Юго-Западный административный округ;
Юго-Западный административный округ;
Юго-Западный административный округ;
Юго-Западный административный округ
</t>
  </si>
  <si>
    <t>Академический район;
Гагаринский район;
Гагаринский район;
Академический район
</t>
  </si>
  <si>
    <t>Профсоюзная улица, дом 24, корпус 4;
Ломоносовский проспект, дом 16;
Ломоносовский проспект, дом 18;
улица Кржижановского, дом 4А</t>
  </si>
  <si>
    <t>Основное и среднее образование
Основное и среднее образование
-
Дополнительное образование</t>
  </si>
  <si>
    <t>7(499) 133-24-35
</t>
  </si>
  <si>
    <t>Кравчук Татьяна Петровна 
</t>
  </si>
  <si>
    <t xml:space="preserve">https://www.lit.msu.ru/,  Лицей № 1533 </t>
  </si>
  <si>
    <t xml:space="preserve">Государственное бюджетное общеобразовательное учреждение города Москвы "Школа № 2114" </t>
  </si>
  <si>
    <t>Школа №2114</t>
  </si>
  <si>
    <t>http://sch2114uz.mskobr.ru/, Школа на сайте Департамента образования Москвы</t>
  </si>
  <si>
    <t>https://vk.com/cj_1825 , Сообщество школы Вконтакте</t>
  </si>
  <si>
    <t>1740016
6038 (1825)
2351 (1071)
3073 (школа №1332)
</t>
  </si>
  <si>
    <t>информационно-математический;социально-гуманитарный;гуманитарный
10</t>
  </si>
  <si>
    <t>Многопрофильная школа с классами при НИУ ВШЭ и своим научным лекторием</t>
  </si>
  <si>
    <t>сотрудничает с МГТУ имени Н.Э. Баумана; про школе действует собственная служба примирения</t>
  </si>
  <si>
    <t>район Северное Бутово;
район Северное Бутово;
район Северное Бутово;
район Северное Бутово;
район Северное Бутово;
район Северное Бутово;
район Северное Бутово;
район Северное Бутово;
район Северное Бутово;
район Северное Бутово;
район Северное Бутово;
район Северное Бутово;
район Северное Бутово;
район Северное Бутово;
район Северное Бутово
</t>
  </si>
  <si>
    <t>улица Знаменские Садки, дом 1Г;
Куликовская улица, дом 1Г;
улица Грина, дом 30, корпус 1;
бульвар Дмитрия Донского, дом 6, корпус 1;
бульвар Дмитрия Донского, дом 6А;
бульвар Дмитрия Донского, дом 16А;
бульвар Дмитрия Донского, дом 14Г;
Куликовская улица, дом 3А;
улица Академика Глушко, дом 12А;
улица Знаменские Садки, дом 5А;
улица Грина, дом 36, корпус 1;
Куликовская улица, дом 3Б;
бульвар Дмитрия Донского, дом 14А;
улица Академика Глушко, дом 16Б;
бульвар Дмитрия Донского, дом 14Б</t>
  </si>
  <si>
    <t>Дошкольное образование
Дошкольное образование
Дошкольное образование
Начальное, основное и среднее образование
Начальное, основное и среднее образование
Дошкольное образование
Дополнительное образование
Дошкольное образование
Дошкольное образование
Дошкольное образование
Дошкольное образование
Начальное, основное и среднее образование
Начальное образование
Дошкольное образование
Основное и среднее образование</t>
  </si>
  <si>
    <t>7(495) 714-97-81
</t>
  </si>
  <si>
    <t>Зинин Андрей Сергеевич 
</t>
  </si>
  <si>
    <t>https://vk.com/shkola2114 , Сообщество школы Вконтакте</t>
  </si>
  <si>
    <t xml:space="preserve">Государственное бюджетное общеобразовательное учреждение города Москвы "Гимназия № 1542" </t>
  </si>
  <si>
    <t>Гимназия №1542</t>
  </si>
  <si>
    <t>http://gym1542.mskobr.ru/, Гимназия на сайте Департамента образования Москвы</t>
  </si>
  <si>
    <t>https://vk.com/r1011 , Сообщество школы Вконтакте</t>
  </si>
  <si>
    <t>1316 (школа№1542)
1675301 (школа №1728)
1492 (школа№1011)
465366 (школа №1364)
</t>
  </si>
  <si>
    <t xml:space="preserve">естественнонаучный;социально-гуманитарный;химико-биологический
10 </t>
  </si>
  <si>
    <t xml:space="preserve">Школа-лауреат Гранта Мэра Москвы с кружками по автомоделированию, судомоделированию и робототехнике </t>
  </si>
  <si>
    <t>победитель конкурса "Школа новых технологий"; Многократный лауреат Гранта Мэра Москвы в сфере образования</t>
  </si>
  <si>
    <t>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
</t>
  </si>
  <si>
    <t>район Солнцево;
район Солнцево;
район Солнцево;
район Солнцево;
район Солнцево;
район Солнцево;
район Солнцево;
район Ново-Переделкино;
район Солнцево;
район Солнцево;
район Солнцево;
район Солнцево
</t>
  </si>
  <si>
    <t>улица Авиаторов, дом 10, корпус 1;
Производственная улица, дом 3, корпус 2;
улица Богданова, дом 56;
улица Авиаторов, дом 18, корпус 2;
улица Авиаторов, дом 9, корпус 2А;
улица Авиаторов, дом 10, корпус 2;
Наро-Фоминская улица, дом 8;
Боровское шоссе, дом 34;
улица Авиаторов, дом 8, корпус 2;
улица Авиаторов, дом 28;
улица Щорса, дом 6, корпус 1;
улица Авиаторов, дом 18, корпус 1</t>
  </si>
  <si>
    <t>Дошкольное, дополнительное образование
Начальное, основное и среднее образование
Дополнительное образование
Дошкольное образование
Дошкольное образование
Дошкольное образование
Дошкольное образование
Дополнительное образование
Основное и среднее образование
Начальное образование
Начальное, основное и среднее образование
Дошкольное образование</t>
  </si>
  <si>
    <t>7(495)934-87-32
</t>
  </si>
  <si>
    <t>Сахарова Светлана Николаевна 
</t>
  </si>
  <si>
    <t>http://www.1542.su/, Гимназия №1542</t>
  </si>
  <si>
    <t xml:space="preserve">Государственное бюджетное общеобразовательное учреждение города Москвы "Школа № 199" </t>
  </si>
  <si>
    <t>Школа №199</t>
  </si>
  <si>
    <t>http://sch199uz.mskobr.ru/, Школа на сайте Департамента образования Москвы</t>
  </si>
  <si>
    <t>химико-биологический;гуманитарный;математический;медицинский
8</t>
  </si>
  <si>
    <t>Школа со инженерным "Роснефть-классом", медицинскими и химико-биологическими направлениями при РНИМУ имени Н.И.Пирогова</t>
  </si>
  <si>
    <t xml:space="preserve"> при школе действует предуниверсарий при РНИМУ имени Н.И. Пирогова</t>
  </si>
  <si>
    <t>Академический район;
Академический район;
Академический район;
Академический район;
Академический район;
Академический район;
Академический район;
Академический район;
Академический район;
Академический район;
Академический район;
Академический район
</t>
  </si>
  <si>
    <t>улица Вавилова, дом 51;
Профсоюзная улица, дом 22/10, корпус 1;
улица Ивана Бабушкина, дом 22А;
улица Ивана Бабушкина, дом 15, корпус 3;
улица Ивана Бабушкина, дом 15, корпус 5;
Профсоюзная улица, дом 24, корпус 1;
улица Ивана Бабушкина, дом 13, корпус 2;
улица Ивана Бабушкина, дом 24А;
улица Ивана Бабушкина, дом 12;
улица Дмитрия Ульянова, дом 15, корпус 1;
улица Ивана Бабушкина, дом 6;
проспект 60-летия Октября, дом 16, корпус 5</t>
  </si>
  <si>
    <t>Начальное образование
Дошкольное образование
Дошкольное образование
Дошкольное образование
Начальное, основное и среднее образование
Дошкольное образование
Дошкольное образование
Дошкольное образование
Дошкольное образование
Основное и среднее образование
Дошкольное образование
Дошкольное образование</t>
  </si>
  <si>
    <t>7(499)126-09-80</t>
  </si>
  <si>
    <t>Моисеева Валентина Викторовна 
</t>
  </si>
  <si>
    <t xml:space="preserve">Государственное бюджетное общеобразовательное учреждение города Москвы "Гимназия № 1507" </t>
  </si>
  <si>
    <t>Гимназия №1507</t>
  </si>
  <si>
    <t>http://gym1507uz.mskobr.ru/, Гимназия на сайте Департамента образования Москвы</t>
  </si>
  <si>
    <t>https://vk.com/school865 , Сообщество гимназии Вконтакте</t>
  </si>
  <si>
    <t>1397 (школа №1507)
4513 (школа №865)
2442 (школа №930)</t>
  </si>
  <si>
    <t>Школа в Коньково, лауреат Гранта Мэра Москвы с занятиями по тхэквондо и латинскому языку</t>
  </si>
  <si>
    <t>в школе реализуется программа обучения «Одаренные дети»</t>
  </si>
  <si>
    <t>1250-1750 руб./мес.</t>
  </si>
  <si>
    <t>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
</t>
  </si>
  <si>
    <t>район Тёплый Стан;
район Тёплый Стан;
район Тёплый Стан;
район Тёплый Стан;
район Тёплый Стан;
район Тёплый Стан;
район Тёплый Стан;
район Тёплый Стан;
район Тёплый Стан
</t>
  </si>
  <si>
    <t>Профсоюзная улица, дом 152Б;
Профсоюзная улица, дом 140А;
Профсоюзная улица, дом 130А;
Профсоюзная улица, дом 140Б;
Профсоюзная улица, дом 152А;
улица Островитянова, дом 18, корпус 5;
Профсоюзная улица, дом 132, корпус 9;
Профсоюзная улица, дом 142, корпус 5;
Профсоюзная улица, дом 130Б</t>
  </si>
  <si>
    <t>Дошкольное образование
Дошкольное образование
Дошкольное, начальное образование
Дошкольное образование
Дошкольное образование
Начальное, основное и среднее образование
Основное и среднее образование
Основное и среднее образование
Дошкольное образование</t>
  </si>
  <si>
    <t>7(495)420-70-32
</t>
  </si>
  <si>
    <t>Шувалов Александр Игоревич 
</t>
  </si>
  <si>
    <t xml:space="preserve">Государственное бюджетное общеобразовательное учреждение города Москвы "Гимназия № 1358" </t>
  </si>
  <si>
    <t>Гимназия №1358</t>
  </si>
  <si>
    <t>http://gym1358sz.mskobr.ru/, Гимназия на сайте Департамента образования Москвы</t>
  </si>
  <si>
    <t>20802 (школа №1549)
102490 (школа №1358)
20801 (школа №1192)</t>
  </si>
  <si>
    <t>социально-экономический; социально-гуманитарный; физико-математический; биолого-химический; филологический
10</t>
  </si>
  <si>
    <t>Школа-лауреат Гранта Мэра Москвы с курсами китайского языка и фехтования</t>
  </si>
  <si>
    <t>победитель второго этапа проекта "Школа Новых Технологий"; социально-гуманитарный профиль при поддержке МФПУ "Синергия"; у школы три отделения: общеобразовательное, гимназическое, с углубленным изучением иностранных языков</t>
  </si>
  <si>
    <t>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
</t>
  </si>
  <si>
    <t>район Митино;
район Митино;
район Митино;
район Митино;
район Митино;
район Митино;
район Митино;
район Митино;
район Митино
</t>
  </si>
  <si>
    <t>Митинская улица, дом 57, корпус 1;
Пятницкое шоссе, дом 45, корпус 2;
Ангелов переулок, дом 2, корпус 3;
улица Барышиха, дом 42, корпус 1;
Пятницкое шоссе, дом 45, корпус 1;
Ангелов переулок, дом 11, корпус 2;
Ангелов переулок, дом 7, корпус 2;
улица Барышиха, дом 40, корпус 2;
улица Барышиха, дом 42, корпус 2</t>
  </si>
  <si>
    <t>Дошкольное образование
Основное и среднее образование
Дошкольное образование
Начальное, основное и среднее образование
Дошкольное образование
-
Дошкольное образование
Начальное образование
Основное и среднее образование</t>
  </si>
  <si>
    <t>7(495)751-69-72
</t>
  </si>
  <si>
    <t>Живилин Вячеслав Владимирович 
</t>
  </si>
  <si>
    <t xml:space="preserve">Государственное бюджетное общеобразовательное учреждение города Москвы "Школа с углубленным изучением математики, информатики, физики № 444" </t>
  </si>
  <si>
    <t>Школа с углубленным изучением математики, информатики, физики № 444</t>
  </si>
  <si>
    <t>http://schv444.mskobr.ru/, Школа на сайте Департамента образования Москвы</t>
  </si>
  <si>
    <t>https://vk.com/three444 , Сообщество школы Вконтакте</t>
  </si>
  <si>
    <t>физико-математический; социально-экономический; химико-биологический; информационно-технлогический
10</t>
  </si>
  <si>
    <t>Школа с профильными классами при МГТУ имени Н.Э.Баумана, физическом факультете МГУ, МГУПИ и занятиями по роботехнике</t>
  </si>
  <si>
    <t>Лауреат Гранта Мэра Москвы в сфере образования;  есть своя газета "Вектор 444"</t>
  </si>
  <si>
    <t>район Измайлово;
район Измайлово;
район Измайлово;
район Северное Измайлово;
район Измайлово;
район Измайлово;
район Измайлово;
район Измайлово;
район Измайлово
</t>
  </si>
  <si>
    <t>6-я Парковая улица, дом 25;
2-я Прядильная улица, дом 3Б;
5-я Парковая улица, дом 5А;
7-я Парковая улица, дом 33, корпус 4;
3-я Парковая улица, дом 26/2;
8-я Парковая улица, дом 10;
Первомайская улица, дом 28/24;
Измайловский проспект, дом 79;
Нижняя Первомайская улица, дом 14</t>
  </si>
  <si>
    <t>Дошкольное образование
Дошкольное образование
Дошкольное образование
Дошкольное образование
Дошкольное образование
-
Группы кратковременного пребывания
Дошкольное образование
Основное и среднее образование</t>
  </si>
  <si>
    <t>7(495)465-23-52
</t>
  </si>
  <si>
    <t>Северинец Павел Александрович 
</t>
  </si>
  <si>
    <t>Государственное бюджетное общеобразовательное учреждение города Москвы "Гимназия № 1583 имени К. А. Керимова"</t>
  </si>
  <si>
    <t>Гимназия № 1583 имени К. А. Керимова</t>
  </si>
  <si>
    <t>http://gym1583s-new.mskobr.ru/, Гимназия на сайте Департамента образования Москвы</t>
  </si>
  <si>
    <t>https://www.facebook.com/gym1583 ,Сообщество гимназии в Фейсбуке</t>
  </si>
  <si>
    <t>716499
22270 (школа №157)
3393 (школа №651)</t>
  </si>
  <si>
    <t>предпрофильное обучение
8
социально-экономический; инженерный; медицинский; гуманитарный 
10</t>
  </si>
  <si>
    <t>Многопрофильная гимназия с программой Международного бакалавриата и своим научным обществом "Поиск"</t>
  </si>
  <si>
    <t>Лауреат Гранта Мэра Москвы в сфере образования; сотрудничает с МАДИ, МАИ, ФА при Правительстве РФ, НИУ ВШЭ, РГГУ; является центром по подготовке к Кембриджским экзаменам</t>
  </si>
  <si>
    <t>2443 руб./мес.</t>
  </si>
  <si>
    <t>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округ;
Северный административный округ
</t>
  </si>
  <si>
    <t>Головинский район;
Головинский район;
Головинский район;
Головинский район;
Головинский район;
Головинский район;
Головинский район;
Головинский район;
Головинский район</t>
  </si>
  <si>
    <t>Нарвская улица, дом 18;
Авангардная улица, дом 18А;
Кронштадтский бульвар, дом 43Б;
Авангардная улица, дом 4А;
Кронштадтский бульвар, дом 49Б;
Флотская улица, дом 64;
Кронштадтский бульвар, дом 33;
Флотская улица, дом 60;
Смольная улица, дом 25</t>
  </si>
  <si>
    <t>Дошкольное образование
Дошкольное образование
Дошкольное образование
Дошкольное образование
Дошкольное образование
Основное и среднее образование
Начальное, основное и среднее образование
Начальное образование
Начальное, основное и среднее образование</t>
  </si>
  <si>
    <t>7(499)458-02-57
</t>
  </si>
  <si>
    <t>Дворянцева Светлана Евгеньевна 
</t>
  </si>
  <si>
    <t>Государственное бюджетное общеобразовательное учреждение города Москвы "Лицей информационных технологий № 1537"</t>
  </si>
  <si>
    <t>Лицей информационных технологий № 1537</t>
  </si>
  <si>
    <t>http://lyc1537.mskobr.ru/, Лицей на сайте Департамента образования Москвы</t>
  </si>
  <si>
    <t>https://vk.com/lit1537photovideo , Сообщество лицея Вконтакте</t>
  </si>
  <si>
    <t>3137
1337 (цо 1099)</t>
  </si>
  <si>
    <t>технологический; социально-экономический; социально-гуманитарный; универсальный
10</t>
  </si>
  <si>
    <t>Лицей с углубленным изучением информатики, математики, физики и курсами по робототехнике</t>
  </si>
  <si>
    <t>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
</t>
  </si>
  <si>
    <t>Ярославский район;
Ярославский район;
Ярославский район;
Ярославский район;
Ярославский район;
Ярославский район
</t>
  </si>
  <si>
    <t>Ярославское шоссе, дом 142, корпус 6;
улица Проходчиков, дом 9;
Ярославское шоссе, дом 128, корпус 1;
Ярославское шоссе, дом 118, корпус 4;
улица Ротерта, дом 5;
улица Ротерта, дом 14</t>
  </si>
  <si>
    <t>Дошкольное образование
Основное и среднее образование
Дошкольное образование
Дошкольное образование
Начальное, основное и среднее образование
Дошкольное образование</t>
  </si>
  <si>
    <t>7(499)188-06-57
</t>
  </si>
  <si>
    <t>Викторов Александр Яковлевич 
</t>
  </si>
  <si>
    <t>http://www.lit1537.ru/index/, Лицей №1537</t>
  </si>
  <si>
    <t>Государственное бюджетное общеобразовательное учреждение города Москвы "Лицей № 1560"</t>
  </si>
  <si>
    <t>Лицей № 1560</t>
  </si>
  <si>
    <t>http://lyc1560.mskobr.ru/, Лицей на сайте Департамента образования Москвы</t>
  </si>
  <si>
    <t>https://vk.com/lyceumtemperatures, Сообщество лицея Вконтакте</t>
  </si>
  <si>
    <t>английский, французский / немецкий
5-9
Социально-гуманитарный; Социально-экономический; Химико-биологический; Физико-математический
8</t>
  </si>
  <si>
    <t>Лицей с программой Международного бакалавриата и двумя обязательными иностранными языками</t>
  </si>
  <si>
    <t>профильные классы при МАИ, РХТУ имени Д.И.Менделеева, МГТУ имени Н.Э.Баумана,РГАУ-МСХА имени К.А.Тимирязева;участник проекта "Школа Новых Технологий"; участник конкурса прикладных исследований "Школа реальных дел"; у школы есть оздоровительные лагеря в Подмосковье и на Черном море</t>
  </si>
  <si>
    <t>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округ;
Северо-Западный административный округ
</t>
  </si>
  <si>
    <t>район Хорошёво-Мнёвники;
район Хорошёво-Мнёвники;
район Хорошёво-Мнёвники;
район Хорошёво-Мнёвники;
район Хорошёво-Мнёвники;
район Хорошёво-Мнёвники;
район Хорошёво-Мнёвники;
район Хорошёво-Мнёвники;
район Хорошёво-Мнёвники;
район Хорошёво-Мнёвники;
район Хорошёво-Мнёвники;
район Хорошёво-Мнёвники;
район Хорошёво-Мнёвники;
район Хорошёво-Мнёвники;
район Хорошёво-Мнёвники;
район Хорошёво-Мнёвники;
район Хорошёво-Мнёвники
</t>
  </si>
  <si>
    <t>улица Народного Ополчения, домовладение 10, корпус 3;
проспект Маршала Жукова, домовладение 19, корпус 2;
улица Мнёвники, дом 13, корпус 2;
улица Мнёвники, дом 7, корпус 4;
улица Мнёвники, дом 9, корпус 2;
улица Мнёвники, дом 7, корпус 5;
Новохорошевский проезд, дом 12;
улица Мнёвники, дом 14, корпус 1;
улица Демьяна Бедного, домовладение 1, корпус 4;
улица Мнёвники, дом 14, корпус 2;
улица Народного Ополчения, дом 22, корпус 4;
Карамышевская набережная, домовладение 18, корпус 2;
улица Маршала Тухачевского, дом 17, корпус 3;
Карамышевская набережная, дом 26, корпус 2;
улица Демьяна Бедного, дом 19, корпус 3;
Карамышевская набережная, дом 22, корпус 2;
Новохорошевский проезд, дом 6</t>
  </si>
  <si>
    <t>Дошкольное образование
Дошкольное образование
Дошкольное образование
Дошкольное образование
Дошкольное образование
Начальное образование
Начальное, основное и среднее образование
Начальное, основное и среднее образование
Дошкольное образование
Дошкольное образование
Начальное, основное и среднее образование
Дошкольное образование
Основное и среднее образование
Дошкольное образование
Дошкольное образование
Начальное, основное и среднее образование
Дошкольное образование</t>
  </si>
  <si>
    <t>7(499)946-44-20
</t>
  </si>
  <si>
    <t>Жданова Ирина Дмитриевна 
</t>
  </si>
  <si>
    <t>Кадетская школа-интернат №9 «Московский пансион государственных воспитанниц»</t>
  </si>
  <si>
    <t>Государственное бюджетное образовательное учреждение города Москвы кадетская школа - интернат № 9 «Московский пансион государственных воспитанниц»</t>
  </si>
  <si>
    <t>http://pansion-mil.ru/, Пансион воспитанниц Министерства обороны Российской</t>
  </si>
  <si>
    <t>https://vk.com/pvmorf , Сообщество пансиона Вконтакте</t>
  </si>
  <si>
    <t>социально-экономический; химико-биологический; физико-математический; филологический; социально-гуманитарный
10</t>
  </si>
  <si>
    <t>Женский кадетский корпус со школами журналистики, политологии и этикета и стипендиями воспитанницам</t>
  </si>
  <si>
    <t>сотрудничает с МГТУ имение Баумана; ежегодно  проводится научно-практическая конференция «Взгляд в будущее»; при пансионе действует Летняя школа</t>
  </si>
  <si>
    <t>Северо-Западный административный округ</t>
  </si>
  <si>
    <t xml:space="preserve">район Хорошейвский </t>
  </si>
  <si>
    <t>ул. Поликарпова, 21
</t>
  </si>
  <si>
    <t>7(495) 946-02-95</t>
  </si>
  <si>
    <t>Максимова Лариса Юрьевна</t>
  </si>
  <si>
    <t>Государственное бюджетное общеобразовательное учреждение города Москвы "Лицей № 1553 имени В.И. Вернадского"</t>
  </si>
  <si>
    <t>Лицей № 1553 имени В.И. Вернадского</t>
  </si>
  <si>
    <t>http://lycu1553.mskobr.ru/, Лицей на сайте Департамента образования Москвы</t>
  </si>
  <si>
    <t>химико-биологический; биолого-географический; социально-гуманитарный; филологический
10</t>
  </si>
  <si>
    <t>Многопрофильный лицей с курсами по экспериментальной физике и робототехнике</t>
  </si>
  <si>
    <t>Сотрудничает с РАН и РАО, МГУ и МПГУ; ежегодно проводит Юношеские чтения им. В.И. Вернадского; в лицее возможно изучение польского, шведского, испанского и французского языков</t>
  </si>
  <si>
    <t>Южный административный округ
</t>
  </si>
  <si>
    <t>Даниловский район
</t>
  </si>
  <si>
    <t>Дербеневская улица, дом 13
</t>
  </si>
  <si>
    <t>7(495)959-77-38
</t>
  </si>
  <si>
    <t>Калачихина Ольга Данииловна 
</t>
  </si>
  <si>
    <t>http://1553.ru/, Лицей №1553</t>
  </si>
  <si>
    <t>Государственное бюджетное общеобразовательное учреждение города Москвы "Школа № 17"</t>
  </si>
  <si>
    <t>Школа № 17</t>
  </si>
  <si>
    <t>http://sch17uz.mskobr.ru/, Школа на сайте Департамента образования Москвы</t>
  </si>
  <si>
    <t>физико-математический; экономический; химико-биологический; общеобразовательный; гуманитарно-правовой; филологический; экономический
10</t>
  </si>
  <si>
    <t xml:space="preserve">Многопрофильная школа в Беляево с кадетскими классами и курсами Web-дизайна </t>
  </si>
  <si>
    <t xml:space="preserve">сотрудничает со Спецшколой им. Чан Фу  (Вьетнам) и со школой Берты-фон-Зюттнер (Германия);в школе действует секция тхэквондо </t>
  </si>
  <si>
    <t>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
</t>
  </si>
  <si>
    <t>район Коньково;
район Коньково;
район Коньково;
район Коньково;
район Коньково;
район Коньково;
район Коньково;
район Коньково
</t>
  </si>
  <si>
    <t>улица Островитянова, дом 45А;
улица Введенского, дом 28;
улица Островитянова, дом 53, корпус 4;
улица Введенского, дом 27А;
улица Островитянова, дом 41А;
улица Островитянова, дом 53, корпус 5;
улица Введенского, дом 32А;
Профсоюзная улица, дом 93В</t>
  </si>
  <si>
    <t>Дошкольное образование
Начальное образование
Начальное, основное и среднее образование
Начальное, основное и среднее образование
Дошкольное образование
Дошкольное образование
Начальное, основное и среднее образование
Дошкольное образование</t>
  </si>
  <si>
    <t>7(495)420-98-11
</t>
  </si>
  <si>
    <t>Силиванова Ксения Викторовна 
</t>
  </si>
  <si>
    <t>Государственное бюджетное образовательное учреждение города Москвы гимназия № 1530 "Школа Ломоносова"</t>
  </si>
  <si>
    <t>Гимназия № 1530 "Школа Ломоносова"</t>
  </si>
  <si>
    <t>http://gym1530.mskobr.ru/, Гимназия на сайте Департамента образования Москвы</t>
  </si>
  <si>
    <t>предпрофильное образование
9
физико-математический;естественнонаучный; гуманитарный
10</t>
  </si>
  <si>
    <t>Ассоциированная школа ЮНЕСКО с программой Международного бакалавриата 
</t>
  </si>
  <si>
    <t>ежегодно проводит конференцию "Ломоносовские чтения"; при школе действуют театры на французском, немецком и английском языках</t>
  </si>
  <si>
    <t>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округ;
Восточный административный округ
</t>
  </si>
  <si>
    <t>район Сокольники;
район Сокольники;
район Сокольники;
район Сокольники;
район Сокольники;
район Сокольники;
район Сокольники;
район Сокольники;
район Сокольники;
район Сокольники
</t>
  </si>
  <si>
    <t>Егерская улица, дом 2;
Русаковская улица, дом 18/20;
улица Стромынка, дом 17;
улица Стромынка, дом 5;
Охотничья улица, дом 8;
Егерская улица, дом 4;
улица Гастелло, дом 3;
2-я Сокольническая улица, дом 3;
Попов проезд, дом 4, корпус 1;
2-й Полевой переулок, дом 4</t>
  </si>
  <si>
    <t>Дошкольное образование
Дошкольное образование
Основное, среднее, дополнительное образование
Дошкольное образование
Дошкольное образование
Основное, среднее, дополнительное образование
Основное, среднее, дополнительное образование
Основное, среднее, дополнительное образование
Дошкольное образование
Дошкольное образование</t>
  </si>
  <si>
    <t>7(495)603-09-62
</t>
  </si>
  <si>
    <t>Кузнецова Евгения Викторовна 
</t>
  </si>
  <si>
    <t>Государственное бюджетное общеобразовательное учреждение города Москвы "Школа с углубленным изучением французского языка № 1251 имени генерала Шарля де Голля"</t>
  </si>
  <si>
    <t>Школа № 1251 имени генерала Шарля де Голля"</t>
  </si>
  <si>
    <t>http://sch1251s.mskobr.ru/, Школа на сайте Департамента образования Москвы</t>
  </si>
  <si>
    <t>https://vk.com/club916655 , Сообщество школы Вконтакте</t>
  </si>
  <si>
    <t>2510
11(школа №706)
4471 (школа №739)</t>
  </si>
  <si>
    <t>углубленное изучение французского языка
1
физико-математический; технологический; гуманитарный; социально-гуманитарный; социальный; универсальный
10</t>
  </si>
  <si>
    <t>Ассоциированная школа ЮНЕСКО с углубленным изучением французского языка</t>
  </si>
  <si>
    <t>в школе предусмотрено дополнительное бесплатное языковое образование по французскому языку; 
сотрудничает с МГУ, МГПУ, НИУ ВШЭ и МГОУ
</t>
  </si>
  <si>
    <t>бесплатно; плата за обед</t>
  </si>
  <si>
    <t>район Сокол;
район Сокол;
район Сокол;
район Сокол;
район Сокол;
район Сокол;
район Сокол;
район Сокол;
район Сокол
</t>
  </si>
  <si>
    <t>улица Алабяна, дом 15;
Песчаный переулок, дом 1А;
Песчаный переулок, дом 6;
Песчаный переулок, дом 4А;
Новопесчаная улица, дом 26, строение 2;
Новопесчаная улица, дом 23, корпус 6;
Новопесчаная улица, дом 25/23;
улица Сальвадора Альенде, дом 6;
улица Сальвадора Альенде, дом 9</t>
  </si>
  <si>
    <t>Дошкольное, начальное образование
Дошкольное образование
Начальное, основное и среднее
Дошкольное образование
-
Дошкольное образование
Дошкольное образование
Начальное, основное и среднее образование
Начальное, основное и среднее образование</t>
  </si>
  <si>
    <t>7(499)198-04-81
</t>
  </si>
  <si>
    <t>Кравец Татьяна Викторовна 
</t>
  </si>
  <si>
    <t>Государственное бюджетное общеобразовательное учреждение города Москвы "Школа № 1434 "Раменки"</t>
  </si>
  <si>
    <t>Школа № 1434 "Раменки"</t>
  </si>
  <si>
    <t>http://sch1434.mskobr.ru/, Школа на сайте Департамента образования Москвы</t>
  </si>
  <si>
    <t>https://vk.com/school.active , Сообщество школы Вконтакте</t>
  </si>
  <si>
    <t>457541
1151 (школа №1119)</t>
  </si>
  <si>
    <t>филологический; физико-математический; химико-биологический
10</t>
  </si>
  <si>
    <t>Школа с программой Международного бакалвариата, кадетскими классами и своей лингвистической школой</t>
  </si>
  <si>
    <t>в школе дейсвуют секции экспериментальной математики, 
 лего-конструирования и айкидо</t>
  </si>
  <si>
    <t>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округ;
Западный административный округ
</t>
  </si>
  <si>
    <t>район Раменки;
район Раменки;
район Раменки;
район Раменки;
район Раменки;
район Раменки
</t>
  </si>
  <si>
    <t>улица Раменки, дом 15, корпус 1;
улица Раменки, дом 13, корпус 3;
улица Раменки, дом 15, корпус 2;
Мичуринский проспект, дом 33, корпус 1;
улица Раменки, дом 13, корпус 2;
улица Раменки, дом 13, корпус 1</t>
  </si>
  <si>
    <t>Начальное, основное и среднее образование
Дошкольное образование
Начальное, основное и среднее образование
Дошкольное образование
Дошкольное образование
Дошкольное образование</t>
  </si>
  <si>
    <t>7(495)932-00-00
</t>
  </si>
  <si>
    <t>Карпухин Алексей Владимирович 
</t>
  </si>
  <si>
    <t>https://www.facebook.com/groups/110504392617812/- Медики и психологи лицей 1535</t>
  </si>
  <si>
    <t>был открыт как экспериментальный лицей с востоковедным уклоном при ИСАА МГУ в 1991 году; с 2011 по 2015 крепко удерживает лидерство среди московских школ;реализует программу Дополнительного образования для школьников 13-18 лет, где ведется подготовка к олимпиадам; при лицее работает «Открытая школа»; ежегодно летом две естественнонаучные экспедиции выезжают на Белое море и на озеро Байкал;
</t>
  </si>
  <si>
    <t>https://vk.com/s1535 - Сеченовский лицей № 1535</t>
  </si>
  <si>
    <t>https://www.facebook.com/pages/%D0%BB%D0%B8%D1%86%D0%B5%D0%B9-1535/110972362273818?fref=ts - лицей 1535</t>
  </si>
  <si>
    <t>https://vk.com/aesc_msu - СУНЦ МГУ школа-интернат имени Колмогорова ФМШ№18
</t>
  </si>
  <si>
    <t>https://vk.com/sch57 - Школа 57
</t>
  </si>
  <si>
    <t>https://www.facebook.com/sch57/?fref=ts - Школа 57</t>
  </si>
  <si>
    <t>https://vk.com/club1740986 - Лицей №1501.И не только</t>
  </si>
  <si>
    <t>https://vk.com/lyceum2sch - Лицей "Вторая школа"</t>
  </si>
  <si>
    <t>https://vk.com/l2sch - Лицей "Вторая Школа"</t>
  </si>
  <si>
    <t>https://vk.com/sch_int_news - Новости школы "Интеллектуал"</t>
  </si>
  <si>
    <t>https://vk.com/sch179 - Школа 179</t>
  </si>
  <si>
    <t xml:space="preserve"> https://vk.com/mems1580 - Любимый Лицей | 1580</t>
  </si>
  <si>
    <t>https://vk.com/courses1329 - Клуб родителей! Курсы при школе 1329</t>
  </si>
  <si>
    <t>При школе действует содружество математиков- творческая лаборатория "2х2"; на Первой международной олимпиаде по экспериментальной физике для старшеклассников сразу 10 учеников школы заняли призовые места; при школе работают курсы интенсивной подготовки для школьников «Умный и ещё умнее».
</t>
  </si>
  <si>
    <t>есть: 4 000 руб./мес.; льготные категории: 2 000</t>
  </si>
  <si>
    <t>https://www.facebook.com/%D0%A8%D0%BA%D0%BE%D0%BB%D0%B0-1329-195105000570293/ - Школа 1329</t>
  </si>
  <si>
    <t>https://vk.com/gym1599 - ГБОУ гимназия № 1599</t>
  </si>
  <si>
    <t>https://vk.com/club52656660 - Лицей № 1502 при МЭИ
</t>
  </si>
  <si>
    <t>https://vk.com/club13247476 - ® Школа №380 ®</t>
  </si>
  <si>
    <t>https://vk.com/club764731 - НаШа ШкОлА №1254"(бывшая 432)"</t>
  </si>
  <si>
    <t>https://vk.com/s1543 - гимназия 1543
</t>
  </si>
  <si>
    <t>https://vk.com/ru1543 - Новости сайта 1543.ru</t>
  </si>
  <si>
    <t>https://www.facebook.com/1543.ru - Новости сайта 1543.ru</t>
  </si>
  <si>
    <t>https://vk.com/school_1543 - наш второй дом , гимназия №1543</t>
  </si>
  <si>
    <t>https://www.facebook.com/school1543/ - Школа 43/Гимназия 1543, Москва</t>
  </si>
  <si>
    <t>https://vk.com/school1514 - Гимназия 1514</t>
  </si>
  <si>
    <t>https://www.facebook.com/gym1514 - Гимназия 1514</t>
  </si>
  <si>
    <t xml:space="preserve"> https://vk.com/club3325183 - ШкОлА №1323)))
</t>
  </si>
  <si>
    <t>Лицей сотрудничает с Гуманитарным институтом телевидения и радиовещания, НИТУ МИСиС, НИУ ВШЭ, МГУ, МГПУ; лицей является площадкой по проведению Олимпиады школьников "Нанотехнологии - прорыв в будущее; победитель второго этапа проекта "Школа Новых технологий"
</t>
  </si>
  <si>
    <t>4 000 руб./мес.</t>
  </si>
  <si>
    <t>https://vk.com/school_1496 - ГБОУ ЦО 1496 или школа №16</t>
  </si>
  <si>
    <t>https://vk.com/club13216868 - Школа номер 19 им. Белинского</t>
  </si>
  <si>
    <t>https://www.facebook.com/sch1189/ - Школа 1189 имени И.В.Курчатова</t>
  </si>
  <si>
    <t xml:space="preserve">Основана в 1991 году при поддержке Центра компьютерного обучения Курчатовского института; ежегодно совместно с НИЦ "Курчатовский институт" и ФНБИК МФТИ проводит Олимпиаду "Курчатов" по математике и физике; занятия в школе ведут научные сотрудники НИЦ «Курчатовский Институт»; В программу преподавания физики и математики включено выполнение заданий Заочной физико-технической школы (ЗФТШ) МФТИ. По завершении обучения выпускники физико-математических классов наряду с аттестатом о среднем образовании получают и диплом об окончании ЗФТШ стандартного образца.
 </t>
  </si>
  <si>
    <t>https://vk.com/kurchschool - ГБОУ "Курчатовская школа"</t>
  </si>
  <si>
    <t>https://www.facebook.com/groups/1617030851904082/ - ГБОУ "Курчатовская школа" (дополнительное образование)</t>
  </si>
  <si>
    <t>https://www.facebook.com/groups/mhs548/ - Любимая, родная 548-я (548 Школа Центр Образования Царицыно Рачевский Е.Л.)</t>
  </si>
  <si>
    <t>от 1000 до 3000 в зависимости от длительности пребывания</t>
  </si>
  <si>
    <t>https://vk.com/lyceum_1568 - ГБОУ лицей № 1568
</t>
  </si>
  <si>
    <t>https://vk.com/club349819 - Школа 233</t>
  </si>
  <si>
    <t>https://vk.com/club3171 - Школа 307)))</t>
  </si>
  <si>
    <t>https://vk.com/club962sch - Школа №962 ,Москва
</t>
  </si>
  <si>
    <t>https://vk.com/club624639 - Центр образования № 1486</t>
  </si>
  <si>
    <t>https://vk.com/club3706898 - Школа 745</t>
  </si>
  <si>
    <t>https://vk.com/mephi_1511 - Университетский лицей №1511 НИЯУ МИФИ</t>
  </si>
  <si>
    <t>https://vk.com/l1523 - Лицей №1523
</t>
  </si>
  <si>
    <t>https://vk.com/club177712 - Лицей 1557 (ФМШ 1030, шк. 805)</t>
  </si>
  <si>
    <t>от 632 до 1580 руб./мес. в зависимости от длительности пребывания</t>
  </si>
  <si>
    <t>https://vk.com/hse_lyceum - Лицей НИУ ВШЭ</t>
  </si>
  <si>
    <t>https://www.facebook.com/hselyceum - Лицей ВШЭ</t>
  </si>
  <si>
    <t>https://vk.com/club142504 - -школа 192-</t>
  </si>
  <si>
    <t>https://vk.com/sch192- Школа №192
</t>
  </si>
  <si>
    <t>https://vk.com/club1332144 - Школа 218 - наш дом
</t>
  </si>
  <si>
    <t>от 1800 до 2500 руб./мес. в зависимости от пребывания</t>
  </si>
  <si>
    <t>https://vk.com/club1350586 - гимназия 1518</t>
  </si>
  <si>
    <t>https://vk.com/club324883 - Выпускники школы №1955
</t>
  </si>
  <si>
    <t>https://vk.com/shkololo1188 - =★★★===ШКОЛА-1188===★★★==</t>
  </si>
  <si>
    <t>https://vk.com/club2054543 - Школа№529.Москва!!!!</t>
  </si>
  <si>
    <t>https://vk.com/club1609313 - Моя школа №1253</t>
  </si>
  <si>
    <t>https://vk.com/club24421 - Школа 175
</t>
  </si>
  <si>
    <t>https://vk.com/club151579 - Гимназия 1528 (Зеленоград)
</t>
  </si>
  <si>
    <t xml:space="preserve">https://vk.com/club77552098 - Математика в 1534 </t>
  </si>
  <si>
    <t>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округ;
Юго-Западный административный округ</t>
  </si>
  <si>
    <t>Академический район;
Академический район;
Академический район;
Академический район;
Академический район;
Академический район;
район Котловка;
Академический район</t>
  </si>
  <si>
    <t>улица Гримау, дом 11А, строение 1;
Профсоюзная улица, дом 9А;
улица Кедрова, дом 13, корпус 1;
улица Кедрова, дом 22, корпус 1;
улица Кедрова, дом 18, корпус 3;
Профсоюзная улица, дом 15А;
Севастопольский проспект, дом 20А;
улица Кедрова, дом 11</t>
  </si>
  <si>
    <t>Начальное, основное, среднее и дополнительное образование
Основное и среднее образование
Дошколное образование
Дошколное образование
Дошколное образование
Начальное, основное и среднее образование
-
Начальное, основное и среднее образование</t>
  </si>
  <si>
    <t>https://www.facebook.com/gym1534 - Гимназия 1534</t>
  </si>
  <si>
    <t>https://vk.com/club62841694 - наша школа 2086</t>
  </si>
  <si>
    <t>https://vk.com/journalism2086 - Студия по журналистике школы №2086
</t>
  </si>
  <si>
    <t>https://ru-ru.facebook.com/mosschool26/ - Школа 2086 г. Москвы</t>
  </si>
  <si>
    <t>https://vk.com/gimn1567 - Гимназия 1567
</t>
  </si>
  <si>
    <t>https://vk.com/club13130243 - Гимназия №1567 в фотографиях и видеосъёмках</t>
  </si>
  <si>
    <t>https://vk.com/club37941961 - Школа № 654 им. А.Д.Фридмана
</t>
  </si>
  <si>
    <t>https://vk.com/club1799228 - Клуб учеников школы 109(Москва)</t>
  </si>
  <si>
    <t>https://vk.com/parlament_gym1517 - Парламент Гимназии 1517
</t>
  </si>
  <si>
    <t>https://www.facebook.com/Gymnasium1517?fref=ts - Гимназия 1517 Гимназия1517.РФ</t>
  </si>
  <si>
    <t>http://vk.com/cervantes_1252 - Школа 1252 имени Сервантеса
</t>
  </si>
  <si>
    <t>http://vk.com/club64177 - ШКОЛА № 627</t>
  </si>
  <si>
    <t>https://vk.com/club61134 - Гимназия 1529</t>
  </si>
  <si>
    <t>https://vk.com/gm_1554 - Гимназия 1554 | News
</t>
  </si>
  <si>
    <t>https://vk.com/club238063 - Школа 240
</t>
  </si>
  <si>
    <t>https://vk.com/gymn1576 - Гимназия 1576
</t>
  </si>
  <si>
    <t xml:space="preserve"> https://vk.com/club223522 - Выпускники школы 1084
</t>
  </si>
  <si>
    <t>https://vk.com/club1170750 - ★Школа #1457★</t>
  </si>
  <si>
    <t>http://vk.com/club437376 - Ученики и выпускники школы 818(лицея 1571)</t>
  </si>
  <si>
    <t>https://vk.com/club1928623 - Средняя Школа №1363(326)
</t>
  </si>
  <si>
    <t>https://vk.com/school_355 - ◦¤۞ Школа 355 ۞¤◦
</t>
  </si>
  <si>
    <t>https://vk.com/club181861 - школа №1910.
</t>
  </si>
  <si>
    <t>http://vk.com/licey1547 - Лицей 1547</t>
  </si>
  <si>
    <t>https://www.facebook.com/SvetlanaSergeevna117/?fref=ts - Цо117</t>
  </si>
  <si>
    <t>http://vk.com/alyeparysa_2109 - ГБОУ Школа 2109</t>
  </si>
  <si>
    <t>http://vk.com/school2109 - Официальная группа школы № 2109
</t>
  </si>
  <si>
    <t>http://vk.com/sch2097 - ГБОУ г. Москвы «Школа № 2097»</t>
  </si>
  <si>
    <t>3000р</t>
  </si>
  <si>
    <t>https://www.facebook.com/groups/1467306650247809/ - Дискуссионный клуб педагогов ГБОУ г. Москвы "Школа № 2097"</t>
  </si>
  <si>
    <t>https://www.facebook.com/groups/sch2097/ - ГБОУ г. Москвы Школа №2097
</t>
  </si>
  <si>
    <t>https://vk.com/public540153 - ШКОЛА № 1058!!! Официальная группа.</t>
  </si>
  <si>
    <t>https://vk.com/club335536 - школа № 821</t>
  </si>
  <si>
    <t>https://www.facebook.com/gsgschool/?fref=ts - Государственная столичная гимназия</t>
  </si>
  <si>
    <t>от 1120 до 2240 руб./мес.</t>
  </si>
  <si>
    <t>http://vk.com/club1855835 - (-: лицей 1564 :-)
</t>
  </si>
  <si>
    <t>https://vk.com/club1381955 - школа 259
</t>
  </si>
  <si>
    <t>https://vk.com/club662645 - ★школа ♥№242♥ г. Москва★</t>
  </si>
  <si>
    <t>https://vk.com/club69159 - Школа 1414 - 607</t>
  </si>
  <si>
    <t>https://vk.com/club323897 - Лицей №243 (Гимназия №1572)</t>
  </si>
  <si>
    <t>http://vk.com/club329064 - Центр Образования №641 им. Сергея Есенина
</t>
  </si>
  <si>
    <t>http://vk.com/co1474 - ГБОУ СОШ №1474, Москва (Школа 134)
</t>
  </si>
  <si>
    <t>https://vk.com/club217470 - ШКОЛА №425</t>
  </si>
  <si>
    <t xml:space="preserve"> https://www.facebook.com/groups/1656905294549372/ - ГБОУ Гимназия №1538</t>
  </si>
  <si>
    <t>http://vk.com/pk2095 - ГБОУ "Школа №2095 "Покровский квартал"
</t>
  </si>
  <si>
    <t>https://www.facebook.com/groups/pk2095/?fref=ts - Школа 2095 "Покровский квартал"</t>
  </si>
  <si>
    <t>http://vk.com/arbatschool - Школа №1234
</t>
  </si>
  <si>
    <t>https://vk.com/gimn1562 - ГБОУ г.Москвы гимназия №1562 им.А.Боровика
</t>
  </si>
  <si>
    <t>http://vk.com/g1573 -ГБОУ Гимназия №1573, г. Москва
</t>
  </si>
  <si>
    <t>http://vk.com/club86036747 - Гимназия №1811
</t>
  </si>
  <si>
    <t>https://vk.com/club227209 - 297 ШКОЛА МОСКВА
</t>
  </si>
  <si>
    <t>https://vk.com/school_1138_msk - Школа 1138 (Главная группа Школы)</t>
  </si>
  <si>
    <t>https://vk.com/club543719 - школа 853
</t>
  </si>
  <si>
    <t>https://www.facebook.com/%D0%93%D0%B8%D0%BC%D0%BD%D0%B0%D0%B7%D0%B8%D1%8F-45-183877298367480/ - Гимназия 45</t>
  </si>
  <si>
    <t>https://vk.com/club220016 - Мы родом из 45-ой!
</t>
  </si>
  <si>
    <t>https://vk.com/club361892 - школа №445
</t>
  </si>
  <si>
    <t>https://vk.com/club305753 - Школа №707</t>
  </si>
  <si>
    <t>https://vk.com/club61684 - School №1290-the best!</t>
  </si>
  <si>
    <t>https://vk.com/club148280 - -=школа № 690=- самая лучшая школа в мире...</t>
  </si>
  <si>
    <t xml:space="preserve"> https://vk.com/club163984 - Гимназия 1520
</t>
  </si>
  <si>
    <t>https://vk.com/sch1454s - Школа № 1454 Центр образования Тимирязевский
</t>
  </si>
  <si>
    <t>https://vk.com/actif1288 - Актив ГБОУ школа №1288 (Хорошевское шоссе, 3)
</t>
  </si>
  <si>
    <t>https://vk.com/club120058 - Школа №1278
</t>
  </si>
  <si>
    <t xml:space="preserve">Школа Андрея Миронова и Эдварда Радзинского, с распределенным лицеем и углубленным изучением предметов </t>
  </si>
  <si>
    <t>https://vk.com/club200812 -Школа № 1113 - Рай на Земле)))</t>
  </si>
  <si>
    <t>https://vk.com/club1779470 - ВЫПУСКНИКИ ШКОЛЫ № 1113</t>
  </si>
  <si>
    <t>https://vk.com/club125149 - Школа № 1276 (1479)</t>
  </si>
  <si>
    <t>https://vk.com/club137859 - Наша школа- 1944 !!
</t>
  </si>
  <si>
    <t>https://vk.com/club190108 - Супер школа 1944!!!</t>
  </si>
  <si>
    <t>https://vk.com/club1110542 - школа№814
</t>
  </si>
  <si>
    <t>https://vk.com/moscow_svu - Московское суворовское военное училище МО РФ
</t>
  </si>
  <si>
    <t>https://vk.com/club881974 - ▪▪▪Московское Суворовское военное училище(МсСВУ)▪▪▪</t>
  </si>
  <si>
    <t>https://vk.com/club14192733 - Московское суворовское военное училище</t>
  </si>
  <si>
    <t>https://vk.com/club422470 - *Наша школа 756!*
</t>
  </si>
  <si>
    <t>https://vk.com/club2597681 - Школа №1971
</t>
  </si>
  <si>
    <t>https://vk.com/club6238726 - ***Спорт в школе 2009***</t>
  </si>
  <si>
    <t>https://vk.com/club45693867 - Ассоциация выпускников школы № 299
</t>
  </si>
  <si>
    <t>сотрудничает с Институтом Сервантеса в Москве; победитель Приоритетного национального проекта «Образование";</t>
  </si>
  <si>
    <t>https://vk.com/club1665469 -школа 773))
</t>
  </si>
  <si>
    <t>3600 руб./мес. (180р/день)</t>
  </si>
  <si>
    <t>https://vk.com/club1160316 - ШКОЛА №8 (1271)</t>
  </si>
  <si>
    <t>https://vk.com/club43475 - школа № 1289
</t>
  </si>
  <si>
    <t xml:space="preserve">в 2013 году признан лучшей базовой образовательной организацией МГТУ им. Н.Э. Баумана; сотрудничает с МГТУ имени Н.Э.Баумана; МАДИ, МГПУ; школа реализует программу международного бакалавриата; при школе работает клуб "Юных журналистов", который выпускает свою газеты и журнал;участница Федеральной инновационной площадки «Школьная лига» </t>
  </si>
  <si>
    <t>https://vk.com/club20365659 -- школа №2016
</t>
  </si>
  <si>
    <t>https://vk.com/school2003 - Школа №2003</t>
  </si>
  <si>
    <t>https://vk.com/sch2098 - Школа 2098
</t>
  </si>
  <si>
    <t>есть своей школьное телевидение; в школе реализуется программа стажировок в Великобритании и на Мальте; победитель второго этапа проекта "Школа Новых Технологий"</t>
  </si>
  <si>
    <t>https://vk.com/club8637899 - ЦЕНТР ОБРАЗОВАНИЯ №1481</t>
  </si>
  <si>
    <t>https://vk.com/club161703 - Гимназия 1521!
</t>
  </si>
  <si>
    <t>https://vk.com/gbou1569 - Гимназия 1569 "Созвездие"
</t>
  </si>
  <si>
    <t>https://vk.com/sovet1158 - Ученический Совет ГБОУ Лицей №1158
</t>
  </si>
  <si>
    <t>от 1335 до 2670 руб./мес.</t>
  </si>
  <si>
    <t>https://vk.com/sch429 - ✔Официальная группа Лицея №429
</t>
  </si>
  <si>
    <t>https://vk.com/club86016 - ШКОЛА-ГИМНАЗИЯ 1223 (9)
</t>
  </si>
  <si>
    <t>https://vk.com/club44034 - ЛИТ</t>
  </si>
  <si>
    <t xml:space="preserve">ассоциированная школа ЮНЕСКО; Сотрудничает с Microsoft, ABBY, 1C и Лабораторией Касперского; сотрудничает с факультетом ВМК МГУ, РГУ нефти и газа имени И.М.Губкина; </t>
  </si>
  <si>
    <t>https://vk.com/club2403160 - Наррод лицея 1533</t>
  </si>
  <si>
    <t>https://vk.com/cj_1825 - Клуб Журналистов | Новости школы №1825
</t>
  </si>
  <si>
    <t>https://vk.com/shkola2114 - ГБОУ Школа № 2114
</t>
  </si>
  <si>
    <t>https://vk.com/gbou1332 - ГБОУ СОШ № 1332 "Искусство"
</t>
  </si>
  <si>
    <t>https://vk.com/club4706002 - Школа №1071 просто КлаЦЦ))
</t>
  </si>
  <si>
    <t>https://vk.com/club400421 - Школа 1332
</t>
  </si>
  <si>
    <t>https://vk.com/r1011 - Школа 1011, Солнцево (гимназия 1542, ШО №2)
</t>
  </si>
  <si>
    <t>https://vk.com/club41886 - ШКОЛА - ЛАБОРАТОРИЯ 199
</t>
  </si>
  <si>
    <t>https://vk.com/school865 - Школа 865
</t>
  </si>
  <si>
    <t>https://vk.com/club9584157 - ГИМНАЗИЯ 1507
</t>
  </si>
  <si>
    <t>https://vk.com/club325870 - гимназия №1549 (бывшая школа №1744)
</t>
  </si>
  <si>
    <t>https://vk.com/three444 - ГБОУ "Школа 444"
</t>
  </si>
  <si>
    <t>Школа с профильными классами при МГТУ имени Н.Э.Баумана, физическом факульетете МГУ, МГУПИ и занятиями по роботехнике</t>
  </si>
  <si>
    <t>https://vk.com/club472696 - Школа 651!
</t>
  </si>
  <si>
    <t>https://www.facebook.com/gym1583 - ГБОУ гимназия 1583</t>
  </si>
  <si>
    <t>https://vk.com/lit1537photovideo - Фото|видео|архив|Лицей 1537
</t>
  </si>
  <si>
    <t>технлогический; социально-экономический; социально-гуманитарный; универсальный
10</t>
  </si>
  <si>
    <t>участник проекта "Школа Новых Технологий"; лауреат Гранта Мэра Москвы в сфере образования; базовое профильное учреждение МГТУ им. Н.Э.Баумана и НИУ ВШЭ; лауреат Всероссийского конкурса "Лучшие школы России"; сотрудничает с МГУ, МФТИ, МГТУ имени Н.Э.Баумана, НИЯУ МИФИ, АКадиемией ФСБ РФ; в Лицее организована группа робототехнического творчества "Роболит".
</t>
  </si>
  <si>
    <t>бесплатно?</t>
  </si>
  <si>
    <t>https://vk.com/club1531428 - школа 1099!!!.... )))</t>
  </si>
  <si>
    <t>https://vk.com/club141666 - ЛИЦЕЙ 1560
</t>
  </si>
  <si>
    <t>Федеральное государственное казенное общеобразовательное учреждение "Московский кадетский корпус "Пансион воспитанниц Министерства обороны Российской Федерации"</t>
  </si>
  <si>
    <t>Пансион воспитанниц Министерства обороны Российской Федерации</t>
  </si>
  <si>
    <t>https://vk.com/pvmorf - Пансион Воспитанниц МО РФ ♥
</t>
  </si>
  <si>
    <t>Женский кадетский корпус со школами журналистики, политологии и этикета и стипениями воспитанницам</t>
  </si>
  <si>
    <t>Юго-Восточный административный округ;
Юго-Восточный административный округ;
Юго-Восточный административный округ;
Юго-Восточный административный округ
</t>
  </si>
  <si>
    <t>район Текстильщики;
район Текстильщики;
район Текстильщики;
район Текстильщики
</t>
  </si>
  <si>
    <t>Волжский бульвар, дом 52/29, строение 1;
Волжский бульвар, дом 52/29, строение 4;
Волжский бульвар, дом 52/29, строение 3;
Волжский бульвар, дом 52/29, строение 2</t>
  </si>
  <si>
    <t>Основное и среднее образование
Основное и среднее образование
Основное и среднее образование
Основное и среднее образование</t>
  </si>
  <si>
    <t>7(499) 179-12-10</t>
  </si>
  <si>
    <t>Кальченко Елена Александровна
</t>
  </si>
  <si>
    <t>https://vk.com/club3959069 - Мой дом-Лицей № 1553!!!)
</t>
  </si>
  <si>
    <t>Многопрофильный лицей с курсами по экспериментальной физике и робототехнике
</t>
  </si>
  <si>
    <t>https://vk.com/moscow_school17 - Школа 17, Москва
</t>
  </si>
  <si>
    <t xml:space="preserve">сотрудничает со Спецшколой им. Чан Фу  (Вьетнам) и со школой Берты-фон-Зюттнер (Германия)
в школе действует секция тхэквондо </t>
  </si>
  <si>
    <t>https://vk.com/gshl1530 - ГИМНАЗИЯ № 1530 «ШКОЛА ЛОМОНОСОВА»
</t>
  </si>
  <si>
    <t>https://vk.com/club916655 - Школа № 1251 имени генерала Шарля де Голля
</t>
  </si>
  <si>
    <t>https://vk.com/club257735 - школа №706
</t>
  </si>
  <si>
    <t>https://vk.com/school.active - Актив школы 1434
</t>
  </si>
  <si>
    <t>https://vk.com/club6074 - Выпускники школы 1134 и выпускники ЦО 1434. г.М
</t>
  </si>
  <si>
    <t>2376 руб./мес. (18 р/час)</t>
  </si>
  <si>
    <t>Твоё название</t>
  </si>
  <si>
    <t>Профили</t>
  </si>
  <si>
    <t>историко-филологический;социально-гуманитарный ;социально-экономический; экономико-математический;медико-биологический; психологический; физико-математический
8-9 классы - ранняя специализация, 10-11 классы - профильное обучение
</t>
  </si>
  <si>
    <t>был открыт  как экспериментальный лицей с востоковедным уклоном  при ИСАА МГУ в 1991 году;  с 2011 по 2015 крепко удерживает лидерство среди московских школ;реализует программу Дополнительного образования для школьников 13-18 лет,где ведется подготовка к олимпиадам; при лицее работает «Открытая школа»; ежегодно летом  две естественнонаучные экспедиции выезжают  на Белое море и на озеро Байкал;
</t>
  </si>
  <si>
    <t>не предусмотрено</t>
  </si>
  <si>
    <t>-
-
Основное и среднее образование</t>
  </si>
  <si>
    <t>физико-математической (включая компьютерно-информационный класс); химический; биологический.
с 10 класса</t>
  </si>
  <si>
    <t>физико-математической;компьютерно-информационный;химический;биологический
10</t>
  </si>
  <si>
    <t>Свыше 70% наших выпускников продолжают свое образование в МГУ им. М.В.Ломоносова; лидер среди российских школ по количеству лауреатов научных конференций и победителей предметных олимпиад;  СУНЦ МГУ выпустил 153 будущих докторов и 722 будущих кандидатов наук; на базе школы ежегодно проводится Колмогоровская летняя школа
</t>
  </si>
  <si>
    <t>https://vk.com/sch57 -  Школа 57
</t>
  </si>
  <si>
    <t>математический; гуманитарный
с 8-9 класса математические классы, с 9-го класса - гуманитарный</t>
  </si>
  <si>
    <t xml:space="preserve"> ведет свою историю от частного реального училища, основанного в 1877;в гуманитарных классах преподается  латынь с девятого класса; второе место в рейтинге ведущих общеобразовательных организация физико-математического профиля, второе место в рейтинге лучших орагнизация филологического профиля; в 2014 году ученики школы получили серебрняную медаль на Международной математической олимпиаде, на Международной физической олимпиаде, Золотую медаль на Международной олимпиаде школьников по лингвистике;</t>
  </si>
  <si>
    <t>физико-технический; информационно-технологический;химико-экологический; социально-экономический
с 10го класса</t>
  </si>
  <si>
    <t xml:space="preserve">Проект специально построенного для лицея здания получил приз «Золотое сечение» в номинации «Лучший проект школьного здания»;  в 11 классе учащиеся создают и затем защищают проект на научно-практических конференциях;
 </t>
  </si>
  <si>
    <t>интернат для слабослышащих учащихся.</t>
  </si>
  <si>
    <t>
начальное образование: структурное подразделение №188
начальное, основое, среднее образование: структурное подразделение №22
начальное, основое, среднее образование: структурное подразделение №1277
дошкольное образование: дошкольное отделение №2718
дошкольное образование: дошкольное отделение №1192
начальное, основое, среднее образование: структурное подразделение №188
дошкольное образование: дошкольное отделение №2718
начальное, основое, среднее образование: структурное подразделение №22
основное и среднее образование: Основное подразделение ГБОУ Лицей №1501
дошкольное образование: 2-е дошкольное отделение №1921
начальное, основое, среднее образование: структурное подразделение №1388
начальное, основое, среднее образование: структурное подразделение №1275
основное и среднее образование: структурное подразделение №204
дошкольное образование: 1-е дошкольное отделение №1921</t>
  </si>
  <si>
    <t>физико - математический
с 6го класса</t>
  </si>
  <si>
    <t xml:space="preserve"> 2/3 выпускников лицея ежегодно поступают в МГУ им. М.В. Ломоносова; лицей проводит Летнуюю физико-математическую школу; на базе лицея действует Творческая лаборатория
</t>
  </si>
  <si>
    <t>гуманитарный; физико-математический; химико-физический; социально-экономический; биолого-химический
с 10-го класса</t>
  </si>
  <si>
    <t>Школа-интернат с индивидуальными учебными планами, центром китайского языка  и вечерним отделением</t>
  </si>
  <si>
    <t>-
основное и среднее образование: структурное подразделение "Гимназия"
основное и среднее образование: Школа-интернат "Интеллектуал"</t>
  </si>
  <si>
    <t>математический; биологический; инженерно-технологический
с 6го класса</t>
  </si>
  <si>
    <t>Математическая школа  в нескольких шагах от Кремля</t>
  </si>
  <si>
    <t xml:space="preserve">Школа является структурным подразделением Московского Института открытого образования (МИОО); Научный руководитель математического направления школы  - Николай Николаевич Константинов - один из создателей системы московских матшкол </t>
  </si>
  <si>
    <t>основное и среднее образование</t>
  </si>
  <si>
    <t>физико-математический
с 7го класса</t>
  </si>
  <si>
    <t xml:space="preserve">начальное образование
основное, среднее образование: </t>
  </si>
  <si>
    <t>социально-экономический; технологический; гуманитарный; естественно-научный; универсальный
8-9 классы - предпрофильные; 10-11 - профильные</t>
  </si>
  <si>
    <t>предпрофильное обучение
8
социально-экономический;технологический;гуманитарный;естественно-научный;универсальный
10</t>
  </si>
  <si>
    <t xml:space="preserve">Школа полного дня  со спортивным уклоном и сильным физико-математическим направлением  </t>
  </si>
  <si>
    <t>При школе действует содружество математиков- творческая лаборатория "2х2";  на Первой международной олимпиаде по экспериментальной физике для старшеклассников сразу 10 учеников школы заняли призовые места; при школе работают курсы интенсивной подготовки для школьников «Умный и ещё умнее».
</t>
  </si>
  <si>
    <t>есть: 4 000; льготные категории: 2 000</t>
  </si>
  <si>
    <t>Дошкольное отделение №3
-
Начальное образование: школьное отделение №2
Дошкольное отделение №2
Дошкольное отделение №1
Начальное образование: школьное отделение №1</t>
  </si>
  <si>
    <t>физико-математический; биологи-химический; лингвистический;социально-экономический
с10го класса</t>
  </si>
  <si>
    <t>1775 р/мес</t>
  </si>
  <si>
    <t>Начальное, основное и среднее образование: здание №8
-
Дошкольное образование: здание №7
Основное и среднее образование: Москвоский химический лицей 1303
Дошкольное образование: здание №10
Дошкольное образование: здание №11
Дошкольное образование: здание №6
Дошкольное и начальное образование: здание №5
Начальное образование: здание №4
Начальное, основное и среднее образование: здание №1
Дошкольное образование: здание №12
Дошкольное образование: здание №3
Основное и среднее образование: здание №9
Начальное, основное и среднее образование: здание №2</t>
  </si>
  <si>
    <t xml:space="preserve"> физико-математический; экономико-математический; социально-гуманитарный; физико-химический; биолого-химический;  информационно-математический; технологический;билингвальный; общелицейский (без углубления)
с 8-го класса</t>
  </si>
  <si>
    <t>1950р/мес</t>
  </si>
  <si>
    <t>математический, гуманитарный, биологический; физико-химический
с 8го класса</t>
  </si>
  <si>
    <t xml:space="preserve">Многопрофильная гимназия с вечерней  биологической, гуманитарной, математической и физической школами </t>
  </si>
  <si>
    <t>математический; гуманитарный; биологический; физико-химический
с 10 класса</t>
  </si>
  <si>
    <t>социально-экономический; гуманитарный (филологический; социально-гуманитарный); естественно-научный (химико-биологический); технологический (физико-математический; информационно-технологический)
с 10го класса</t>
  </si>
  <si>
    <t>4 000р/мес</t>
  </si>
  <si>
    <t xml:space="preserve"> технлогический;  социально-гуманитарный (юридическая психология); универсальный;
с 5го класса</t>
  </si>
  <si>
    <t>Школа с сильным физико-математическим подразделением, созданная учеными  Курчатовского института</t>
  </si>
  <si>
    <t xml:space="preserve">Основана в 1991 году при поддержке Центра компьютерного обучения Курчатовского института; ежегодно совместно с  НИЦ "Курчатовский институт"и ФНБИК МФТИ проводит Олимпиаду "Курчатов" по математике и физике; занятия в школе ведут научные сотрудники НИЦ «Курчатовский Институт»; В программу преподавания физики и математики включено выполнение заданий Заочной физико-технической школы (ЗФТШ) МФТИ. По завершении обучения выпускники физико-математических классов наряду с аттестатом о среднем образовании получают и диплом об окончании ЗФТШ стандартного образца.
 </t>
  </si>
  <si>
    <t>https://vk.com/kurchschool  - ГБОУ "Курчатовская школа"</t>
  </si>
  <si>
    <t>гуманитарный; социально-экономический; естественно-математический
5 классы: художественные, с изучением китайского, инженерно-математические; 8-9 классы - предпрофильные; 10-11 -профильные</t>
  </si>
  <si>
    <t>гуманитарный;социально-экономический;естественно-математический
10
художественный;с изучением китайского;инженерно-математические
5;
предпрофильные классы
8</t>
  </si>
  <si>
    <t>в центре действует Экономико-правовая школа; школа имеет свои лаборатории естествознания, физики, биологии, робототехники; при центре работает каникулярная школа "Шаг 1.0";  школа реализует проект "Обучение за пределами класса"</t>
  </si>
  <si>
    <t>2558р/мес</t>
  </si>
  <si>
    <t>химический; биологический; социально-гуманитарный; лингвистический
9 классы - предпрофильные, 10 классы - профильные</t>
  </si>
  <si>
    <t>Школа с  классами при химическом, биологическом, юридическом и механико-математическом факультетах МГУ</t>
  </si>
  <si>
    <t>от 1000 до 3000 в зависмимости от длительности пребывания</t>
  </si>
  <si>
    <t xml:space="preserve">естественно-научный (физико-математический, физико-химический); гуманитарный; универсальный
классы без углубленного изучения и с углубленным изучением: с 1го класса - углубленное изучение испанского и английского языков; с 5 класса - углубленное изучение математики, физики,химии;  10-11 классы - профильные </t>
  </si>
  <si>
    <t>Школа Новых технологий с лабораториями Курчатовского института  и углубленным изучением испанского языка</t>
  </si>
  <si>
    <t xml:space="preserve">профильные предметы ведут преподаватели  ведущих вузов (МГТУ им. Баумана, МФТИ, МГУ и проч.); при поддержке Посольства Чили и Королевства Испании ежегодно проводит Чтения имени Пабло Неруды; При лицее размещается музей «Легендарный Севастополь», посвященный истории Великой Отечественной войны; </t>
  </si>
  <si>
    <t>2700 р/мес</t>
  </si>
  <si>
    <t>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округ;
Северо-Восточный административный округ</t>
  </si>
  <si>
    <t>район Южное Медведково;
район Южное Медведково;
район Южное Медведково;
район Южное Медведково;
район Южное Медведково;
район Южное Медведково;
район Южное Медведково;
район Южное Медведково;
район Южное Медведково;
район Южное Медведково;
район Южное Медведково</t>
  </si>
  <si>
    <t>проезд Дежнёва, дом 8, корпус 2;
улица Молодцова, дом 5, строение 1;
улица Молодцова, дом 21А;
проезд Дежнёва, дом 8, корпус 2;
проезд Шокальского, дом 11, корпус 2;
Сухонская улица, дом 3А;
Сухонская улица, дом 3;
проезд Шокальского, дом 11, корпус 3;
проезд Дежнёва, дом 8, корпус 1;
улица Молодцова, дом 5А;
проезд Шокальского, дом 7, корпус 2</t>
  </si>
  <si>
    <t>Дошкольное образование
Дошкольное образование
Дошкольное образование
Дошкольное образование
Начальное, основное и среднее
Дошкольное образование
Начальное, основное и среднее
Начальное, основное и среднее
Дошкольное образование
Дошкольное образование
Основное и среднее образование</t>
  </si>
  <si>
    <t>физико-математический
с 5го класса</t>
  </si>
  <si>
    <t xml:space="preserve">средний балл по результатам  ЕГЭ-2015 по математике: 85,6, по физике: 81,  по биологии: 94,7; ежегодно для учащихся школы 2007 проводится летняя математическая школа в Крыму; </t>
  </si>
  <si>
    <t>физико-математический; филологический; естественно-научный; общеобразовательный; социально-экономический
с 10го класса</t>
  </si>
  <si>
    <t>физико-математический;филологический;естественно-научный;общеобразовательный;социально-экономический
10</t>
  </si>
  <si>
    <t xml:space="preserve">школа № 962 включена в Курчатовский проект конвергентного образования;  </t>
  </si>
  <si>
    <t xml:space="preserve"> с 9го класса: физико-математический</t>
  </si>
  <si>
    <t>Является структурным подразделением Предуниверситария НИЯУ МИФИ;  лауреат Гранта Мэра Москвы; в лицее работает "Научное Общество Учащихся" с проведением занятий на кафедрах МИФИ; сотрудничает с гимнаизей Winfriedschule города Фульда, Германия; при лицее действует кружок "Математические бои"</t>
  </si>
  <si>
    <t>район Москворечье-Сабурово
</t>
  </si>
  <si>
    <t>Пролетарский проспект, дом 6, корпус 3
</t>
  </si>
  <si>
    <t xml:space="preserve"> с 8го класса: физико-математический; физико-химический; социально-экономический</t>
  </si>
  <si>
    <t>социально-гуманитарный; социально-экономический физико-математический; языковой; универсальный
с 6го класса</t>
  </si>
  <si>
    <t xml:space="preserve"> программа обучения разработан физиками и математиками Лицея совместно с преподавателями МИЭТ(ТУ);На базе лицея работает Зеленгорадская лаборатория робототехники; в 2015 году Лицей №1557 стал первой зеленоградской базовой школой Высшей школы экономики; в 9-х классах учащиеся разделяются по группа по математике и физике по рейтинговым баллам, которые они набирают в течение всего года
</t>
  </si>
  <si>
    <t>от 632 до 1580 р/мес в завимисмости от длительности пребывания</t>
  </si>
  <si>
    <t>Основное и среднее образование
Дошкольное образование
Основное и среднее образование
Дополнительное образование
Дошкольное и начальное образование
Дошкольное образование
Дошкольное и начальное образование
-
Основное и среднее образование</t>
  </si>
  <si>
    <t>социально-экономический; математика и информатика; гуманитарный
с 10го класса</t>
  </si>
  <si>
    <t>В лицее нет традиционных классов: ученики делятся на группы в зависимости от выбранного ими учебного плана;  в расписании предусмотрены факультетские дни, которые лицеисты проводят на профильных факультетах НИУ ВШЭ; ежегодно проводит летние бизнес-практики на Азовском море; в 2015 году 42 из 58 выпускников лицея получили более 90 баллов на ЕГЭ; Есть обязательные предметы, такие как русский или математика, но можно выбрать уровень изучения: базовый или профильный.</t>
  </si>
  <si>
    <t xml:space="preserve">не предусмотрено </t>
  </si>
  <si>
    <t>Басманный район
Басманный район
Тверской район</t>
  </si>
  <si>
    <t>Большой Харитоньевский переулок
Лялин переулок, д. 3А
3-й Колобовский переулок</t>
  </si>
  <si>
    <t>физико-математический; гуманитарный
с 10 класса</t>
  </si>
  <si>
    <t>Школа биолого-химического профиля, основанная при поддержке  Нобелевского лауреата</t>
  </si>
  <si>
    <t xml:space="preserve">Лицейские классы школы тесно сотрудничают с биологическим и факультетом наук о материалах;программа разработана в   сотрудничестве с Российской Академией наук, ВХК РАН и химическим факультетом МГУ им. М.В. Ломоносова;    </t>
  </si>
  <si>
    <t>2000р/мес</t>
  </si>
  <si>
    <t>индивидуальные учебные планы
8-9 классы -  предпрофильные, 10-11 - профильные</t>
  </si>
  <si>
    <t>предпрофильные классы
8
индивидуальные учебные планы
10</t>
  </si>
  <si>
    <t>Центр образования №218 сотрудничает с педагогическим колледжем №13, Московским городским педагогическим университетом, Московским Государственным университетом печати, малым мехматом МГУ им. Ломоносова;  в младшей школе с детьми работают по системе развивающего обучения Занкова; лауреат гранта Сороса; вместо обычного деления на классы - система "стартовой дифференциации"</t>
  </si>
  <si>
    <t>от 1800 до 2500 р/мес в зависимости от пребывания</t>
  </si>
  <si>
    <t>улица Костякова, дом 2А;
улица Костякова, дом 8;
Дмитровское шоссе, дом 5А, строение 1;
улица Костякова, дом 4;
улица Костякова, дом 4А;
Дмитровское шоссе, дом 5А</t>
  </si>
  <si>
    <t>-
Дошкольное образование
Дошкольное образование
-
Дошкольное образование
Дошкольное образование</t>
  </si>
  <si>
    <t>Социально-экономический; гуманитарный; естественнонаучный; технологический
с 10го класса</t>
  </si>
  <si>
    <t>Социально-экономический;гуманитарный;естественнонаучный;технологический
10</t>
  </si>
  <si>
    <t>сотрудничает  с НИУ ВШЭ (распределенный лицей при НИУ ВШЭ); При школе работает клуб «Финансовые умники» и «Школа молодого банкира»; 90% выпускников становятся студентами Финансовой академии при Правительстве РФ.</t>
  </si>
  <si>
    <t>Начальное образование
Дошкольное образование
Начальное, основное и среднее образование
</t>
  </si>
  <si>
    <t>социально-гуманитарный; социально-экономический; физико-математический; художественно-эстетический; химико-биологический; языковой
классы без углубленного изучения и с углубленным изучением:  2-11 классы: углубленное изучение английского и немецкого языков;  7-9 классы углубленное изучение истории, математики; с 10 класса - профильное обучение</t>
  </si>
  <si>
    <t>Школа с билингвистической направленностью в  Лосиноостровском районе</t>
  </si>
  <si>
    <t>Школа проводит обмен учащимися с городской гимназией города Камена в Северном Рейне Вестфалии с 2000 года; 
учащиеся осваивают  художественные дисциплины, базирующиеся на ИКТ: цифровая фотография, видеозапись,
 компьютерная графика, мультипликация и анимация; ежегодно в школе проходит День науки</t>
  </si>
  <si>
    <t>2850 р/мес</t>
  </si>
  <si>
    <t>лингвистический; естественно-научный; 
социально-экономический; 
социально-гуманитарный; универсальный
2-11  классы: углубленное изучение английского языка; с 7го класса углубленное изучение истории, математики, химии, биологии, обществознания; с 10- профильные классы</t>
  </si>
  <si>
    <t>лингвистический;естественно-научный;социально-экономический;социально-гуманитарный;универсальный
10
английский язык
2
история;математика;химия;биология;обществознание
7</t>
  </si>
  <si>
    <t>В школе дествуют медико-биологические лицейские классы при 1МГМУ им.И.М.Сеченова;
 с 2012 по 2014 гг лауреат Гранта Москвы в сфере образования;
 осуществляются регулярные обмены с Великобританией и Германией;
 у школы есть зимний лагерь в Пушкино; ежегодно осуществляются походы на Северный Кавказ, Южный Урал и Селигер 
</t>
  </si>
  <si>
    <t>2500 р/мес</t>
  </si>
  <si>
    <t>Начальное образование
Дошкольное образование
-
Основное и среднее образование</t>
  </si>
  <si>
    <t>физико-математический; естественно-научный; химико-биологический; социально-гуманитарный; медико-биологический; социально-экономический; филологический
классы без углубленного изучения и с углубленным изучением: с 7го: углубленное изучение математики,химии, физики, биологии, информатики,истории, права; с 10 класса профильное обучение</t>
  </si>
  <si>
    <t>физико-математический;естественно-научный;химико-биологический;социально-гуманитарный;медико-биологический;социально-экономический;филологический
10
математика;химия;физика;биология;информатика;история;право
7</t>
  </si>
  <si>
    <t>Лицей  химико-биологического профиля с классами при РХТУ им. Д.И. Менделеева и стипендиями лучшим ученикам</t>
  </si>
  <si>
    <t xml:space="preserve"> лицей предусматривает  лекционную, экскурсионную, исследовательскую и проектную учебную деятельность; центр образования №175, структурное подразделение школы, ведет свое существование с  учреждения гимназии Креймина1858 года
</t>
  </si>
  <si>
    <t>2 500 р/мес</t>
  </si>
  <si>
    <t>Дошкольное образование
Начальное, основное, среднее и дополнительное образование
Начальное, основное, среднее и дполнительное образование
Дошкольное образование
-
Дошкольное образование
Дошкольное образование
Начальное, основное, среднее и дополнительное образование
Основное и среднее образование
</t>
  </si>
  <si>
    <t xml:space="preserve"> экономический; физико-математический; филологический
с 10 класса профильное обучение</t>
  </si>
  <si>
    <t>возможность дополнительно получить музыкальное, художественное, театральное образование и пройти курс журналистики;
проектная деятельность учащегося направлена на получение конкретного результата - продукта; в гимназии разработана программа коррекционной работы с детьи с ограниченными возможностями здоровья</t>
  </si>
  <si>
    <t>1990 р/мес</t>
  </si>
  <si>
    <t>технологический; социально-гуманитарный; общеобразовательный; социально-экономический; физико-математический; химический
с 10го класса</t>
  </si>
  <si>
    <t xml:space="preserve">согласно данным международного исследования PISA в области математической грамотности учащихся, гимназия, единственная в Москве, вошла в пятёрку лучших школ России; сотрудничает  с Президиумом Российской Академии наук, с МГТУ им. Н.Э. Баумана, Национальным исследовательским ядерным университетом «МИФИ», МФТИ, РГУ нефти и газа имени И.М. Губкина; у школы имеется зимний выездной интеллектуальный лагерь «Параллельные миры», летние - проводятся на базе научных организаций;  </t>
  </si>
  <si>
    <t>3500р/мес</t>
  </si>
  <si>
    <t>Начальное, основное, среднее  и дополнительное образование
Основное и среднее образование
Дошколное образование
Дошколное образование
Дошколное образование
Начальное, основное и среднее образование
-
Начальное, основное и среднее образование</t>
  </si>
  <si>
    <t>8-9 классы: предпрофильная подготовка; 10-11 - профильное обучение: социально-правовой; историко-филологический; прикладной физико-математический; экономико-математический; инжерено-технический</t>
  </si>
  <si>
    <t>предпрофильная подготовка
8
социально-правовой;историко-филологический;прикладной физико-математический;экономико-математический;инжерено-технический
10</t>
  </si>
  <si>
    <t>Школа завоевала 2 место в  конкурсе «Кубок Героев» за лучшую организацию патриотического воспитания; профиль обучения в кадетских классах - инжерено-технический; школа сотрудничает с РГУ нефти и газа имени И.М. Губкина; направление робототехники организовано при поддержке  МГТУ им. Н.Э. Баумана.</t>
  </si>
  <si>
    <t>1908р/мес</t>
  </si>
  <si>
    <t>гуманитарный; математический; физический; биолого-химический
с 8го класса</t>
  </si>
  <si>
    <t>Многопрофильная гимназия с развитыми традициями внеклассной работы, своим лингвистическоим центром и театральным фестивалем</t>
  </si>
  <si>
    <t xml:space="preserve"> ежегодно с 1957 года в стенах школы проводится  "Праздник Науки, Труда и Искусства"</t>
  </si>
  <si>
    <t>3437р/мес</t>
  </si>
  <si>
    <t>Дошколное образование
Дошколное образование
Основное и среднее образование
Дополнительное образование
Начальное, основное и среднее образование
</t>
  </si>
  <si>
    <t>физико-математическое; информационно-технологическое; биолого-химическое; филологическое; экономико-географическое; экономическое
с 8го класса</t>
  </si>
  <si>
    <t>Школа-лауреат Гранта Мэра Москвы, сотрудничающая с Литературным институтом имение Горького</t>
  </si>
  <si>
    <t>сотрудничает с  сетью школ дружбы Life-Link и участвует в проекте «Ассоциированные школы ЮНЕСКО»; В 2013 году СОШ № 654 награждена дипломом первой степени Лауреата гранта мэра Москвы; у школы есть летний и зимний лагерь «Бригантинск»;  при школе работает Школа Творчества с театральной, танцевальной, эстраднрй, музыкальной студиями
"Школа Поиска Человека" с собственным литературным объединением "Алый парус"</t>
  </si>
  <si>
    <t>3750р/мес</t>
  </si>
  <si>
    <t>гуманитарный; лингвистический; физико-математический;   экономический;  медицинский
с 9го класса</t>
  </si>
  <si>
    <t>на протяжении многих лет школой руководит Е.Ш.Ямбург -  академик РАО, заслуженный учитель РФ; реализует программу интегрированного обучения детей с отклонениями в развитии; имеет струтурное подразделение в  ФНКЦ Детской гематологи, онкологии и иммунологии им.Дмитрия Рогачева; в классах компенсирующего обучения  предусмотрены уроки комплексной коррекции и занятия ипотерапией на конюшне школы.</t>
  </si>
  <si>
    <t>технологический; социально-экономический; естественнонаучный; гуманитарный; универсальный
с 1 - 9 класс - углубленное изучение отдельных предметов, 10-11 классы профильные</t>
  </si>
  <si>
    <t xml:space="preserve"> по результатам 2014-2015 учебного года большая часть выпускников поступили в МГУ, МАИ, Финансовый университет;  в школе работает более 500 учителей, учится - более 5000 учеников; сотрудничает с НИЯУ МИФИ, РЭА им.Плеханова, НИУ ВШЭ;  на базе школы открыта собственная  студия телевидения «ТВ-1517»; 
ежегодно проводится Научно-практическая конференция «Объединяемся знаниями»; у школы есть своя газета "Et Cetera" и альманах "Бозон Хиггса"</t>
  </si>
  <si>
    <t>-
Дошкольное образование
Дошкольное образование
Дошкольное образование
-
Начальное образование
Дошкольное образование
Основное и среднее образование
Дошкольное образование
-
Дошкольное образование
Дошкольное образование
Дошкольное образование
Начальное, основное и среднее образование</t>
  </si>
  <si>
    <t>https://www.facebook.com/Gymnasium1517?fref=ts - Гимназия 1517      Гимназия1517.РФ</t>
  </si>
  <si>
    <t>гуманитарный; филологический
2-11 классы: углубленное изучение испанского и английского языков; с 10 класса профильное обучение
</t>
  </si>
  <si>
    <t>Школа с углубленным изучением испанского языка с возможностью получения диплома  испанского образца
</t>
  </si>
  <si>
    <t>2741р/мес</t>
  </si>
  <si>
    <t>социально-гуманитарный (юридический); социально-экономический; гуманитарно-лингвистический; инжнерный класс: (физико-математическое,информационно-технологическое направление);  медицинский класс (химико- биологическое направление);  гуманитарно- технологический 
с 10го класса</t>
  </si>
  <si>
    <t>профильные классы работают при поддержке колледжа МИД, НИУ ВШЭ, МГИМО, МГТУ "Станкин"; осуществляется проектная деятельность в рамках Курчатовского проекта
; на базе школы  реализуется комплексный проект «Профильная среда» и программа «Школа тестовой культуры»; 
Школа является Центром интерактивных технологий компании Promethean, партнерской площадкой компании Intel.
</t>
  </si>
  <si>
    <t>2200р/мес</t>
  </si>
  <si>
    <t>Дошкольное образование
Дошкольное образование
Дополнительное образование
Дошкольное, начальное, основное и среднее образование
Дошкольное образование
Дошкольное образование
Основное и профессиональное образование (автошкола)
Начальное, основное, среднее и дополнительное образование
-
Начальное, основное, среднее и дополнительное образование
Дошкольное образование
Дополнительное образование
Дошкольное образование
Начальное, основное, среднее и дополнительное образование</t>
  </si>
  <si>
    <t>Гуманитарный; социально-экономический; естественно-научный; универсальный
с 10го класса</t>
  </si>
  <si>
    <t>гуманитарный;социально-экономический;естественно-научный;универсальный
10</t>
  </si>
  <si>
    <t>Создана на основе школы № 29 имени Грибоедова,  в 1905 году; при гимназии действует Клуб Модель ООН; школа проводит Городскую гуманитарную конференцию научно-исследовательских работ учащихся «Грибоедовские чтения»;</t>
  </si>
  <si>
    <t>Гагаринский переулок, дом 20, строение 1;
2-й Обыденский переулок, дом 9;
Староконюшенный переулок, дом 18;
Малый Власьевский переулок, дом 7;
Пречистенская набережная, дом 1;
Староконюшенный переулок, дом 20;
Пречистенский переулок, дом 3</t>
  </si>
  <si>
    <t>индивидуальные учебные планы (с 10 класса); физико-математический; общеобразовательный; классы без углубленного изучения и с углубленным изучением: 2-11 классы - углубленное изучение экономики</t>
  </si>
  <si>
    <t>физико-математическое; социально-экономическое; лингвистическое; гуманитарное; технологическое; химико-биологическое
с 8го класса</t>
  </si>
  <si>
    <t xml:space="preserve">Школа распределенного лицея НИУ ВШЭ, многократный лауреат гранта Мэра Москвы  </t>
  </si>
  <si>
    <t>Победитель конкурса "Школа Новых Технологий"; учителя  гимназии регулрно проходят переподготовку по профильному обучению на ФПК МГТУ, МАИ, РГМУ, НИУ ВШЭ; 
</t>
  </si>
  <si>
    <t>Естественнонаучный; технологический, проект; социально-экономический; гуманитарный; универсальный
классы без углубленного изучения и с углубленным изучением: 2-11 классы углубленное изучение английского языка;с 10го класса профильное обучение</t>
  </si>
  <si>
    <t>Многопрофильная школа с углубленным изучением английского языка, инжереным
 и медицинским классом при МГМУ имени И.М.Сеченова</t>
  </si>
  <si>
    <t>2700р/мес</t>
  </si>
  <si>
    <t>физико-математический; химико-биологический; физико-химический; социально-правовой; социально-экономический; социально-гуманитарный; информационно-технологический
с 5го класса - углубленное изучение отдельных предметов, с 10 го - профильное обучение</t>
  </si>
  <si>
    <t xml:space="preserve">Школа-участница Курчатовского проекта в Северном Тушино,награжденная Грантом Сороса </t>
  </si>
  <si>
    <t>3000 р/мес</t>
  </si>
  <si>
    <t>район Северное Тушино;
район Северное Тушино;
район Северное Тушино;
район Северное Тушино;
район Северное Тушино;
район Северное Тушино;
район Северное Тушино;
район Северное Тушино;
район Северное Тушино;
район Северное Тушино;
район Северное Тушино;
район Северное Тушино;
район Северное Тушино;
район Северное Тушино</t>
  </si>
  <si>
    <t>Планерная улица, дом 14, корпус 4;
Планерная улица, дом 12, корпус 7;
улица Фомичёвой, дом 5, корпус 1;
улица Фомичёвой, дом 1, корпус 1;
улица Фомичёвой, дом 5;
улица Фомичёвой, дом 12, корпус 2;
улица Героев Панфиловцев, дом 8, корпус 2;
улица Свободы, дом 81, корпус 1;
улица Свободы, дом 87, корпус 2;
улица Фомичёвой, дом 16, корпус 4;
Планерная улица, дом 16, корпус 7;
Планерная улица, дом 12, корпус 2;
улица Героев Панфиловцев, дом 6, строение 2;
улица Свободы, дом 81, корпус 6</t>
  </si>
  <si>
    <t>гуманитарный; социально-экономический;физико-математический; химико-биологический
классы без углубленного изучения и с углубленным изучением: со 5го класса углубленное изучение математики,  английского языка; с 10го класса - профильное обучение</t>
  </si>
  <si>
    <t>Школа с  индивидуальными учебными  планами и профильным центром по роботехнике</t>
  </si>
  <si>
    <t>2432 р/мес</t>
  </si>
  <si>
    <t>Самаркандский бульвар, дом 10, корпус 3;
Рязанский проспект, дом 80, корпус 4;
Ферганский проезд, дом 9, корпус 3;
Сормовская улица, дом 6, корпус 2;
Рязанский проспект, дом 70, корпус 5;
Ферганский проезд, дом 5;
Ферганская улица, дом 7;
Сормовская улица, дом 5, корпус 1;
Рязанский проспект, дом 82, корпус 4;
Сормовская улица, дом 5;
Ташкентская улица, дом 6;
улица Академика Скрябина, дом 1, корпус 2;
Сормовская улица, дом 5, корпус 2;
Ферганский проезд, дом 5, корпус 2;
Рязанский проспект, дом 70, корпус 4;
Ташкентская улица, дом 3, корпус 2;
Рязанский проспект, дом 68, корпус 2;
Ташкентский переулок, дом 7, корпус 3</t>
  </si>
  <si>
    <t>информационно-технологический; социально-гуманитарный; естественно-научный; социально-экономический; биолог-химический; физико-математический; универсальный
классы без углубленного изучения и с углубленным изучением:5-11 классы - углубленное изучение английского языка;  с 10го класса профильное обучение</t>
  </si>
  <si>
    <t>2950р/мес</t>
  </si>
  <si>
    <t>Братиславская улица, дом 18, корпус 4;
Братиславская улица, дом 17, корпус 2;
Мячковский бульвар, дом 5, корпус 2;
Мячковский бульвар, дом 7, корпус 2;
Перервинский бульвар, дом 10, корпус 1;
Марьинский бульвар, дом 8;
улица Перерва, дом 61;
Перервинский бульвар, дом 10, корпус 2;
Мячковский бульвар, дом 7, корпус 1;
улица Верхние Поля, дом 30;
Братиславская улица, дом 13, корпус 2;
Братиславская улица, дом 9;
Мячковский бульвар, дом 25</t>
  </si>
  <si>
    <t>физико-математический; социально-экономический
с 8го класса</t>
  </si>
  <si>
    <t>Лицей при МИФИ со своим учебным  классом по атомной энергии</t>
  </si>
  <si>
    <t>
Победитель конкурса национального проекта «Образование»; трехкратный  Лауреат Гранта Мэра Москвы в сфере образования; на базе лицея действует лаборатория  "Курчатовского проекта"; при лицее открыт международный скандинавский  центр образования и культуры;  в рамках инициатив корпорации Intel лицей № 1547 получил статус STEM-центра (Science, Technology, Engineering, Mathematics)</t>
  </si>
  <si>
    <t>социально-гуманитарный; социально-экономический; универсальный
с 10го класса</t>
  </si>
  <si>
    <t>улица Академика Пилюгина, дом 26, корпус 4;
Ленинский проспект, дом 93А;
Ленинский проспект, дом 91А;
улица Гарибальди, дом 14, корпус 3;
улица Гарибальди, дом 10, корпус 5;
улица Академика Пилюгина, дом 14А;
улица Гарибальди, дом 10А;
улица Гарибальди, дом 6, корпус 3;
улица Академика Пилюгина, дом 18, корпус 1;
Ленинский проспект, дом 93Б;
улица Гарибальди, дом 8, корпус 1;
улица Гарибальди, дом 4А</t>
  </si>
  <si>
    <t>физико-математический; социально-экономический; филологический; химико-биологический;  социально-гуманитарный; универсальный
с 10го класса</t>
  </si>
  <si>
    <t>Многопрофильная школа с кадетскими  классами, сотрудничающая с инновационным фондом "Сколково"</t>
  </si>
  <si>
    <t>школа сотрудничает с МГПУ "Синергия", центром профориентации "Гагаринский", школами  в г.Русе (респ. Болгария),  "Лабораторией Интеллектуальных Технологий" инновационного фонда  Сколково, с Московским Институтом Открытого Образования; сотрудничает с  «Военной академией ракетных войск стратегического
назначения имени Петра Великого»
</t>
  </si>
  <si>
    <t>район Южное Бутово;
район Южное Бутово;
район Южное Бутово;
район Южное Бутово;
район Южное Бутово;
район Южное Бутово;
район Южное Бутово;
район Южное Бутово;
район Южное Бутово;
район Южное Бутово;
район Южное Бутово;
район Южное Бутово;
район Южное Бутово;
район Южное Бутово;
район Южное Бутово</t>
  </si>
  <si>
    <t>улица Маршала Савицкого, дом 16;
улица Маршала Савицкого, дом 18, корпус 2;
улица Маршала Савицкого, дом 26, корпус 3;
улица Маршала Савицкого, дом 22, корпус 3;
улица Брусилова, дом 27, корпус 1;
улица Маршала Савицкого, дом 20;
улица Маршала Савицкого, дом 30, корпус 2;
улица Брусилова, дом 21;
улица Маршала Савицкого, дом 14;
улица Маршала Савицкого, дом 6, корпус 4;
улица Маршала Савицкого, дом 26, корпус 4;
улица Брусилова, дом 29, корпус 1;
улица Маршала Савицкого, дом 18, корпус 3;
улица Брусилова, дом 13, корпус 1;
улица Захарьинские Дворики, дом 3, корпус 2</t>
  </si>
  <si>
    <t>социально-гуманитарный; информационно-технологический; физико-математический; социльно-гуманитарный; химико-биологический; универсальный
с 10го класса</t>
  </si>
  <si>
    <t>Школа в Южном Тушино с кадетским классом при Академиии ракетных войск стратегического назначения</t>
  </si>
  <si>
    <t>При школе действует стажировочная площадка "Счастливые дети" по профилактике негативных  проявлений среди обучающихся и Школьная служба примирения;
в рамках дополнительного образования при школе действуют Центр Внешкольной работы "Синяя птица" и  и спортивный клуб "Гранит"</t>
  </si>
  <si>
    <t>Аэродромная улица, дом 9;
улица Фабрициуса, дом 17, корпус 2;
Аэродромная улица, дом 4, строение 1;
бульвар Яна Райниса, дом 47, корпус 2;
улица Василия Петушкова, дом 11, корпус 2;
Сходненская улица, дом 46/14;
улица Василия Петушкова, дом 23, корпус 1;
Сходненская улица, дом 35;
бульвар Яна Райниса, дом 39, корпус 1;
Светлогорский проезд, дом 7, корпус 1;
Туристская улица, дом 11, корпус 2;
проезд Донелайтиса, дом 16;
Туристская улица, дом 7, корпус 2;
бульвар Яна Райниса, дом 35, корпус 1;
Волоколамское шоссе, дом 102, корпус 1;
бульвар Яна Райниса, дом 43, корпус 2;
улица Свободы, дом 89, корпус 5;
проезд Донелайтиса, дом 20;
проезд Донелайтиса, дом 20, корпус 1</t>
  </si>
  <si>
    <t xml:space="preserve">с 7 класса углубленное изучение математики
с 10 класса на профильном уровне: математика, обществознание, история, литература, английский язык, немецкий язык, информатика, биология, физика, химия </t>
  </si>
  <si>
    <t>ежегодно проводит научно-практическую конференцию учащихся 9-х классов; при школе действует творческая лаборатория "Раек";  летние учебные программы в Великобритании, Германии</t>
  </si>
  <si>
    <t>от 1120 до 2240 р/мес</t>
  </si>
  <si>
    <t>Алтуфьевское шоссе, дом 94;
улица Лескова, дом 5А;
Алтуфьевское шоссе, дом 98, корпус 2;
улица Корнейчука, дом 52А;
Белозерская улица, дом 12;
улица Лескова, дом 3, корпус 3;
улица Корнейчука, дом 37А;
улица Корнейчука, дом 42А;
улица Корнейчука, дом 50А;
улица Корнейчука, дом 58Б;
Алтуфьевское шоссе, дом 92, корпус 2</t>
  </si>
  <si>
    <t>информационно-технологический; биолого-химический; физико-математический; художественно-технологический; социально-экономический; социально-гуманитарный
с 8го класса</t>
  </si>
  <si>
    <t>Многорофильный лицей в Митино с собственной газетой и видеостудией</t>
  </si>
  <si>
    <t xml:space="preserve">Каждый ученик лицея создает и защищает на общешкольной конференции по два проекта в год по информационным технологиям; лицей сотрудничает  с Институтом Новых Технологий, Центром непрерывного математического образования и Учебно-издательским центром "Интерактивная линия" </t>
  </si>
  <si>
    <t>730р/мес</t>
  </si>
  <si>
    <t>Уваровский переулок, дом 8;
улица Генерала Белобородова, дом 14, корпус 4;
Волоцкой переулок, дом 15, корпус 1;
улица Рословка, дом 8;
улица Рословка, дом 8, корпус 1;
Уваровский переулок, дом 5, корпус 1;
Уваровский переулок, дом 6;
улица Генерала Белобородова, дом 22</t>
  </si>
  <si>
    <t>естественно-научный; социально-экономический; 
технологический
с 1го класса - универсальный профиль и индивидуальные учебные планы
с 10 класса - профильное обучение</t>
  </si>
  <si>
    <t xml:space="preserve">Школа министра иностранных дел  С.В.Лаврова  и писателя Евгения Евтушенко в Марьиной Роще </t>
  </si>
  <si>
    <t>реализует программу индивидуальных учебных планов; с 1952 года школа имеет загородный филиал "Чиверёво" на Пироговском водохранилище; в 2009 году проект здания школы был отмечен  премией «Хрустальный Дедал»;</t>
  </si>
  <si>
    <t>Октябрьский переулок, дом 11;
1-й Стрелецкий проезд, дом 5;
Октябрьская улица, дом 81;
1-й проезд Марьиной Рощи, дом 3А;
Шереметьевская улица, дом 14;
Новосущёвская улица, дом 20;
Шереметьевская улица, дом 27, корпус 1;
Лазаревский переулок, дом 8;
Октябрьская улица, дом 38, корпус 2;
улица Советской Армии, дом 7Б;
улица Советской Армии, дом 9;
улица Двинцев, дом 10;
2-я улица Марьиной Рощи, дом 20, корпус 1;
Старомарьинское шоссе, дом 5;
Новосущёвская улица, дом 7</t>
  </si>
  <si>
    <t>социально-экономический; физико-математический; химико-биологический; медицинский; лингвистический; универсальный;
с 10го класса
в 9ом классе предпрофильная подготовка</t>
  </si>
  <si>
    <t>2500р/мес</t>
  </si>
  <si>
    <t>Волгоградский проспект, дом 92, корпус 2;
Волжский бульвар, квартал 114А, корпус 5;
Волжский бульвар, квартал 113А, корпус 6;
Волжский бульвар, дом 23, корпус 1;
Волгоградский проспект, дом 74, корпус 4;
Волгоградский проспект, дом 66, корпус 5;
улица Юных Ленинцев, дом 48, корпус 2;
улица Юных Ленинцев, дом 45, корпус 3;
улица Маршала Чуйкова, дом 6, корпус 1;
улица Юных Ленинцев, дом 40, корпус 4;
Волжский бульвар, дом 37, корпус 2;
Волжский бульвар, дом 13, корпус 1;
улица Юных Ленинцев, дом 45, корпус 2;
Волгоградский проспект, дом 66, корпус 4;
Волгоградский проспект, дом 68, корпус 4</t>
  </si>
  <si>
    <t>Лингвистический профиль; физико-математический профиль; социально-гуманитарный профиль; социально-экономический профиль; химико-биологический профиль; гуманитарный профиль
с 10го класса</t>
  </si>
  <si>
    <t xml:space="preserve"> много внимания уделяется надомному обучению, а также семейному образованию; дейсвутет развитая система инклюзивного образования; в школе активно развивают дистанционное орбазование;</t>
  </si>
  <si>
    <t>1860р/мес</t>
  </si>
  <si>
    <t>не  предусмотрено</t>
  </si>
  <si>
    <t>классы без углубленного изучения и с углубленным изучением: с 7го класса углубленное изучение математики, химии, биологии; 10-11 классы профильное обучение: физико-математический; химико-биологический; информационно-технологический; социально-гуманитарный</t>
  </si>
  <si>
    <t xml:space="preserve"> Объединенный Экзаменационый Совет проводит аттестацию выпускников 9 классов, присваивая им квалификацию  пользователя ПК.</t>
  </si>
  <si>
    <t>Пятницкое шоссе, дом 16, корпус 3;
Пятницкое шоссе, дом 6, корпус 8;
Пятницкое шоссе, домовладение 6, корпус 5;
Центральная улица, дом 24;
Пятницкое шоссе, дом 7, корпус 3;
Митинская улица, дом 10, корпус 2;
Новотушинский проезд, дом 8, корпус 2;
Пятницкое шоссе, дом 16, корпус 5;
Новотушинский проезд, дом 8;
Пятницкое шоссе, дом 7, корпус 2;
Митинская улица, домовладение 14</t>
  </si>
  <si>
    <t>социально-экономический; социально-гуманитарный;  физико-математический; химико-биологический; филологический; психологический; универсальный
с 10го класа профильное обучение</t>
  </si>
  <si>
    <t>Школа, созданная при участии Высшей Школы Экономики,  с углубленным изучением французского и английского языка со второго класса</t>
  </si>
  <si>
    <t>Большой Трёхсвятительский переулок, дом 4, строение 3;
Чистопрудный бульвар, дом 12, строение 8;
Малый Златоустинский переулок, дом 7, строение 2;
Подсосенский переулок, дом 26, строение 6;
улица Покровка, дом 10, строение 5;
Лялин переулок, дом 3А;
улица Машкова, дом 20, строение 1;
Большой Трёхсвятительский переулок, дом 4;
Фурманный переулок, дом 8;
улица Чаплыгина, дом 9, строение 3;
Казарменный переулок, дом 6, строение 5;
улица Машкова, дом 3А;
улица Земляной Вал, дом 44А, строение 1;
Большой Харитоньевский переулок, дом 4, строение 1;
Большой Трёхсвятительский переулок, дом 4, строение 2;
Лялин переулок, дом 12, строение 1;
улица Воронцово Поле, дом 5/7, строение 2;
улица Машкова, дом 19;
Казарменный переулок, дом 10, строение 15;
Большой Казённый переулок, дом 9;
Потаповский переулок, дом 16, строение 10</t>
  </si>
  <si>
    <t>химико-биологический; социально-экономический; физико-математический 
со 2го класса углубленное изучение иностранных языков
с 10 класса - профильное обучение</t>
  </si>
  <si>
    <t>Школа на Арбате с отделениеми английского и немецкого языков, и своей школой искусств</t>
  </si>
  <si>
    <t>улица Большая Молчановка, дом 26-28;
Новинский бульвар, дом 3, строение 2;
Новинский бульвар, дом 18, строение 1;
Новинский бульвар, дом 20, строение 1;
Трубниковский переулок, дом 23, строение 2;
Малый Палашёвский переулок, дом 3</t>
  </si>
  <si>
    <t>классы без углубленного изучения и с углубленным изучением: с 7го класса углубленное изучение английского, французского, немецкого; с 10го класса профильное изучение: социальный; социально-экономический; технологический; химико-биологический; филологический</t>
  </si>
  <si>
    <t>английского язык;французский язык;немецкий язык
7
социальный;социально-экономический;технологический;химико-биологический;филологический
10</t>
  </si>
  <si>
    <t>Школа со строгим  кодексом Гимназиста  и единственным в Москве музеем журналистики</t>
  </si>
  <si>
    <t>Братиславская улица, дом 8, корпус 1;
улица Перерва, дом 35;
улица Верхние Поля, дом 20;
Братиславская улица, дом 4;
улица Перерва, дом 41, корпус 2;
улица Перерва, дом 49, корпус 2</t>
  </si>
  <si>
    <t>классы без углубленного изучения и с углубленным изучением: с 5го класса углубленное изучение английского и математики; профильное обучение с 10го класса: гимназический; технологический; гуманитарный; социально-экономический; универсальный; социально-гуманитарный</t>
  </si>
  <si>
    <t>при школе совместно с МГМУ имени И.М.Сеченова действует медицинский класс;  при школе работает кружок "Робототехника"; в рамках дополнительного образования возможно изучение  испанского языка</t>
  </si>
  <si>
    <t>Абрамцевская улица, дом 24, корпус 2;
Псковская улица, дом 11;
Псковская улица, дом 10, корпус 2;
Псковская улица, дом 2, корпус 3;
Псковская улица, дом 12, корпус 3;
Псковская улица, дом 7, корпус 2</t>
  </si>
  <si>
    <t>классы без углубленного изучения и с углубленным изучением: с 5го класса углубленное изучение математики, английского языка, физики, информатики, литературы, русского языка; с 10го класса: профильное обучение  социально-экономический; физико-математический; индустриально-технологический; универсальный</t>
  </si>
  <si>
    <t>Школа Восточного округа с программой международонго бакалавриата и театральным классом</t>
  </si>
  <si>
    <t>В 2015 году гимназия получила благодарность от МГТУ им. Баумана за большой вклад в развитие профильного инженерно-технического обучения школьников;  учащиеся гимназии регулярно посещают крупные компании в рамках мероприятий по профоирентации;</t>
  </si>
  <si>
    <t>15-я Парковая улица, дом 22;
Верхняя Первомайская улица, дом 67;
15-я Парковая улица, дом 20А;
Измайловский бульвар, дом 62;
Измайловский проспект, дом 115;
Нижняя Первомайская улица, дом 51;
Измайловский бульвар, дом 74;
Первомайская улица, дом 104;
Измайловский бульвар, дом 60/10;
13-я Парковая улица, дом 21А;
11-я Парковая улица, дом 5А;
15-я Парковая улица, дом 31А;
Средняя Первомайская улица, дом 29А;
Первомайская улица, дом 111;
Средняя Первомайская улица, дом 11А;
Первомайская улица, дом 111, строение 2;
Измайловский бульвар, дом 52;
13-я Парковая улица, дом 18А</t>
  </si>
  <si>
    <t>гуманитарный; естественно-научный; физико-математический; обществоведческий; универсальный
с 5го класса</t>
  </si>
  <si>
    <t>гуманитарный;естественно-научный;физико-математический; бществоведческий;универсальный
5</t>
  </si>
  <si>
    <t xml:space="preserve">Гимназия включена в Национальный Реестр «Ведущие образовательные учреждения России»; участник университетско-школьного кластера НИУ ВШЭ;    в школе ведется работа по программам «Одаренные дети» и «Дети России»; все гимназисты ежегодно выполняют исследовательские проекты под руководством преподавателей гимназии и МГПУ; все предметы преподаются на основе информационных технологий; у школы есть свой "Родительскиф университет" </t>
  </si>
  <si>
    <t>до 580 человек - бесплатно, с 580 до 1400 - 1500 р/мес</t>
  </si>
  <si>
    <t>улица Амундсена, дом 8, корпус 1;
Снежная улица, дом 10;
улица Амундсена, дом 11, корпус 3;
проезд Русанова, дом 9, корпус 2;
проезд Серебрякова, дом 3, корпус 1;
Ивовая улица, дом 7, корпус 1;
Снежная улица, дом 9, строение 1;
улица Амундсена, дом 13, корпус 3;
1-й Ботанический проезд, дом 2;
улица Седова, дом 4, корпус 1;
Тенистый проезд, дом 8, строение 1;
проезд Русанова, дом 15, строение 1;
Тенистый проезд, дом 4;
проезд Русанова, дом 23, корпус 1;
улица Амундсена, дом 10, корпус 2;
улица Седова, дом 12</t>
  </si>
  <si>
    <t>классы без углубленного изучения и с углубленным изучением: с 5го класса углубленное изучение английского,математики, географии, биологии; с 10го класса профильное изучение русского языка, литературы, математики, физики</t>
  </si>
  <si>
    <t>с 10го класса профильное изучение русского языка, литературы, математики, физики, истории по индивидуальным учебным планам</t>
  </si>
  <si>
    <t>русский язык;литература;математика;физика;история;индивидуальный учебный план
10</t>
  </si>
  <si>
    <t>2100р/мес</t>
  </si>
  <si>
    <t>с 10го класса: экономический; социально-гуманитарный; биологический</t>
  </si>
  <si>
    <t>обязательной формой обучения в 10-11 классе является индивидуальный проект; школа практикует выездные практики по биологии;  победитель второго этапа проекта «Школа новых технологий»; школа сотрудничает с Московской Государственной консерваторией им. П. И. Чайковского и Государственным Историческим Музеем;
</t>
  </si>
  <si>
    <t>8-9 классы: предпрофильное обучение; с 10го класса:  социально-экономический; естественно-научный; информационно-технологический</t>
  </si>
  <si>
    <t>предпрофильное обучение
8
социально-экономический;естественно-научный;информационно-технологический
10</t>
  </si>
  <si>
    <t>2376р/мес (18 р/час)</t>
  </si>
  <si>
    <t>классы без углубленного изучения и с углубленным изучением: со 2го класса углубленное изучение  английского языка, с 5го изучение немецкого, французского, испанского; с 10го класса профильное обучение: социально-экономический; филологический; физико-математический; химико-биологический; социально-гуманитарный; информационно-технологический; индивидуальный учебный план</t>
  </si>
  <si>
    <t>английский язык
2
немецкий язык;французский язык;испанский язык
5
социально-экономический;филологический;физико-математический;химико-биологический;социально-гуманитарный;информационно-технологический;индивидуальный учебный план
10</t>
  </si>
  <si>
    <t>Школа Северного административного округа  с углубленным изучением английского и французского языков</t>
  </si>
  <si>
    <t>8-9 классы: экономический; гуманитарный;
с 10го класса: 
социально-экономический;  социально-гуманитарный; технологический</t>
  </si>
  <si>
    <t>2620р/мес</t>
  </si>
  <si>
    <t>со 2го класса углубленное изучение английского языка, с 5 иглубленное изучение французского, немцкого; в 9ом классе - предпрофильное обучение; с 10го класса профильное обучение: социально-экономический; социально-гуманитарный; физико-математический;  биолого-химический</t>
  </si>
  <si>
    <t>английский язык
2
французский язык, немецкий язык
5
предпрофильное обучение
9
социально-экономический;социально-гуманитарный;физико-математический;биолого-химический
10</t>
  </si>
  <si>
    <t>Школа в Митино с углубленным изученим английского языка со второго класса</t>
  </si>
  <si>
    <t>с 10го класса: социально-экономический; социально-гуманитарный; филологический; физико-математический; информационно-технологический; химико-биологический; оборонно-спортивный</t>
  </si>
  <si>
    <t>Многопрофильная школа с развитой системой профориентации и "университетскими субботами" при поддержке  МЭСИ</t>
  </si>
  <si>
    <t>по итогам олимпиады "Профессиональный старт"школа №814 признана лучшей; сотрудничает с МЭСИ, МФЮА, МАТИ, МГЮА имени О.Е.Кутафина;</t>
  </si>
  <si>
    <t>ранее предпрофильная подготовка;  профильное изучение отдельных дисциплин  с 10го класса</t>
  </si>
  <si>
    <t>с 10го класса профильное изучение: социально-экономический; информационно-технологический; социально-гуманитарный; физико-математический;</t>
  </si>
  <si>
    <t>при гимназии действует медицински класс при поддержке МГМУ имени И.М.Сеченова и инженерный класс; победитель второго этапа проекта "Школа новых технологий"; четырехкратный лауреат Гранта Мэра Москвы в сфере образования; с 2012 года -  ассоциированная школа ЮНЕСКО</t>
  </si>
  <si>
    <t>1725р/мес</t>
  </si>
  <si>
    <t>с 10го класса: гуманитарный; естественно-научный;технологический; социально-гуманитарный; социально-экономический; гуманитарный; универсальный</t>
  </si>
  <si>
    <t>гуманитарный;естественно-научный;технологический;социально-гуманитарный;социально-экономический; гуманитарный; универсальный
10</t>
  </si>
  <si>
    <t>1000р/мес</t>
  </si>
  <si>
    <t>классы без углубленного изучения и с углубленным изучением: со 2го класса углубленное изучение  испанского и английского языков;  с 10го класса: физико-математический; химико-биологический; филологический; универсальный; индивидуальный учебный план</t>
  </si>
  <si>
    <t>испанский язык;английский язык
2
физико-математический;химико-биологический;филологический;универсальный;индивидуальный учебный план
10</t>
  </si>
  <si>
    <t>Школа с программой международного бакалавариата и углубленным изучением испанского языка</t>
  </si>
  <si>
    <t>1600 р/мес - за три часа; 3200 р/мес - за шесть часов</t>
  </si>
  <si>
    <t>https://vk.com/club1665469  -школа 773))
</t>
  </si>
  <si>
    <t xml:space="preserve"> с 10го класса:гуманитарный; информационно-технологический; технологический; социально-экономический;  универсальный</t>
  </si>
  <si>
    <t>Школа с профильными классами Колледжа МИД, сильным немецким языком и углубленым изучением математики</t>
  </si>
  <si>
    <t>в школе дейсвтуют профильные классы Колледжа МИД;  есть очная и заочная формы обучения; учащиеся школы регулярно занимают призовые места не международных конкурсах по немецкому языку</t>
  </si>
  <si>
    <t>3600р/мес (180р/день)</t>
  </si>
  <si>
    <t>с 10го класса: информационно-технологический; химико-биологический; физико-математический; социально-экономический</t>
  </si>
  <si>
    <t xml:space="preserve">Школа-лауреат Гранта Мэра Москвы с программой международного бакалавриата  и своим гольф клубом </t>
  </si>
  <si>
    <t xml:space="preserve">в 2013 году признан лучшей базовой образовательной организацией МГТУ им. Н.Э. Баумана;  сотрудничает с МГТУ имени Н.Э.Баумана; МАДИ, МГПУ; школа реализует программу международного бакалавриата; при школе работает клуб "Юных журналистов", который выпускает свою газеты и журнал;участница Федеральной инновационной площадки «Школьная лига» </t>
  </si>
  <si>
    <t>2199р/мес</t>
  </si>
  <si>
    <t>с 2го класса углубленное изучение английского, испанского, французского языков; с 10го класса: социально-гуманитарный; естественно-научный;универсальный</t>
  </si>
  <si>
    <t>английский язык;испанский язык;французский язык
2
социально-гуманитарный;естественно-научный;универсальный
10</t>
  </si>
  <si>
    <t>в собственном пресс-центре выпускается несколько  школьных газет; в школе возможно обучение китайскому языку в качестве второго иностранного</t>
  </si>
  <si>
    <t>3200 р/мес</t>
  </si>
  <si>
    <t>с 10го класса: социально-экономический; социальный; социально-гуманитраный; филологический; информационно-технологический; информационно-математический; физико-математический;математический; биолого-химический</t>
  </si>
  <si>
    <t>социально-экономический;социальный;социально-гуманитраный;филологический;информационно-технологический;информационно-математический;физико-математический;математический; биолого-химический
10</t>
  </si>
  <si>
    <t>есть своей школное телевидение; в школе реазлиуется программа стажировок в Великобритании и на Мальте; победитель второго этапа проекта "Школа Новых Технологий"</t>
  </si>
  <si>
    <t>классы без углубленного изучения и с углубленным изучением: с 1го класса углубленное изучение английского, французского языков; с 10го класса: естественно-научный; гуманитарный; социально-экономический; технологический</t>
  </si>
  <si>
    <t>2510р/мес</t>
  </si>
  <si>
    <t>9ые классы: математический; гуманитарный; 10-11 классы: социально-гуманитарный; физико-математический; социально-гуманитарный; химико-биологический; информационно-технологический 
</t>
  </si>
  <si>
    <t>математический;гуманитарный
9
социально-гуманитарный;физико-математический;социально-гуманитарный;химико-биологический;информационно-технологический
10 
</t>
  </si>
  <si>
    <t xml:space="preserve">гимназия создана как школа для детей с высокими интеллектуальными и творческими способностями; школа  работает по программе "Одаренный ребенок"; сотрудничает с Психологическим институтом Российской Академии Образования; </t>
  </si>
  <si>
    <t>2000р/мес (без учета питания)</t>
  </si>
  <si>
    <t>классы без углубленного изучения и с углубленным изучением: со 2го класса углубенное изучение английского языка; с 10го класса: социально-гуманитарный; социально-экономический;физико-математический; химико-биологический</t>
  </si>
  <si>
    <t>Лицей в Северном Чертаново с  профильными классами при Финансовом унивреситете и РЭА имени Г.В.Плеханова</t>
  </si>
  <si>
    <t>от 1335 до 2670 р/мес</t>
  </si>
  <si>
    <t>8-9 классы: предпрофильная подготовка; с 10го класса: физико-математический; социально-экономический</t>
  </si>
  <si>
    <t xml:space="preserve">лауреат Гранта Мэра Москвы в области образования; </t>
  </si>
  <si>
    <t>с 10го класса: информационно-технологический; социально-гуманитарный; химико-биологический; социально-экономический</t>
  </si>
  <si>
    <t>информационно-технологический;социально-гуманитарный;химико-биологический;социально-экономический
10</t>
  </si>
  <si>
    <t>2300 р/мес</t>
  </si>
  <si>
    <t>классы с углубленным изучением: с 1го класса углубленное изучение английского языка, с 4го: изучение итальянского, французского и немецкого; с 10го класса: лингвистический; гуманитарный; социально-экономический; универсальный</t>
  </si>
  <si>
    <t xml:space="preserve">участник международного образовательного проекта «Cambridge English Schools»; сотрудничает с НИУ ВШЭ и МГППУ;
при поддержке НИТУ МИссис организованы университетские субботы и программа "Вуз одного дня" </t>
  </si>
  <si>
    <t>2450 р/мес</t>
  </si>
  <si>
    <t>Лицей информационных технологий №1553</t>
  </si>
  <si>
    <t>с 10го класса: информационно-технологический; экономический; физико-математический</t>
  </si>
  <si>
    <t>Лицей с кружками по флеш-анимации, системному программированию и роботехнике</t>
  </si>
  <si>
    <t xml:space="preserve">ассоциированная школа ЮНЕСКО; Сотрудничает с Microsoft, ABBY,  1C и Лабораторией Касперского; сотрудничает с факультетом ВМК МГУ, РГУ нефти и газа имени И.М.Губкина; </t>
  </si>
  <si>
    <t>с 10го класса: информационно-математический; социально-гуманитарный; гуманитарный</t>
  </si>
  <si>
    <t xml:space="preserve">с 10го класса: естественнонаучный; социально-гуманитарный;химико-биологический </t>
  </si>
  <si>
    <t>с8го класса: химико-биологический; гуманитарный;  математический; медицинский</t>
  </si>
  <si>
    <t>с 10го класса: физико-математический; гуманитарный</t>
  </si>
  <si>
    <t>Диплом 3-й степени Лауреата Гранта Мэра Москвы в сфере образования</t>
  </si>
  <si>
    <t>1250-1750 р/мес</t>
  </si>
  <si>
    <t>2000 р/мес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</si>
</sst>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/>
    <font>
      <sz val="11.0"/>
      <color rgb="FF000000"/>
      <name val="Calibri"/>
    </font>
    <font>
      <u/>
      <sz val="9.0"/>
      <color rgb="FF024C8B"/>
      <name val="Arial"/>
    </font>
    <font>
      <color rgb="FF000000"/>
      <name val="Arial"/>
    </font>
    <font>
      <sz val="10.0"/>
      <color rgb="FF000000"/>
      <name val="Calibri"/>
    </font>
    <font>
      <sz val="11.0"/>
      <color rgb="FF2A80B9"/>
      <name val="Lato"/>
    </font>
    <font>
      <u/>
      <sz val="9.0"/>
      <color rgb="FF024C8B"/>
      <name val="Arial"/>
    </font>
    <font>
      <u/>
      <color rgb="FF0000FF"/>
    </font>
    <font>
      <u/>
      <color rgb="FF0000FF"/>
    </font>
    <font>
      <u/>
      <color rgb="FF000000"/>
      <name val="Arial"/>
    </font>
    <font>
      <u/>
      <color rgb="FF000000"/>
      <name val="Arial"/>
    </font>
    <font>
      <u/>
      <sz val="11.0"/>
      <color rgb="FF2A80B9"/>
      <name val="Lato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9F9F9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CCCCCC"/>
      </left>
      <right style="thin">
        <color rgb="FFCCCCCC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0" xfId="0" applyFont="1"/>
    <xf borderId="0" fillId="0" fontId="1" numFmtId="0" xfId="0" applyFont="1"/>
    <xf borderId="0" fillId="2" fontId="3" numFmtId="0" xfId="0" applyAlignment="1" applyBorder="1" applyFill="1" applyFont="1">
      <alignment wrapText="1"/>
    </xf>
    <xf borderId="0" fillId="0" fontId="1" numFmtId="0" xfId="0" applyAlignment="1" applyFont="1">
      <alignment horizontal="left" wrapText="1"/>
    </xf>
    <xf borderId="0" fillId="0" fontId="0" numFmtId="0" xfId="0" applyFont="1"/>
    <xf borderId="1" fillId="0" fontId="1" numFmtId="0" xfId="0" applyAlignment="1" applyBorder="1" applyFont="1">
      <alignment wrapText="1"/>
    </xf>
    <xf borderId="2" fillId="0" fontId="2" numFmtId="0" xfId="0" applyBorder="1" applyFont="1"/>
    <xf borderId="1" fillId="0" fontId="1" numFmtId="0" xfId="0" applyBorder="1" applyFont="1"/>
    <xf borderId="1" fillId="2" fontId="4" numFmtId="0" xfId="0" applyAlignment="1" applyBorder="1" applyFont="1">
      <alignment horizontal="left"/>
    </xf>
    <xf borderId="0" fillId="0" fontId="5" numFmtId="0" xfId="0" applyAlignment="1" applyFont="1">
      <alignment horizontal="left"/>
    </xf>
    <xf borderId="0" fillId="2" fontId="2" numFmtId="0" xfId="0" applyBorder="1" applyFont="1"/>
    <xf borderId="0" fillId="2" fontId="4" numFmtId="0" xfId="0" applyAlignment="1" applyBorder="1" applyFont="1">
      <alignment horizontal="left" wrapText="1"/>
    </xf>
    <xf borderId="0" fillId="3" fontId="1" numFmtId="0" xfId="0" applyAlignment="1" applyBorder="1" applyFill="1" applyFont="1">
      <alignment wrapText="1"/>
    </xf>
    <xf borderId="0" fillId="2" fontId="4" numFmtId="0" xfId="0" applyAlignment="1" applyBorder="1" applyFont="1">
      <alignment horizontal="left"/>
    </xf>
    <xf borderId="0" fillId="4" fontId="6" numFmtId="0" xfId="0" applyBorder="1" applyFill="1" applyFont="1"/>
    <xf borderId="0" fillId="2" fontId="7" numFmtId="0" xfId="0" applyBorder="1" applyFont="1"/>
    <xf borderId="0" fillId="5" fontId="1" numFmtId="0" xfId="0" applyBorder="1" applyFill="1" applyFont="1"/>
    <xf borderId="0" fillId="0" fontId="1" numFmtId="0" xfId="0" applyAlignment="1" applyFont="1">
      <alignment wrapText="1"/>
    </xf>
    <xf borderId="0" fillId="0" fontId="8" numFmtId="0" xfId="0" applyAlignment="1" applyFont="1">
      <alignment wrapText="1"/>
    </xf>
    <xf borderId="1" fillId="0" fontId="9" numFmtId="0" xfId="0" applyAlignment="1" applyBorder="1" applyFont="1">
      <alignment wrapText="1"/>
    </xf>
    <xf borderId="1" fillId="2" fontId="10" numFmtId="0" xfId="0" applyAlignment="1" applyBorder="1" applyFont="1">
      <alignment horizontal="left"/>
    </xf>
    <xf borderId="0" fillId="2" fontId="11" numFmtId="0" xfId="0" applyAlignment="1" applyBorder="1" applyFont="1">
      <alignment horizontal="left"/>
    </xf>
    <xf borderId="0" fillId="4" fontId="12" numFmtId="0" xfId="0" applyBorder="1" applyFont="1"/>
    <xf borderId="0" fillId="0" fontId="13" numFmtId="0" xfId="0" applyFont="1"/>
    <xf borderId="0" fillId="0" fontId="1" numFmtId="0" xfId="0" applyAlignment="1" applyFont="1">
      <alignment wrapText="1"/>
    </xf>
    <xf borderId="0" fillId="6" fontId="1" numFmtId="0" xfId="0" applyAlignment="1" applyBorder="1" applyFill="1" applyFont="1">
      <alignment wrapText="1"/>
    </xf>
    <xf borderId="0" fillId="7" fontId="1" numFmtId="0" xfId="0" applyAlignment="1" applyBorder="1" applyFill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comments" Target="../comments.xml"/><Relationship Id="rId2" Type="http://schemas.openxmlformats.org/officeDocument/2006/relationships/drawing" Target="../drawings/worksheetdrawing.xml"/><Relationship Id="rId3" Type="http://schemas.openxmlformats.org/officeDocument/2006/relationships/vmlDrawing" Target="../drawings/vmlDrawing.vml"/></Relationships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cou548.mskobr.ru/" TargetMode="External"/><Relationship Id="rId42" Type="http://schemas.openxmlformats.org/officeDocument/2006/relationships/hyperlink" Target="http://ns.school548.ru/" TargetMode="External"/><Relationship Id="rId41" Type="http://schemas.openxmlformats.org/officeDocument/2006/relationships/hyperlink" Target="http://www.mhs548.ru/" TargetMode="External"/><Relationship Id="rId44" Type="http://schemas.openxmlformats.org/officeDocument/2006/relationships/hyperlink" Target="http://hs.school548.ru/" TargetMode="External"/><Relationship Id="rId43" Type="http://schemas.openxmlformats.org/officeDocument/2006/relationships/hyperlink" Target="http://ps.school548.ru/" TargetMode="External"/><Relationship Id="rId46" Type="http://schemas.openxmlformats.org/officeDocument/2006/relationships/hyperlink" Target="http://sch171c.mskobr.ru/" TargetMode="External"/><Relationship Id="rId45" Type="http://schemas.openxmlformats.org/officeDocument/2006/relationships/hyperlink" Target="http://ds.school548.ru/" TargetMode="External"/><Relationship Id="rId107" Type="http://schemas.openxmlformats.org/officeDocument/2006/relationships/hyperlink" Target="http://sch641uv.mskobr.ru/" TargetMode="External"/><Relationship Id="rId106" Type="http://schemas.openxmlformats.org/officeDocument/2006/relationships/hyperlink" Target="http://csh237.mskobr.ru/" TargetMode="External"/><Relationship Id="rId105" Type="http://schemas.openxmlformats.org/officeDocument/2006/relationships/hyperlink" Target="http://lyc1564.mskobr.ru/" TargetMode="External"/><Relationship Id="rId104" Type="http://schemas.openxmlformats.org/officeDocument/2006/relationships/hyperlink" Target="http://gsg.mskobr.ru/" TargetMode="External"/><Relationship Id="rId109" Type="http://schemas.openxmlformats.org/officeDocument/2006/relationships/hyperlink" Target="http://www.sch425.edusite.ru/" TargetMode="External"/><Relationship Id="rId108" Type="http://schemas.openxmlformats.org/officeDocument/2006/relationships/hyperlink" Target="http://sch1474s.mskobr.ru/" TargetMode="External"/><Relationship Id="rId48" Type="http://schemas.openxmlformats.org/officeDocument/2006/relationships/hyperlink" Target="http://old.sch171.ru/index.php?link=id00000083" TargetMode="External"/><Relationship Id="rId47" Type="http://schemas.openxmlformats.org/officeDocument/2006/relationships/hyperlink" Target="http://sch171.narod.ru/" TargetMode="External"/><Relationship Id="rId49" Type="http://schemas.openxmlformats.org/officeDocument/2006/relationships/hyperlink" Target="http://www.moscowschool54.ru/index.htm" TargetMode="External"/><Relationship Id="rId103" Type="http://schemas.openxmlformats.org/officeDocument/2006/relationships/hyperlink" Target="http://sch2097.mosedu.net/" TargetMode="External"/><Relationship Id="rId102" Type="http://schemas.openxmlformats.org/officeDocument/2006/relationships/hyperlink" Target="http://sch2097sz.mskobr.ru/" TargetMode="External"/><Relationship Id="rId101" Type="http://schemas.openxmlformats.org/officeDocument/2006/relationships/hyperlink" Target="http://sch2109.mskobr.ru/" TargetMode="External"/><Relationship Id="rId100" Type="http://schemas.openxmlformats.org/officeDocument/2006/relationships/hyperlink" Target="http://gazeta.school117.ru/" TargetMode="External"/><Relationship Id="rId31" Type="http://schemas.openxmlformats.org/officeDocument/2006/relationships/hyperlink" Target="http://www.mccme.ru/s43/math/" TargetMode="External"/><Relationship Id="rId30" Type="http://schemas.openxmlformats.org/officeDocument/2006/relationships/hyperlink" Target="http://www.bioclass.ru/" TargetMode="External"/><Relationship Id="rId33" Type="http://schemas.openxmlformats.org/officeDocument/2006/relationships/hyperlink" Target="http://www.1514.ru/" TargetMode="External"/><Relationship Id="rId32" Type="http://schemas.openxmlformats.org/officeDocument/2006/relationships/hyperlink" Target="http://gym1514uz.mskobr.ru/" TargetMode="External"/><Relationship Id="rId35" Type="http://schemas.openxmlformats.org/officeDocument/2006/relationships/hyperlink" Target="http://lic1799.mskobr.ru/" TargetMode="External"/><Relationship Id="rId34" Type="http://schemas.openxmlformats.org/officeDocument/2006/relationships/hyperlink" Target="http://gym1514uz.mskobr.ru/primary_edu/nachal_naya_shkola_gimnazii_1514/" TargetMode="External"/><Relationship Id="rId180" Type="http://schemas.openxmlformats.org/officeDocument/2006/relationships/drawing" Target="../drawings/worksheetdrawing1.xml"/><Relationship Id="rId37" Type="http://schemas.openxmlformats.org/officeDocument/2006/relationships/hyperlink" Target="http://kurchat.mskobr.ru/" TargetMode="External"/><Relationship Id="rId176" Type="http://schemas.openxmlformats.org/officeDocument/2006/relationships/hyperlink" Target="http://sch17uz.mskobr.ru/" TargetMode="External"/><Relationship Id="rId36" Type="http://schemas.openxmlformats.org/officeDocument/2006/relationships/hyperlink" Target="http://www.xn--1548-u4drin4h.xn--p1ai/" TargetMode="External"/><Relationship Id="rId175" Type="http://schemas.openxmlformats.org/officeDocument/2006/relationships/hyperlink" Target="http://1553.ru/" TargetMode="External"/><Relationship Id="rId39" Type="http://schemas.openxmlformats.org/officeDocument/2006/relationships/hyperlink" Target="http://www.kurchat.info/" TargetMode="External"/><Relationship Id="rId174" Type="http://schemas.openxmlformats.org/officeDocument/2006/relationships/hyperlink" Target="http://lycu1553.mskobr.ru/" TargetMode="External"/><Relationship Id="rId38" Type="http://schemas.openxmlformats.org/officeDocument/2006/relationships/hyperlink" Target="http://kurchatov1189.ru/olymp/" TargetMode="External"/><Relationship Id="rId173" Type="http://schemas.openxmlformats.org/officeDocument/2006/relationships/hyperlink" Target="http://mpgv.mskobr.ru/" TargetMode="External"/><Relationship Id="rId179" Type="http://schemas.openxmlformats.org/officeDocument/2006/relationships/hyperlink" Target="http://sch1434.mskobr.ru/" TargetMode="External"/><Relationship Id="rId178" Type="http://schemas.openxmlformats.org/officeDocument/2006/relationships/hyperlink" Target="http://sch1251s.mskobr.ru/" TargetMode="External"/><Relationship Id="rId177" Type="http://schemas.openxmlformats.org/officeDocument/2006/relationships/hyperlink" Target="http://gym1530.mskobr.ru/" TargetMode="External"/><Relationship Id="rId20" Type="http://schemas.openxmlformats.org/officeDocument/2006/relationships/hyperlink" Target="http://lycu1580.mskobr.ru/" TargetMode="External"/><Relationship Id="rId22" Type="http://schemas.openxmlformats.org/officeDocument/2006/relationships/hyperlink" Target="http://sch1329.mskobr.ru/" TargetMode="External"/><Relationship Id="rId21" Type="http://schemas.openxmlformats.org/officeDocument/2006/relationships/hyperlink" Target="http://1581mgtu.ru/" TargetMode="External"/><Relationship Id="rId24" Type="http://schemas.openxmlformats.org/officeDocument/2006/relationships/hyperlink" Target="http://lgkuv.mskobr.ru/" TargetMode="External"/><Relationship Id="rId23" Type="http://schemas.openxmlformats.org/officeDocument/2006/relationships/hyperlink" Target="http://www.sch1329.ru/" TargetMode="External"/><Relationship Id="rId129" Type="http://schemas.openxmlformats.org/officeDocument/2006/relationships/hyperlink" Target="http://sch2054.mskobr.ru/" TargetMode="External"/><Relationship Id="rId128" Type="http://schemas.openxmlformats.org/officeDocument/2006/relationships/hyperlink" Target="http://sch1288s.mskobr.ru/" TargetMode="External"/><Relationship Id="rId127" Type="http://schemas.openxmlformats.org/officeDocument/2006/relationships/hyperlink" Target="https://school1454.ru/" TargetMode="External"/><Relationship Id="rId126" Type="http://schemas.openxmlformats.org/officeDocument/2006/relationships/hyperlink" Target="http://sch1454s.mskobr.ru/" TargetMode="External"/><Relationship Id="rId26" Type="http://schemas.openxmlformats.org/officeDocument/2006/relationships/hyperlink" Target="http://www.lyceum1502.ru/" TargetMode="External"/><Relationship Id="rId121" Type="http://schemas.openxmlformats.org/officeDocument/2006/relationships/hyperlink" Target="https://ms45.edu.ru/d/ru/" TargetMode="External"/><Relationship Id="rId25" Type="http://schemas.openxmlformats.org/officeDocument/2006/relationships/hyperlink" Target="http://lycg1502.mskobr.ru/" TargetMode="External"/><Relationship Id="rId120" Type="http://schemas.openxmlformats.org/officeDocument/2006/relationships/hyperlink" Target="http://sch45uz.mskobr.ru/" TargetMode="External"/><Relationship Id="rId28" Type="http://schemas.openxmlformats.org/officeDocument/2006/relationships/hyperlink" Target="http://gym1543.mskobr.ru/" TargetMode="External"/><Relationship Id="rId27" Type="http://schemas.openxmlformats.org/officeDocument/2006/relationships/hyperlink" Target="http://www.xn--1502-u4drin4h.xn--p1ai/" TargetMode="External"/><Relationship Id="rId125" Type="http://schemas.openxmlformats.org/officeDocument/2006/relationships/hyperlink" Target="http://gymc1520.mskobr.ru/" TargetMode="External"/><Relationship Id="rId29" Type="http://schemas.openxmlformats.org/officeDocument/2006/relationships/hyperlink" Target="http://www.1543.ru/" TargetMode="External"/><Relationship Id="rId124" Type="http://schemas.openxmlformats.org/officeDocument/2006/relationships/hyperlink" Target="http://707.clan.su/" TargetMode="External"/><Relationship Id="rId123" Type="http://schemas.openxmlformats.org/officeDocument/2006/relationships/hyperlink" Target="http://sch690.ru/" TargetMode="External"/><Relationship Id="rId122" Type="http://schemas.openxmlformats.org/officeDocument/2006/relationships/hyperlink" Target="http://gym1290.mskobr.ru/" TargetMode="External"/><Relationship Id="rId95" Type="http://schemas.openxmlformats.org/officeDocument/2006/relationships/hyperlink" Target="http://sch1363uv.mskobr.ru/" TargetMode="External"/><Relationship Id="rId94" Type="http://schemas.openxmlformats.org/officeDocument/2006/relationships/hyperlink" Target="http://lyc1571sz.mskobr.ru/" TargetMode="External"/><Relationship Id="rId97" Type="http://schemas.openxmlformats.org/officeDocument/2006/relationships/hyperlink" Target="http://licuv1547.mskobr.ru/" TargetMode="External"/><Relationship Id="rId96" Type="http://schemas.openxmlformats.org/officeDocument/2006/relationships/hyperlink" Target="http://sch1357uv.mskobr.ru/" TargetMode="External"/><Relationship Id="rId11" Type="http://schemas.openxmlformats.org/officeDocument/2006/relationships/hyperlink" Target="http://lycuz2.mskobr.ru/" TargetMode="External"/><Relationship Id="rId99" Type="http://schemas.openxmlformats.org/officeDocument/2006/relationships/hyperlink" Target="http://sch117.mskobr.ru/" TargetMode="External"/><Relationship Id="rId10" Type="http://schemas.openxmlformats.org/officeDocument/2006/relationships/hyperlink" Target="http://schule1277.ru/" TargetMode="External"/><Relationship Id="rId98" Type="http://schemas.openxmlformats.org/officeDocument/2006/relationships/hyperlink" Target="http://www.licey1547.ru/" TargetMode="External"/><Relationship Id="rId13" Type="http://schemas.openxmlformats.org/officeDocument/2006/relationships/hyperlink" Target="http://sch2.ru/content/category/15/32/86/" TargetMode="External"/><Relationship Id="rId12" Type="http://schemas.openxmlformats.org/officeDocument/2006/relationships/hyperlink" Target="http://www.school2.ru/index.html" TargetMode="External"/><Relationship Id="rId91" Type="http://schemas.openxmlformats.org/officeDocument/2006/relationships/hyperlink" Target="http://gym1554.mskobr.ru/" TargetMode="External"/><Relationship Id="rId90" Type="http://schemas.openxmlformats.org/officeDocument/2006/relationships/hyperlink" Target="http://www.sch1529.ru/" TargetMode="External"/><Relationship Id="rId93" Type="http://schemas.openxmlformats.org/officeDocument/2006/relationships/hyperlink" Target="http://sch1359uv.mskobr.ru/" TargetMode="External"/><Relationship Id="rId92" Type="http://schemas.openxmlformats.org/officeDocument/2006/relationships/hyperlink" Target="http://gym1576s.mskobr.ru/" TargetMode="External"/><Relationship Id="rId118" Type="http://schemas.openxmlformats.org/officeDocument/2006/relationships/hyperlink" Target="http://gym1565sv.mskobr.ru/" TargetMode="External"/><Relationship Id="rId117" Type="http://schemas.openxmlformats.org/officeDocument/2006/relationships/hyperlink" Target="http://1811.mskobr.ru/" TargetMode="External"/><Relationship Id="rId116" Type="http://schemas.openxmlformats.org/officeDocument/2006/relationships/hyperlink" Target="http://gum1573.mskobr.ru/" TargetMode="External"/><Relationship Id="rId115" Type="http://schemas.openxmlformats.org/officeDocument/2006/relationships/hyperlink" Target="http://old.gimn1562.ru/" TargetMode="External"/><Relationship Id="rId119" Type="http://schemas.openxmlformats.org/officeDocument/2006/relationships/hyperlink" Target="http://sch853zg.mskobr.ru/" TargetMode="External"/><Relationship Id="rId15" Type="http://schemas.openxmlformats.org/officeDocument/2006/relationships/hyperlink" Target="http://int-sch.ru/" TargetMode="External"/><Relationship Id="rId110" Type="http://schemas.openxmlformats.org/officeDocument/2006/relationships/hyperlink" Target="http://gym1538sz.mskobr.ru/" TargetMode="External"/><Relationship Id="rId14" Type="http://schemas.openxmlformats.org/officeDocument/2006/relationships/hyperlink" Target="http://int.mskobr.ru/" TargetMode="External"/><Relationship Id="rId17" Type="http://schemas.openxmlformats.org/officeDocument/2006/relationships/hyperlink" Target="http://schc179.mskobr.ru/" TargetMode="External"/><Relationship Id="rId16" Type="http://schemas.openxmlformats.org/officeDocument/2006/relationships/hyperlink" Target="http://sch-int.ru/" TargetMode="External"/><Relationship Id="rId19" Type="http://schemas.openxmlformats.org/officeDocument/2006/relationships/hyperlink" Target="http://www.bioclass179.ru/index.shtml" TargetMode="External"/><Relationship Id="rId114" Type="http://schemas.openxmlformats.org/officeDocument/2006/relationships/hyperlink" Target="http://gym1562uv.mskobr.ru/" TargetMode="External"/><Relationship Id="rId18" Type="http://schemas.openxmlformats.org/officeDocument/2006/relationships/hyperlink" Target="http://www.179.ru/index.php/school" TargetMode="External"/><Relationship Id="rId113" Type="http://schemas.openxmlformats.org/officeDocument/2006/relationships/hyperlink" Target="http://sch1234c.mskobr.ru/" TargetMode="External"/><Relationship Id="rId112" Type="http://schemas.openxmlformats.org/officeDocument/2006/relationships/hyperlink" Target="http://sch2095c.mskobr.ru/" TargetMode="External"/><Relationship Id="rId111" Type="http://schemas.openxmlformats.org/officeDocument/2006/relationships/hyperlink" Target="http://gym1538.ru/" TargetMode="External"/><Relationship Id="rId84" Type="http://schemas.openxmlformats.org/officeDocument/2006/relationships/hyperlink" Target="http://www.sc109.ru/content/index.htm" TargetMode="External"/><Relationship Id="rId83" Type="http://schemas.openxmlformats.org/officeDocument/2006/relationships/hyperlink" Target="http://co109.mskobr.ru/" TargetMode="External"/><Relationship Id="rId86" Type="http://schemas.openxmlformats.org/officeDocument/2006/relationships/hyperlink" Target="http://www.gym1517.ru/" TargetMode="External"/><Relationship Id="rId85" Type="http://schemas.openxmlformats.org/officeDocument/2006/relationships/hyperlink" Target="http://gym1517sz.mskobr.ru/" TargetMode="External"/><Relationship Id="rId88" Type="http://schemas.openxmlformats.org/officeDocument/2006/relationships/hyperlink" Target="http://sch627.mskobr.ru/" TargetMode="External"/><Relationship Id="rId150" Type="http://schemas.openxmlformats.org/officeDocument/2006/relationships/hyperlink" Target="http://sch2098s.mskobr.ru/" TargetMode="External"/><Relationship Id="rId87" Type="http://schemas.openxmlformats.org/officeDocument/2006/relationships/hyperlink" Target="http://sch1252.mskobr.ru/" TargetMode="External"/><Relationship Id="rId89" Type="http://schemas.openxmlformats.org/officeDocument/2006/relationships/hyperlink" Target="http://gym1529c.mskobr.ru/" TargetMode="External"/><Relationship Id="rId80" Type="http://schemas.openxmlformats.org/officeDocument/2006/relationships/hyperlink" Target="http://gimn1567.ru/" TargetMode="External"/><Relationship Id="rId82" Type="http://schemas.openxmlformats.org/officeDocument/2006/relationships/hyperlink" Target="http://ok654.ru/" TargetMode="External"/><Relationship Id="rId81" Type="http://schemas.openxmlformats.org/officeDocument/2006/relationships/hyperlink" Target="http://sch654.mskobr.ru/" TargetMode="External"/><Relationship Id="rId1" Type="http://schemas.openxmlformats.org/officeDocument/2006/relationships/hyperlink" Target="http://lyc1535.mskobr.ru/" TargetMode="External"/><Relationship Id="rId2" Type="http://schemas.openxmlformats.org/officeDocument/2006/relationships/hyperlink" Target="http://liceum1535.ru/" TargetMode="External"/><Relationship Id="rId3" Type="http://schemas.openxmlformats.org/officeDocument/2006/relationships/hyperlink" Target="http://internat.msu.ru/" TargetMode="External"/><Relationship Id="rId149" Type="http://schemas.openxmlformats.org/officeDocument/2006/relationships/hyperlink" Target="http://sch1354.znaet.ru/" TargetMode="External"/><Relationship Id="rId4" Type="http://schemas.openxmlformats.org/officeDocument/2006/relationships/hyperlink" Target="http://www.pms.ru/" TargetMode="External"/><Relationship Id="rId148" Type="http://schemas.openxmlformats.org/officeDocument/2006/relationships/hyperlink" Target="http://school2003.ucoz.ru/" TargetMode="External"/><Relationship Id="rId9" Type="http://schemas.openxmlformats.org/officeDocument/2006/relationships/hyperlink" Target="http://www.lyceum1501.ru/index.php?page=3" TargetMode="External"/><Relationship Id="rId143" Type="http://schemas.openxmlformats.org/officeDocument/2006/relationships/hyperlink" Target="http://colegio1558.ru/" TargetMode="External"/><Relationship Id="rId142" Type="http://schemas.openxmlformats.org/officeDocument/2006/relationships/hyperlink" Target="http://gym1558sv.mskobr.ru/" TargetMode="External"/><Relationship Id="rId141" Type="http://schemas.openxmlformats.org/officeDocument/2006/relationships/hyperlink" Target="http://news-scool2009.blogspot.ru/" TargetMode="External"/><Relationship Id="rId140" Type="http://schemas.openxmlformats.org/officeDocument/2006/relationships/hyperlink" Target="http://sch2009.ru/" TargetMode="External"/><Relationship Id="rId5" Type="http://schemas.openxmlformats.org/officeDocument/2006/relationships/hyperlink" Target="http://www.kolmogorovschool.ru/" TargetMode="External"/><Relationship Id="rId147" Type="http://schemas.openxmlformats.org/officeDocument/2006/relationships/hyperlink" Target="http://sch1354uz.mskobr.ru/" TargetMode="External"/><Relationship Id="rId6" Type="http://schemas.openxmlformats.org/officeDocument/2006/relationships/hyperlink" Target="http://coc57.mskobr.ru/" TargetMode="External"/><Relationship Id="rId146" Type="http://schemas.openxmlformats.org/officeDocument/2006/relationships/hyperlink" Target="http://lyc1575.mskobr.ru/" TargetMode="External"/><Relationship Id="rId7" Type="http://schemas.openxmlformats.org/officeDocument/2006/relationships/hyperlink" Target="http://sch57.ru/" TargetMode="External"/><Relationship Id="rId145" Type="http://schemas.openxmlformats.org/officeDocument/2006/relationships/hyperlink" Target="http://sch497.ru/" TargetMode="External"/><Relationship Id="rId8" Type="http://schemas.openxmlformats.org/officeDocument/2006/relationships/hyperlink" Target="http://lycc1501.mskobr.ru/" TargetMode="External"/><Relationship Id="rId144" Type="http://schemas.openxmlformats.org/officeDocument/2006/relationships/hyperlink" Target="http://sch2104c.mskobr.ru/" TargetMode="External"/><Relationship Id="rId73" Type="http://schemas.openxmlformats.org/officeDocument/2006/relationships/hyperlink" Target="http://lyc1574.mskobr.ru/" TargetMode="External"/><Relationship Id="rId72" Type="http://schemas.openxmlformats.org/officeDocument/2006/relationships/hyperlink" Target="http://www.1253med.ru/" TargetMode="External"/><Relationship Id="rId75" Type="http://schemas.openxmlformats.org/officeDocument/2006/relationships/hyperlink" Target="http://gym1534uz.mskobr.ru/" TargetMode="External"/><Relationship Id="rId74" Type="http://schemas.openxmlformats.org/officeDocument/2006/relationships/hyperlink" Target="http://gym1528zg.mskobr.ru/" TargetMode="External"/><Relationship Id="rId77" Type="http://schemas.openxmlformats.org/officeDocument/2006/relationships/hyperlink" Target="http://sch2086uz.mskobr.ru/" TargetMode="External"/><Relationship Id="rId76" Type="http://schemas.openxmlformats.org/officeDocument/2006/relationships/hyperlink" Target="http://www.gym1534.ru/" TargetMode="External"/><Relationship Id="rId79" Type="http://schemas.openxmlformats.org/officeDocument/2006/relationships/hyperlink" Target="http://gym1567.mskobr.ru/" TargetMode="External"/><Relationship Id="rId78" Type="http://schemas.openxmlformats.org/officeDocument/2006/relationships/hyperlink" Target="http://www.sch25.ru/" TargetMode="External"/><Relationship Id="rId71" Type="http://schemas.openxmlformats.org/officeDocument/2006/relationships/hyperlink" Target="http://www.school1253.ru/" TargetMode="External"/><Relationship Id="rId70" Type="http://schemas.openxmlformats.org/officeDocument/2006/relationships/hyperlink" Target="http://sch1253c.mskobr.ru/" TargetMode="External"/><Relationship Id="rId139" Type="http://schemas.openxmlformats.org/officeDocument/2006/relationships/hyperlink" Target="http://www.sch1961.ru/" TargetMode="External"/><Relationship Id="rId138" Type="http://schemas.openxmlformats.org/officeDocument/2006/relationships/hyperlink" Target="http://sch2009uz.mskobr.ru/" TargetMode="External"/><Relationship Id="rId137" Type="http://schemas.openxmlformats.org/officeDocument/2006/relationships/hyperlink" Target="http://schools.keldysh.ru/gym1506/" TargetMode="External"/><Relationship Id="rId132" Type="http://schemas.openxmlformats.org/officeDocument/2006/relationships/hyperlink" Target="http://1944.msk.ru/" TargetMode="External"/><Relationship Id="rId131" Type="http://schemas.openxmlformats.org/officeDocument/2006/relationships/hyperlink" Target="http://www.sch1944.ru/" TargetMode="External"/><Relationship Id="rId130" Type="http://schemas.openxmlformats.org/officeDocument/2006/relationships/hyperlink" Target="http://schusz1944.mskobr.ru/" TargetMode="External"/><Relationship Id="rId136" Type="http://schemas.openxmlformats.org/officeDocument/2006/relationships/hyperlink" Target="http://gym1506.mskobr.ru/" TargetMode="External"/><Relationship Id="rId135" Type="http://schemas.openxmlformats.org/officeDocument/2006/relationships/hyperlink" Target="http://mccvu.ru/" TargetMode="External"/><Relationship Id="rId134" Type="http://schemas.openxmlformats.org/officeDocument/2006/relationships/hyperlink" Target="http://msvu.edumil.ru/" TargetMode="External"/><Relationship Id="rId133" Type="http://schemas.openxmlformats.org/officeDocument/2006/relationships/hyperlink" Target="http://sch814z.mskobr.ru/" TargetMode="External"/><Relationship Id="rId62" Type="http://schemas.openxmlformats.org/officeDocument/2006/relationships/hyperlink" Target="http://school.hse.ru/" TargetMode="External"/><Relationship Id="rId61" Type="http://schemas.openxmlformats.org/officeDocument/2006/relationships/hyperlink" Target="http://lyc1557zg.mskobr.ru/" TargetMode="External"/><Relationship Id="rId64" Type="http://schemas.openxmlformats.org/officeDocument/2006/relationships/hyperlink" Target="http://www.sch192.ru/" TargetMode="External"/><Relationship Id="rId63" Type="http://schemas.openxmlformats.org/officeDocument/2006/relationships/hyperlink" Target="http://sch192uz.mskobr.ru/" TargetMode="External"/><Relationship Id="rId66" Type="http://schemas.openxmlformats.org/officeDocument/2006/relationships/hyperlink" Target="http://sch218.mskobr.ru/" TargetMode="External"/><Relationship Id="rId172" Type="http://schemas.openxmlformats.org/officeDocument/2006/relationships/hyperlink" Target="http://pansion-mil.ru/" TargetMode="External"/><Relationship Id="rId65" Type="http://schemas.openxmlformats.org/officeDocument/2006/relationships/hyperlink" Target="http://chemistry192.ru/" TargetMode="External"/><Relationship Id="rId171" Type="http://schemas.openxmlformats.org/officeDocument/2006/relationships/hyperlink" Target="http://lyc1560.mskobr.ru/" TargetMode="External"/><Relationship Id="rId68" Type="http://schemas.openxmlformats.org/officeDocument/2006/relationships/hyperlink" Target="http://gum1518.mskobr.ru/" TargetMode="External"/><Relationship Id="rId170" Type="http://schemas.openxmlformats.org/officeDocument/2006/relationships/hyperlink" Target="http://www.lit1537.ru/index/" TargetMode="External"/><Relationship Id="rId67" Type="http://schemas.openxmlformats.org/officeDocument/2006/relationships/hyperlink" Target="http://school218.ru/" TargetMode="External"/><Relationship Id="rId60" Type="http://schemas.openxmlformats.org/officeDocument/2006/relationships/hyperlink" Target="http://lycu1523.mskobr.ru/" TargetMode="External"/><Relationship Id="rId165" Type="http://schemas.openxmlformats.org/officeDocument/2006/relationships/hyperlink" Target="http://gym1507uz.mskobr.ru/" TargetMode="External"/><Relationship Id="rId69" Type="http://schemas.openxmlformats.org/officeDocument/2006/relationships/hyperlink" Target="http://sch1955sv.mskobr.ru/" TargetMode="External"/><Relationship Id="rId164" Type="http://schemas.openxmlformats.org/officeDocument/2006/relationships/hyperlink" Target="http://sch199uz.mskobr.ru/" TargetMode="External"/><Relationship Id="rId163" Type="http://schemas.openxmlformats.org/officeDocument/2006/relationships/hyperlink" Target="http://www.1542.su/" TargetMode="External"/><Relationship Id="rId162" Type="http://schemas.openxmlformats.org/officeDocument/2006/relationships/hyperlink" Target="http://gym1542.mskobr.ru/" TargetMode="External"/><Relationship Id="rId169" Type="http://schemas.openxmlformats.org/officeDocument/2006/relationships/hyperlink" Target="http://lyc1537.mskobr.ru/" TargetMode="External"/><Relationship Id="rId168" Type="http://schemas.openxmlformats.org/officeDocument/2006/relationships/hyperlink" Target="http://gym1583s-new.mskobr.ru/" TargetMode="External"/><Relationship Id="rId167" Type="http://schemas.openxmlformats.org/officeDocument/2006/relationships/hyperlink" Target="http://schv444.mskobr.ru/" TargetMode="External"/><Relationship Id="rId166" Type="http://schemas.openxmlformats.org/officeDocument/2006/relationships/hyperlink" Target="http://gym1358sz.mskobr.ru/" TargetMode="External"/><Relationship Id="rId51" Type="http://schemas.openxmlformats.org/officeDocument/2006/relationships/hyperlink" Target="http://www.fml1568.ru/" TargetMode="External"/><Relationship Id="rId50" Type="http://schemas.openxmlformats.org/officeDocument/2006/relationships/hyperlink" Target="http://lyc1568.mskobr.ru/" TargetMode="External"/><Relationship Id="rId53" Type="http://schemas.openxmlformats.org/officeDocument/2006/relationships/hyperlink" Target="http://www.fmsh2007.ru/" TargetMode="External"/><Relationship Id="rId52" Type="http://schemas.openxmlformats.org/officeDocument/2006/relationships/hyperlink" Target="http://schuuz2007.mskobr.ru/" TargetMode="External"/><Relationship Id="rId55" Type="http://schemas.openxmlformats.org/officeDocument/2006/relationships/hyperlink" Target="http://direktor962.umi.ru/" TargetMode="External"/><Relationship Id="rId161" Type="http://schemas.openxmlformats.org/officeDocument/2006/relationships/hyperlink" Target="http://sch2114uz.mskobr.ru/" TargetMode="External"/><Relationship Id="rId54" Type="http://schemas.openxmlformats.org/officeDocument/2006/relationships/hyperlink" Target="http://sch962sv.mskobr.ru/" TargetMode="External"/><Relationship Id="rId160" Type="http://schemas.openxmlformats.org/officeDocument/2006/relationships/hyperlink" Target="https://www.lit.msu.ru/" TargetMode="External"/><Relationship Id="rId57" Type="http://schemas.openxmlformats.org/officeDocument/2006/relationships/hyperlink" Target="http://lycg1511.mskobr.ru/" TargetMode="External"/><Relationship Id="rId56" Type="http://schemas.openxmlformats.org/officeDocument/2006/relationships/hyperlink" Target="http://www.1511.ru/" TargetMode="External"/><Relationship Id="rId159" Type="http://schemas.openxmlformats.org/officeDocument/2006/relationships/hyperlink" Target="http://lyc1533.mskobr.ru/" TargetMode="External"/><Relationship Id="rId59" Type="http://schemas.openxmlformats.org/officeDocument/2006/relationships/hyperlink" Target="http://mephi.mskobr.ru/" TargetMode="External"/><Relationship Id="rId154" Type="http://schemas.openxmlformats.org/officeDocument/2006/relationships/hyperlink" Target="http://gym1569u.mskobr.ru/" TargetMode="External"/><Relationship Id="rId58" Type="http://schemas.openxmlformats.org/officeDocument/2006/relationships/hyperlink" Target="http://www.l1523.ru/" TargetMode="External"/><Relationship Id="rId153" Type="http://schemas.openxmlformats.org/officeDocument/2006/relationships/hyperlink" Target="http://www.gim1521.ru/" TargetMode="External"/><Relationship Id="rId152" Type="http://schemas.openxmlformats.org/officeDocument/2006/relationships/hyperlink" Target="http://school1231.ru/" TargetMode="External"/><Relationship Id="rId151" Type="http://schemas.openxmlformats.org/officeDocument/2006/relationships/hyperlink" Target="http://sch1231.mskobr.ru/" TargetMode="External"/><Relationship Id="rId158" Type="http://schemas.openxmlformats.org/officeDocument/2006/relationships/hyperlink" Target="http://sch1223s.mskobr.ru/" TargetMode="External"/><Relationship Id="rId157" Type="http://schemas.openxmlformats.org/officeDocument/2006/relationships/hyperlink" Target="http://sch1468.mskobr.ru/" TargetMode="External"/><Relationship Id="rId156" Type="http://schemas.openxmlformats.org/officeDocument/2006/relationships/hyperlink" Target="http://cog429.mskobr.ru/" TargetMode="External"/><Relationship Id="rId155" Type="http://schemas.openxmlformats.org/officeDocument/2006/relationships/hyperlink" Target="http://sch1158.mskobr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cou548.mskobr.ru/" TargetMode="External"/><Relationship Id="rId42" Type="http://schemas.openxmlformats.org/officeDocument/2006/relationships/hyperlink" Target="http://ns.school548.ru/" TargetMode="External"/><Relationship Id="rId41" Type="http://schemas.openxmlformats.org/officeDocument/2006/relationships/hyperlink" Target="http://www.mhs548.ru/" TargetMode="External"/><Relationship Id="rId44" Type="http://schemas.openxmlformats.org/officeDocument/2006/relationships/hyperlink" Target="http://hs.school548.ru/" TargetMode="External"/><Relationship Id="rId43" Type="http://schemas.openxmlformats.org/officeDocument/2006/relationships/hyperlink" Target="http://ps.school548.ru/" TargetMode="External"/><Relationship Id="rId46" Type="http://schemas.openxmlformats.org/officeDocument/2006/relationships/hyperlink" Target="http://sch171c.mskobr.ru/" TargetMode="External"/><Relationship Id="rId45" Type="http://schemas.openxmlformats.org/officeDocument/2006/relationships/hyperlink" Target="http://ds.school548.ru/" TargetMode="External"/><Relationship Id="rId107" Type="http://schemas.openxmlformats.org/officeDocument/2006/relationships/hyperlink" Target="http://sch1474s.mskobr.ru/" TargetMode="External"/><Relationship Id="rId106" Type="http://schemas.openxmlformats.org/officeDocument/2006/relationships/hyperlink" Target="http://sch641uv.mskobr.ru/" TargetMode="External"/><Relationship Id="rId105" Type="http://schemas.openxmlformats.org/officeDocument/2006/relationships/hyperlink" Target="http://csh237.mskobr.ru/" TargetMode="External"/><Relationship Id="rId104" Type="http://schemas.openxmlformats.org/officeDocument/2006/relationships/hyperlink" Target="http://lyc1564.mskobr.ru/" TargetMode="External"/><Relationship Id="rId109" Type="http://schemas.openxmlformats.org/officeDocument/2006/relationships/hyperlink" Target="http://gym1538sz.mskobr.ru/" TargetMode="External"/><Relationship Id="rId108" Type="http://schemas.openxmlformats.org/officeDocument/2006/relationships/hyperlink" Target="http://www.sch425.edusite.ru/" TargetMode="External"/><Relationship Id="rId48" Type="http://schemas.openxmlformats.org/officeDocument/2006/relationships/hyperlink" Target="http://old.sch171.ru/index.php?link=id00000083" TargetMode="External"/><Relationship Id="rId47" Type="http://schemas.openxmlformats.org/officeDocument/2006/relationships/hyperlink" Target="http://sch171.narod.ru/" TargetMode="External"/><Relationship Id="rId49" Type="http://schemas.openxmlformats.org/officeDocument/2006/relationships/hyperlink" Target="http://www.moscowschool54.ru/index.htm" TargetMode="External"/><Relationship Id="rId103" Type="http://schemas.openxmlformats.org/officeDocument/2006/relationships/hyperlink" Target="http://gsg.mskobr.ru/" TargetMode="External"/><Relationship Id="rId102" Type="http://schemas.openxmlformats.org/officeDocument/2006/relationships/hyperlink" Target="http://sch2097.mosedu.net/" TargetMode="External"/><Relationship Id="rId101" Type="http://schemas.openxmlformats.org/officeDocument/2006/relationships/hyperlink" Target="http://sch2097sz.mskobr.ru/" TargetMode="External"/><Relationship Id="rId100" Type="http://schemas.openxmlformats.org/officeDocument/2006/relationships/hyperlink" Target="http://sch2109.mskobr.ru/" TargetMode="External"/><Relationship Id="rId31" Type="http://schemas.openxmlformats.org/officeDocument/2006/relationships/hyperlink" Target="http://www.mccme.ru/s43/math/" TargetMode="External"/><Relationship Id="rId30" Type="http://schemas.openxmlformats.org/officeDocument/2006/relationships/hyperlink" Target="http://www.bioclass.ru/" TargetMode="External"/><Relationship Id="rId33" Type="http://schemas.openxmlformats.org/officeDocument/2006/relationships/hyperlink" Target="http://www.1514.ru/" TargetMode="External"/><Relationship Id="rId32" Type="http://schemas.openxmlformats.org/officeDocument/2006/relationships/hyperlink" Target="http://gym1514uz.mskobr.ru/" TargetMode="External"/><Relationship Id="rId35" Type="http://schemas.openxmlformats.org/officeDocument/2006/relationships/hyperlink" Target="http://lic1799.mskobr.ru/" TargetMode="External"/><Relationship Id="rId34" Type="http://schemas.openxmlformats.org/officeDocument/2006/relationships/hyperlink" Target="http://gym1514uz.mskobr.ru/primary_edu/nachal_naya_shkola_gimnazii_1514/" TargetMode="External"/><Relationship Id="rId37" Type="http://schemas.openxmlformats.org/officeDocument/2006/relationships/hyperlink" Target="http://kurchat.mskobr.ru/" TargetMode="External"/><Relationship Id="rId36" Type="http://schemas.openxmlformats.org/officeDocument/2006/relationships/hyperlink" Target="http://www.xn--1548-u4drin4h.xn--p1ai/" TargetMode="External"/><Relationship Id="rId39" Type="http://schemas.openxmlformats.org/officeDocument/2006/relationships/hyperlink" Target="http://www.kurchat.info/" TargetMode="External"/><Relationship Id="rId38" Type="http://schemas.openxmlformats.org/officeDocument/2006/relationships/hyperlink" Target="http://kurchatov1189.ru/olymp/" TargetMode="External"/><Relationship Id="rId20" Type="http://schemas.openxmlformats.org/officeDocument/2006/relationships/hyperlink" Target="http://lycu1580.mskobr.ru/" TargetMode="External"/><Relationship Id="rId22" Type="http://schemas.openxmlformats.org/officeDocument/2006/relationships/hyperlink" Target="http://sch1329.mskobr.ru/" TargetMode="External"/><Relationship Id="rId21" Type="http://schemas.openxmlformats.org/officeDocument/2006/relationships/hyperlink" Target="http://1581mgtu.ru/" TargetMode="External"/><Relationship Id="rId24" Type="http://schemas.openxmlformats.org/officeDocument/2006/relationships/hyperlink" Target="http://lgkuv.mskobr.ru/" TargetMode="External"/><Relationship Id="rId23" Type="http://schemas.openxmlformats.org/officeDocument/2006/relationships/hyperlink" Target="http://www.sch1329.ru/" TargetMode="External"/><Relationship Id="rId129" Type="http://schemas.openxmlformats.org/officeDocument/2006/relationships/hyperlink" Target="http://schusz1944.mskobr.ru/" TargetMode="External"/><Relationship Id="rId128" Type="http://schemas.openxmlformats.org/officeDocument/2006/relationships/hyperlink" Target="http://sch2054.mskobr.ru/" TargetMode="External"/><Relationship Id="rId127" Type="http://schemas.openxmlformats.org/officeDocument/2006/relationships/hyperlink" Target="http://sch1288s.mskobr.ru/" TargetMode="External"/><Relationship Id="rId126" Type="http://schemas.openxmlformats.org/officeDocument/2006/relationships/hyperlink" Target="https://school1454.ru/" TargetMode="External"/><Relationship Id="rId26" Type="http://schemas.openxmlformats.org/officeDocument/2006/relationships/hyperlink" Target="http://www.lyceum1502.ru/" TargetMode="External"/><Relationship Id="rId121" Type="http://schemas.openxmlformats.org/officeDocument/2006/relationships/hyperlink" Target="http://gym1290.mskobr.ru/" TargetMode="External"/><Relationship Id="rId25" Type="http://schemas.openxmlformats.org/officeDocument/2006/relationships/hyperlink" Target="http://lycg1502.mskobr.ru/" TargetMode="External"/><Relationship Id="rId120" Type="http://schemas.openxmlformats.org/officeDocument/2006/relationships/hyperlink" Target="https://ms45.edu.ru/d/ru/" TargetMode="External"/><Relationship Id="rId28" Type="http://schemas.openxmlformats.org/officeDocument/2006/relationships/hyperlink" Target="http://gym1543.mskobr.ru/" TargetMode="External"/><Relationship Id="rId27" Type="http://schemas.openxmlformats.org/officeDocument/2006/relationships/hyperlink" Target="http://www.xn--1502-u4drin4h.xn--p1ai/" TargetMode="External"/><Relationship Id="rId125" Type="http://schemas.openxmlformats.org/officeDocument/2006/relationships/hyperlink" Target="http://sch1454s.mskobr.ru/" TargetMode="External"/><Relationship Id="rId29" Type="http://schemas.openxmlformats.org/officeDocument/2006/relationships/hyperlink" Target="http://www.1543.ru/" TargetMode="External"/><Relationship Id="rId124" Type="http://schemas.openxmlformats.org/officeDocument/2006/relationships/hyperlink" Target="http://gymc1520.mskobr.ru/" TargetMode="External"/><Relationship Id="rId123" Type="http://schemas.openxmlformats.org/officeDocument/2006/relationships/hyperlink" Target="http://707.clan.su/" TargetMode="External"/><Relationship Id="rId122" Type="http://schemas.openxmlformats.org/officeDocument/2006/relationships/hyperlink" Target="http://sch690.ru/" TargetMode="External"/><Relationship Id="rId95" Type="http://schemas.openxmlformats.org/officeDocument/2006/relationships/hyperlink" Target="http://sch1357uv.mskobr.ru/" TargetMode="External"/><Relationship Id="rId94" Type="http://schemas.openxmlformats.org/officeDocument/2006/relationships/hyperlink" Target="http://sch1363uv.mskobr.ru/" TargetMode="External"/><Relationship Id="rId97" Type="http://schemas.openxmlformats.org/officeDocument/2006/relationships/hyperlink" Target="http://www.licey1547.ru/" TargetMode="External"/><Relationship Id="rId96" Type="http://schemas.openxmlformats.org/officeDocument/2006/relationships/hyperlink" Target="http://licuv1547.mskobr.ru/" TargetMode="External"/><Relationship Id="rId11" Type="http://schemas.openxmlformats.org/officeDocument/2006/relationships/hyperlink" Target="http://lycuz2.mskobr.ru/" TargetMode="External"/><Relationship Id="rId99" Type="http://schemas.openxmlformats.org/officeDocument/2006/relationships/hyperlink" Target="http://gazeta.school117.ru/" TargetMode="External"/><Relationship Id="rId10" Type="http://schemas.openxmlformats.org/officeDocument/2006/relationships/hyperlink" Target="http://schule1277.ru/" TargetMode="External"/><Relationship Id="rId98" Type="http://schemas.openxmlformats.org/officeDocument/2006/relationships/hyperlink" Target="http://sch117.mskobr.ru/" TargetMode="External"/><Relationship Id="rId13" Type="http://schemas.openxmlformats.org/officeDocument/2006/relationships/hyperlink" Target="http://sch2.ru/content/category/15/32/86/" TargetMode="External"/><Relationship Id="rId12" Type="http://schemas.openxmlformats.org/officeDocument/2006/relationships/hyperlink" Target="http://www.school2.ru/index.html" TargetMode="External"/><Relationship Id="rId91" Type="http://schemas.openxmlformats.org/officeDocument/2006/relationships/hyperlink" Target="http://gym1576s.mskobr.ru/" TargetMode="External"/><Relationship Id="rId90" Type="http://schemas.openxmlformats.org/officeDocument/2006/relationships/hyperlink" Target="http://gym1554.mskobr.ru/" TargetMode="External"/><Relationship Id="rId93" Type="http://schemas.openxmlformats.org/officeDocument/2006/relationships/hyperlink" Target="http://lyc1571sz.mskobr.ru/" TargetMode="External"/><Relationship Id="rId92" Type="http://schemas.openxmlformats.org/officeDocument/2006/relationships/hyperlink" Target="http://sch1359uv.mskobr.ru/" TargetMode="External"/><Relationship Id="rId118" Type="http://schemas.openxmlformats.org/officeDocument/2006/relationships/hyperlink" Target="http://sch853zg.mskobr.ru/" TargetMode="External"/><Relationship Id="rId117" Type="http://schemas.openxmlformats.org/officeDocument/2006/relationships/hyperlink" Target="http://gym1565sv.mskobr.ru/" TargetMode="External"/><Relationship Id="rId116" Type="http://schemas.openxmlformats.org/officeDocument/2006/relationships/hyperlink" Target="http://1811.mskobr.ru/" TargetMode="External"/><Relationship Id="rId115" Type="http://schemas.openxmlformats.org/officeDocument/2006/relationships/hyperlink" Target="http://gum1573.mskobr.ru/" TargetMode="External"/><Relationship Id="rId119" Type="http://schemas.openxmlformats.org/officeDocument/2006/relationships/hyperlink" Target="http://sch45uz.mskobr.ru/" TargetMode="External"/><Relationship Id="rId15" Type="http://schemas.openxmlformats.org/officeDocument/2006/relationships/hyperlink" Target="http://int-sch.ru/" TargetMode="External"/><Relationship Id="rId110" Type="http://schemas.openxmlformats.org/officeDocument/2006/relationships/hyperlink" Target="http://gym1538.ru/" TargetMode="External"/><Relationship Id="rId14" Type="http://schemas.openxmlformats.org/officeDocument/2006/relationships/hyperlink" Target="http://int.mskobr.ru/" TargetMode="External"/><Relationship Id="rId17" Type="http://schemas.openxmlformats.org/officeDocument/2006/relationships/hyperlink" Target="http://schc179.mskobr.ru/" TargetMode="External"/><Relationship Id="rId16" Type="http://schemas.openxmlformats.org/officeDocument/2006/relationships/hyperlink" Target="http://sch-int.ru/" TargetMode="External"/><Relationship Id="rId19" Type="http://schemas.openxmlformats.org/officeDocument/2006/relationships/hyperlink" Target="http://www.bioclass179.ru/index.shtml" TargetMode="External"/><Relationship Id="rId114" Type="http://schemas.openxmlformats.org/officeDocument/2006/relationships/hyperlink" Target="http://old.gimn1562.ru/" TargetMode="External"/><Relationship Id="rId18" Type="http://schemas.openxmlformats.org/officeDocument/2006/relationships/hyperlink" Target="http://www.179.ru/index.php/school" TargetMode="External"/><Relationship Id="rId113" Type="http://schemas.openxmlformats.org/officeDocument/2006/relationships/hyperlink" Target="http://gym1562uv.mskobr.ru/" TargetMode="External"/><Relationship Id="rId112" Type="http://schemas.openxmlformats.org/officeDocument/2006/relationships/hyperlink" Target="http://sch1234c.mskobr.ru/" TargetMode="External"/><Relationship Id="rId111" Type="http://schemas.openxmlformats.org/officeDocument/2006/relationships/hyperlink" Target="http://sch2095c.mskobr.ru/" TargetMode="External"/><Relationship Id="rId84" Type="http://schemas.openxmlformats.org/officeDocument/2006/relationships/hyperlink" Target="http://gym1517sz.mskobr.ru/" TargetMode="External"/><Relationship Id="rId83" Type="http://schemas.openxmlformats.org/officeDocument/2006/relationships/hyperlink" Target="http://www.sc109.ru/content/index.htm" TargetMode="External"/><Relationship Id="rId86" Type="http://schemas.openxmlformats.org/officeDocument/2006/relationships/hyperlink" Target="http://sch1252.mskobr.ru/" TargetMode="External"/><Relationship Id="rId85" Type="http://schemas.openxmlformats.org/officeDocument/2006/relationships/hyperlink" Target="http://www.gym1517.ru/" TargetMode="External"/><Relationship Id="rId88" Type="http://schemas.openxmlformats.org/officeDocument/2006/relationships/hyperlink" Target="http://gym1529c.mskobr.ru/" TargetMode="External"/><Relationship Id="rId150" Type="http://schemas.openxmlformats.org/officeDocument/2006/relationships/hyperlink" Target="http://sch1231.mskobr.ru/" TargetMode="External"/><Relationship Id="rId87" Type="http://schemas.openxmlformats.org/officeDocument/2006/relationships/hyperlink" Target="http://sch627.mskobr.ru/" TargetMode="External"/><Relationship Id="rId89" Type="http://schemas.openxmlformats.org/officeDocument/2006/relationships/hyperlink" Target="http://www.sch1529.ru/" TargetMode="External"/><Relationship Id="rId80" Type="http://schemas.openxmlformats.org/officeDocument/2006/relationships/hyperlink" Target="http://sch654.mskobr.ru/" TargetMode="External"/><Relationship Id="rId82" Type="http://schemas.openxmlformats.org/officeDocument/2006/relationships/hyperlink" Target="http://co109.mskobr.ru/" TargetMode="External"/><Relationship Id="rId81" Type="http://schemas.openxmlformats.org/officeDocument/2006/relationships/hyperlink" Target="http://ok654.ru/" TargetMode="External"/><Relationship Id="rId1" Type="http://schemas.openxmlformats.org/officeDocument/2006/relationships/hyperlink" Target="http://lyc1535.mskobr.ru/" TargetMode="External"/><Relationship Id="rId2" Type="http://schemas.openxmlformats.org/officeDocument/2006/relationships/hyperlink" Target="http://liceum1535.ru/" TargetMode="External"/><Relationship Id="rId3" Type="http://schemas.openxmlformats.org/officeDocument/2006/relationships/hyperlink" Target="http://internat.msu.ru/" TargetMode="External"/><Relationship Id="rId149" Type="http://schemas.openxmlformats.org/officeDocument/2006/relationships/hyperlink" Target="http://sch2098s.mskobr.ru/" TargetMode="External"/><Relationship Id="rId4" Type="http://schemas.openxmlformats.org/officeDocument/2006/relationships/hyperlink" Target="http://www.pms.ru/" TargetMode="External"/><Relationship Id="rId148" Type="http://schemas.openxmlformats.org/officeDocument/2006/relationships/hyperlink" Target="http://sch1354.znaet.ru/" TargetMode="External"/><Relationship Id="rId9" Type="http://schemas.openxmlformats.org/officeDocument/2006/relationships/hyperlink" Target="http://www.lyceum1501.ru/index.php?page=3" TargetMode="External"/><Relationship Id="rId143" Type="http://schemas.openxmlformats.org/officeDocument/2006/relationships/hyperlink" Target="http://sch2104c.mskobr.ru/" TargetMode="External"/><Relationship Id="rId142" Type="http://schemas.openxmlformats.org/officeDocument/2006/relationships/hyperlink" Target="http://colegio1558.ru/" TargetMode="External"/><Relationship Id="rId141" Type="http://schemas.openxmlformats.org/officeDocument/2006/relationships/hyperlink" Target="http://gym1558sv.mskobr.ru/" TargetMode="External"/><Relationship Id="rId140" Type="http://schemas.openxmlformats.org/officeDocument/2006/relationships/hyperlink" Target="http://news-scool2009.blogspot.ru/" TargetMode="External"/><Relationship Id="rId5" Type="http://schemas.openxmlformats.org/officeDocument/2006/relationships/hyperlink" Target="http://www.kolmogorovschool.ru/" TargetMode="External"/><Relationship Id="rId147" Type="http://schemas.openxmlformats.org/officeDocument/2006/relationships/hyperlink" Target="http://school2003.ucoz.ru/" TargetMode="External"/><Relationship Id="rId6" Type="http://schemas.openxmlformats.org/officeDocument/2006/relationships/hyperlink" Target="http://coc57.mskobr.ru/" TargetMode="External"/><Relationship Id="rId146" Type="http://schemas.openxmlformats.org/officeDocument/2006/relationships/hyperlink" Target="http://sch1354uz.mskobr.ru/" TargetMode="External"/><Relationship Id="rId7" Type="http://schemas.openxmlformats.org/officeDocument/2006/relationships/hyperlink" Target="http://sch57.ru/" TargetMode="External"/><Relationship Id="rId145" Type="http://schemas.openxmlformats.org/officeDocument/2006/relationships/hyperlink" Target="http://lyc1575.mskobr.ru/" TargetMode="External"/><Relationship Id="rId8" Type="http://schemas.openxmlformats.org/officeDocument/2006/relationships/hyperlink" Target="http://lycc1501.mskobr.ru/" TargetMode="External"/><Relationship Id="rId144" Type="http://schemas.openxmlformats.org/officeDocument/2006/relationships/hyperlink" Target="http://sch497.ru/" TargetMode="External"/><Relationship Id="rId73" Type="http://schemas.openxmlformats.org/officeDocument/2006/relationships/hyperlink" Target="http://gym1528zg.mskobr.ru/" TargetMode="External"/><Relationship Id="rId72" Type="http://schemas.openxmlformats.org/officeDocument/2006/relationships/hyperlink" Target="http://lyc1574.mskobr.ru/" TargetMode="External"/><Relationship Id="rId75" Type="http://schemas.openxmlformats.org/officeDocument/2006/relationships/hyperlink" Target="http://www.gym1534.ru/" TargetMode="External"/><Relationship Id="rId74" Type="http://schemas.openxmlformats.org/officeDocument/2006/relationships/hyperlink" Target="http://gym1534uz.mskobr.ru/" TargetMode="External"/><Relationship Id="rId77" Type="http://schemas.openxmlformats.org/officeDocument/2006/relationships/hyperlink" Target="http://www.sch25.ru/" TargetMode="External"/><Relationship Id="rId76" Type="http://schemas.openxmlformats.org/officeDocument/2006/relationships/hyperlink" Target="http://sch2086uz.mskobr.ru/" TargetMode="External"/><Relationship Id="rId79" Type="http://schemas.openxmlformats.org/officeDocument/2006/relationships/hyperlink" Target="http://gimn1567.ru/" TargetMode="External"/><Relationship Id="rId78" Type="http://schemas.openxmlformats.org/officeDocument/2006/relationships/hyperlink" Target="http://gym1567.mskobr.ru/" TargetMode="External"/><Relationship Id="rId71" Type="http://schemas.openxmlformats.org/officeDocument/2006/relationships/hyperlink" Target="http://www.1253med.ru/" TargetMode="External"/><Relationship Id="rId70" Type="http://schemas.openxmlformats.org/officeDocument/2006/relationships/hyperlink" Target="http://www.school1253.ru/" TargetMode="External"/><Relationship Id="rId139" Type="http://schemas.openxmlformats.org/officeDocument/2006/relationships/hyperlink" Target="http://sch2009.ru/" TargetMode="External"/><Relationship Id="rId138" Type="http://schemas.openxmlformats.org/officeDocument/2006/relationships/hyperlink" Target="http://www.sch1961.ru/" TargetMode="External"/><Relationship Id="rId137" Type="http://schemas.openxmlformats.org/officeDocument/2006/relationships/hyperlink" Target="http://sch2009uz.mskobr.ru/" TargetMode="External"/><Relationship Id="rId132" Type="http://schemas.openxmlformats.org/officeDocument/2006/relationships/hyperlink" Target="http://sch814z.mskobr.ru/" TargetMode="External"/><Relationship Id="rId131" Type="http://schemas.openxmlformats.org/officeDocument/2006/relationships/hyperlink" Target="http://1944.msk.ru/" TargetMode="External"/><Relationship Id="rId130" Type="http://schemas.openxmlformats.org/officeDocument/2006/relationships/hyperlink" Target="http://www.sch1944.ru/" TargetMode="External"/><Relationship Id="rId136" Type="http://schemas.openxmlformats.org/officeDocument/2006/relationships/hyperlink" Target="http://schools.keldysh.ru/gym1506/" TargetMode="External"/><Relationship Id="rId135" Type="http://schemas.openxmlformats.org/officeDocument/2006/relationships/hyperlink" Target="http://gym1506.mskobr.ru/" TargetMode="External"/><Relationship Id="rId134" Type="http://schemas.openxmlformats.org/officeDocument/2006/relationships/hyperlink" Target="http://mccvu.ru/" TargetMode="External"/><Relationship Id="rId133" Type="http://schemas.openxmlformats.org/officeDocument/2006/relationships/hyperlink" Target="http://msvu.edumil.ru/" TargetMode="External"/><Relationship Id="rId62" Type="http://schemas.openxmlformats.org/officeDocument/2006/relationships/hyperlink" Target="http://sch192uz.mskobr.ru/" TargetMode="External"/><Relationship Id="rId61" Type="http://schemas.openxmlformats.org/officeDocument/2006/relationships/hyperlink" Target="http://school.hse.ru/" TargetMode="External"/><Relationship Id="rId64" Type="http://schemas.openxmlformats.org/officeDocument/2006/relationships/hyperlink" Target="http://chemistry192.ru/" TargetMode="External"/><Relationship Id="rId63" Type="http://schemas.openxmlformats.org/officeDocument/2006/relationships/hyperlink" Target="http://www.sch192.ru/" TargetMode="External"/><Relationship Id="rId66" Type="http://schemas.openxmlformats.org/officeDocument/2006/relationships/hyperlink" Target="http://school218.ru/" TargetMode="External"/><Relationship Id="rId65" Type="http://schemas.openxmlformats.org/officeDocument/2006/relationships/hyperlink" Target="http://sch218.mskobr.ru/" TargetMode="External"/><Relationship Id="rId68" Type="http://schemas.openxmlformats.org/officeDocument/2006/relationships/hyperlink" Target="http://sch1955sv.mskobr.ru/" TargetMode="External"/><Relationship Id="rId67" Type="http://schemas.openxmlformats.org/officeDocument/2006/relationships/hyperlink" Target="http://gum1518.mskobr.ru/" TargetMode="External"/><Relationship Id="rId60" Type="http://schemas.openxmlformats.org/officeDocument/2006/relationships/hyperlink" Target="http://lyc1557zg.mskobr.ru/" TargetMode="External"/><Relationship Id="rId165" Type="http://schemas.openxmlformats.org/officeDocument/2006/relationships/hyperlink" Target="http://gym1358sz.mskobr.ru/" TargetMode="External"/><Relationship Id="rId69" Type="http://schemas.openxmlformats.org/officeDocument/2006/relationships/hyperlink" Target="http://sch1253c.mskobr.ru/" TargetMode="External"/><Relationship Id="rId164" Type="http://schemas.openxmlformats.org/officeDocument/2006/relationships/hyperlink" Target="http://gym1507uz.mskobr.ru/" TargetMode="External"/><Relationship Id="rId163" Type="http://schemas.openxmlformats.org/officeDocument/2006/relationships/hyperlink" Target="http://sch199uz.mskobr.ru/" TargetMode="External"/><Relationship Id="rId162" Type="http://schemas.openxmlformats.org/officeDocument/2006/relationships/hyperlink" Target="http://www.1542.su/" TargetMode="External"/><Relationship Id="rId167" Type="http://schemas.openxmlformats.org/officeDocument/2006/relationships/drawing" Target="../drawings/worksheetdrawing3.xml"/><Relationship Id="rId166" Type="http://schemas.openxmlformats.org/officeDocument/2006/relationships/hyperlink" Target="http://schv444.mskobr.ru/" TargetMode="External"/><Relationship Id="rId51" Type="http://schemas.openxmlformats.org/officeDocument/2006/relationships/hyperlink" Target="http://www.fml1568.ru/" TargetMode="External"/><Relationship Id="rId50" Type="http://schemas.openxmlformats.org/officeDocument/2006/relationships/hyperlink" Target="http://lyc1568.mskobr.ru/" TargetMode="External"/><Relationship Id="rId53" Type="http://schemas.openxmlformats.org/officeDocument/2006/relationships/hyperlink" Target="http://www.fmsh2007.ru/" TargetMode="External"/><Relationship Id="rId52" Type="http://schemas.openxmlformats.org/officeDocument/2006/relationships/hyperlink" Target="http://schuuz2007.mskobr.ru/" TargetMode="External"/><Relationship Id="rId55" Type="http://schemas.openxmlformats.org/officeDocument/2006/relationships/hyperlink" Target="http://direktor962.umi.ru/" TargetMode="External"/><Relationship Id="rId161" Type="http://schemas.openxmlformats.org/officeDocument/2006/relationships/hyperlink" Target="http://gym1542.mskobr.ru/" TargetMode="External"/><Relationship Id="rId54" Type="http://schemas.openxmlformats.org/officeDocument/2006/relationships/hyperlink" Target="http://sch962sv.mskobr.ru/" TargetMode="External"/><Relationship Id="rId160" Type="http://schemas.openxmlformats.org/officeDocument/2006/relationships/hyperlink" Target="http://sch2114uz.mskobr.ru/" TargetMode="External"/><Relationship Id="rId57" Type="http://schemas.openxmlformats.org/officeDocument/2006/relationships/hyperlink" Target="http://www.l1523.ru/" TargetMode="External"/><Relationship Id="rId56" Type="http://schemas.openxmlformats.org/officeDocument/2006/relationships/hyperlink" Target="http://www.1511.ru/" TargetMode="External"/><Relationship Id="rId159" Type="http://schemas.openxmlformats.org/officeDocument/2006/relationships/hyperlink" Target="https://www.lit.msu.ru/" TargetMode="External"/><Relationship Id="rId59" Type="http://schemas.openxmlformats.org/officeDocument/2006/relationships/hyperlink" Target="http://lycu1523.mskobr.ru/" TargetMode="External"/><Relationship Id="rId154" Type="http://schemas.openxmlformats.org/officeDocument/2006/relationships/hyperlink" Target="http://sch1158.mskobr.ru/" TargetMode="External"/><Relationship Id="rId58" Type="http://schemas.openxmlformats.org/officeDocument/2006/relationships/hyperlink" Target="http://mephi.mskobr.ru/" TargetMode="External"/><Relationship Id="rId153" Type="http://schemas.openxmlformats.org/officeDocument/2006/relationships/hyperlink" Target="http://gym1569u.mskobr.ru/" TargetMode="External"/><Relationship Id="rId152" Type="http://schemas.openxmlformats.org/officeDocument/2006/relationships/hyperlink" Target="http://www.gim1521.ru/" TargetMode="External"/><Relationship Id="rId151" Type="http://schemas.openxmlformats.org/officeDocument/2006/relationships/hyperlink" Target="http://school1231.ru/" TargetMode="External"/><Relationship Id="rId158" Type="http://schemas.openxmlformats.org/officeDocument/2006/relationships/hyperlink" Target="http://lyc1533.mskobr.ru/" TargetMode="External"/><Relationship Id="rId157" Type="http://schemas.openxmlformats.org/officeDocument/2006/relationships/hyperlink" Target="http://sch1223s.mskobr.ru/" TargetMode="External"/><Relationship Id="rId156" Type="http://schemas.openxmlformats.org/officeDocument/2006/relationships/hyperlink" Target="http://sch1468.mskobr.ru/" TargetMode="External"/><Relationship Id="rId155" Type="http://schemas.openxmlformats.org/officeDocument/2006/relationships/hyperlink" Target="http://cog429.mskobr.ru/" TargetMode="Externa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43.71"/>
    <col customWidth="1" min="2" max="3" width="34.71"/>
    <col customWidth="1" min="4" max="4" width="59.14"/>
    <col customWidth="1" min="5" max="5" width="34.71"/>
    <col customWidth="1" min="6" max="6" width="55.57"/>
    <col customWidth="1" min="7" max="7" width="77.0"/>
    <col customWidth="1" min="8" max="8" width="78.86"/>
    <col customWidth="1" min="9" max="9" width="29.29"/>
    <col customWidth="1" min="10" max="10" width="16.0"/>
    <col customWidth="1" min="11" max="11" width="20.29"/>
    <col customWidth="1" min="12" max="12" width="21.0"/>
    <col customWidth="1" min="13" max="13" width="43.71"/>
    <col customWidth="1" min="14" max="14" width="38.29"/>
    <col customWidth="1" min="15" max="15" width="67.71"/>
    <col customWidth="1" min="16" max="16" width="73.43"/>
    <col customWidth="1" min="17" max="17" width="69.71"/>
    <col customWidth="1" min="18" max="18" width="35.43"/>
    <col customWidth="1" min="19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ht="78.0" customHeight="1">
      <c r="A2" s="4" t="s">
        <v>18</v>
      </c>
      <c r="B2" s="1" t="s">
        <v>19</v>
      </c>
      <c r="C2" s="1" t="s">
        <v>20</v>
      </c>
      <c r="D2" s="2" t="s">
        <v>21</v>
      </c>
      <c r="E2" s="1">
        <v>4474.0</v>
      </c>
      <c r="F2" s="5" t="s">
        <v>22</v>
      </c>
      <c r="G2" s="1" t="s">
        <v>23</v>
      </c>
      <c r="H2" s="1" t="s">
        <v>24</v>
      </c>
      <c r="I2" s="1" t="s">
        <v>25</v>
      </c>
      <c r="J2" s="1" t="s">
        <v>25</v>
      </c>
      <c r="K2" s="1" t="s">
        <v>26</v>
      </c>
      <c r="L2" s="1" t="s">
        <v>25</v>
      </c>
      <c r="M2" s="3" t="s">
        <v>27</v>
      </c>
      <c r="N2" s="3" t="s">
        <v>28</v>
      </c>
      <c r="O2" s="3" t="s">
        <v>29</v>
      </c>
      <c r="P2" s="3" t="s">
        <v>30</v>
      </c>
      <c r="Q2" s="3" t="s">
        <v>31</v>
      </c>
      <c r="R2" s="3" t="s">
        <v>32</v>
      </c>
    </row>
    <row r="3" ht="15.75" customHeight="1">
      <c r="A3" s="1"/>
      <c r="B3" s="1"/>
      <c r="C3" s="1" t="s">
        <v>33</v>
      </c>
      <c r="D3" s="2" t="s">
        <v>34</v>
      </c>
      <c r="E3" s="1"/>
      <c r="F3" s="1"/>
      <c r="G3" s="1"/>
      <c r="H3" s="1"/>
      <c r="I3" s="1"/>
      <c r="J3" s="1"/>
      <c r="K3" s="1"/>
      <c r="L3" s="1"/>
      <c r="M3" s="6"/>
      <c r="N3" s="6"/>
      <c r="O3" s="6"/>
      <c r="P3" s="6"/>
      <c r="Q3" s="6"/>
      <c r="R3" s="6"/>
    </row>
    <row r="4" ht="15.75" customHeight="1">
      <c r="A4" s="7"/>
      <c r="B4" s="7"/>
      <c r="C4" s="7"/>
      <c r="D4" s="8"/>
      <c r="E4" s="7"/>
      <c r="F4" s="7"/>
      <c r="G4" s="7"/>
      <c r="H4" s="7"/>
      <c r="I4" s="7"/>
      <c r="J4" s="7"/>
      <c r="K4" s="7"/>
      <c r="L4" s="7"/>
      <c r="M4" s="9"/>
      <c r="N4" s="9"/>
      <c r="O4" s="9"/>
      <c r="P4" s="9"/>
      <c r="Q4" s="9"/>
      <c r="R4" s="9"/>
    </row>
    <row r="5" ht="15.75" customHeight="1">
      <c r="A5" s="1" t="s">
        <v>35</v>
      </c>
      <c r="B5" s="1" t="s">
        <v>36</v>
      </c>
      <c r="C5" s="1" t="s">
        <v>37</v>
      </c>
      <c r="D5" s="2" t="s">
        <v>38</v>
      </c>
      <c r="E5" s="1">
        <v>48659.0</v>
      </c>
      <c r="F5" s="1" t="s">
        <v>39</v>
      </c>
      <c r="G5" s="1" t="s">
        <v>40</v>
      </c>
      <c r="H5" s="1" t="s">
        <v>41</v>
      </c>
      <c r="I5" s="1" t="s">
        <v>25</v>
      </c>
      <c r="J5" s="1" t="s">
        <v>25</v>
      </c>
      <c r="K5" s="1" t="s">
        <v>42</v>
      </c>
      <c r="L5" s="1" t="s">
        <v>43</v>
      </c>
      <c r="M5" s="3" t="s">
        <v>44</v>
      </c>
      <c r="N5" s="3" t="s">
        <v>45</v>
      </c>
      <c r="O5" s="3" t="s">
        <v>46</v>
      </c>
      <c r="P5" s="3" t="s">
        <v>47</v>
      </c>
      <c r="Q5" s="3" t="s">
        <v>48</v>
      </c>
      <c r="R5" s="3" t="s">
        <v>49</v>
      </c>
    </row>
    <row r="6" ht="15.75" customHeight="1">
      <c r="A6" s="7"/>
      <c r="B6" s="7"/>
      <c r="C6" s="7" t="s">
        <v>50</v>
      </c>
      <c r="D6" s="2" t="s">
        <v>51</v>
      </c>
      <c r="E6" s="7"/>
      <c r="F6" s="7"/>
      <c r="G6" s="7"/>
      <c r="H6" s="7"/>
      <c r="I6" s="7"/>
      <c r="J6" s="7"/>
      <c r="K6" s="7"/>
      <c r="L6" s="7"/>
      <c r="M6" s="9"/>
      <c r="N6" s="9"/>
      <c r="O6" s="9"/>
      <c r="P6" s="9"/>
      <c r="Q6" s="9"/>
      <c r="R6" s="9"/>
    </row>
    <row r="7" ht="15.75" customHeight="1">
      <c r="A7" s="1"/>
      <c r="B7" s="1"/>
      <c r="C7" s="10" t="s">
        <v>52</v>
      </c>
      <c r="D7" s="2"/>
      <c r="E7" s="1"/>
      <c r="F7" s="1"/>
      <c r="G7" s="1"/>
      <c r="H7" s="1"/>
      <c r="I7" s="1"/>
      <c r="J7" s="1"/>
      <c r="K7" s="1"/>
      <c r="L7" s="1"/>
      <c r="M7" s="6"/>
      <c r="N7" s="6"/>
      <c r="O7" s="6"/>
      <c r="P7" s="6"/>
      <c r="Q7" s="6"/>
      <c r="R7" s="6"/>
    </row>
    <row r="8" ht="15.75" customHeight="1">
      <c r="A8" s="1" t="s">
        <v>53</v>
      </c>
      <c r="B8" s="1" t="s">
        <v>54</v>
      </c>
      <c r="C8" s="1" t="s">
        <v>55</v>
      </c>
      <c r="D8" s="2" t="s">
        <v>56</v>
      </c>
      <c r="E8" s="1">
        <v>1378.0</v>
      </c>
      <c r="F8" s="1" t="s">
        <v>57</v>
      </c>
      <c r="G8" s="1" t="s">
        <v>58</v>
      </c>
      <c r="H8" s="1" t="s">
        <v>59</v>
      </c>
      <c r="I8" s="1" t="s">
        <v>60</v>
      </c>
      <c r="J8" s="1" t="s">
        <v>25</v>
      </c>
      <c r="K8" s="1" t="s">
        <v>61</v>
      </c>
      <c r="L8" s="1" t="s">
        <v>25</v>
      </c>
      <c r="M8" s="3" t="s">
        <v>62</v>
      </c>
      <c r="N8" s="3" t="s">
        <v>63</v>
      </c>
      <c r="O8" s="3" t="s">
        <v>64</v>
      </c>
      <c r="P8" s="3" t="s">
        <v>65</v>
      </c>
      <c r="Q8" s="3" t="s">
        <v>66</v>
      </c>
      <c r="R8" s="3" t="s">
        <v>67</v>
      </c>
    </row>
    <row r="9" ht="15.75" customHeight="1">
      <c r="A9" s="1"/>
      <c r="B9" s="1"/>
      <c r="C9" s="1" t="s">
        <v>68</v>
      </c>
      <c r="D9" s="2" t="s">
        <v>69</v>
      </c>
      <c r="E9" s="1"/>
      <c r="F9" s="1"/>
      <c r="G9" s="1"/>
      <c r="H9" s="1"/>
      <c r="I9" s="1"/>
      <c r="J9" s="1"/>
      <c r="K9" s="1"/>
      <c r="L9" s="1"/>
      <c r="M9" s="6"/>
      <c r="N9" s="6"/>
      <c r="O9" s="6"/>
      <c r="P9" s="6"/>
      <c r="Q9" s="6"/>
      <c r="R9" s="6"/>
    </row>
    <row r="10" ht="15.75" customHeight="1">
      <c r="A10" s="1" t="s">
        <v>70</v>
      </c>
      <c r="B10" s="1" t="s">
        <v>71</v>
      </c>
      <c r="C10" s="1" t="s">
        <v>72</v>
      </c>
      <c r="D10" s="2" t="s">
        <v>73</v>
      </c>
      <c r="E10" s="1" t="s">
        <v>74</v>
      </c>
      <c r="F10" s="1" t="s">
        <v>75</v>
      </c>
      <c r="G10" s="1" t="s">
        <v>76</v>
      </c>
      <c r="H10" s="1" t="s">
        <v>77</v>
      </c>
      <c r="I10" s="1" t="s">
        <v>25</v>
      </c>
      <c r="J10" s="1" t="s">
        <v>43</v>
      </c>
      <c r="K10" s="1" t="s">
        <v>26</v>
      </c>
      <c r="L10" s="1" t="s">
        <v>43</v>
      </c>
      <c r="M10" s="3" t="s">
        <v>78</v>
      </c>
      <c r="N10" s="11" t="s">
        <v>79</v>
      </c>
      <c r="O10" s="3" t="s">
        <v>80</v>
      </c>
      <c r="P10" s="3" t="s">
        <v>81</v>
      </c>
      <c r="Q10" s="3" t="s">
        <v>82</v>
      </c>
      <c r="R10" s="3" t="s">
        <v>83</v>
      </c>
    </row>
    <row r="11" ht="15.75" customHeight="1">
      <c r="A11" s="1"/>
      <c r="B11" s="1"/>
      <c r="C11" s="1" t="s">
        <v>84</v>
      </c>
      <c r="D11" s="2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  <c r="Q11" s="6"/>
      <c r="R11" s="6"/>
    </row>
    <row r="12" ht="15.75" customHeight="1">
      <c r="A12" s="1"/>
      <c r="B12" s="1"/>
      <c r="C12" s="1" t="s">
        <v>85</v>
      </c>
      <c r="D12" s="2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  <c r="Q12" s="6"/>
      <c r="R12" s="6"/>
    </row>
    <row r="13" ht="15.75" customHeight="1">
      <c r="A13" s="1" t="s">
        <v>86</v>
      </c>
      <c r="B13" s="1" t="s">
        <v>87</v>
      </c>
      <c r="C13" s="1" t="s">
        <v>88</v>
      </c>
      <c r="D13" s="2" t="s">
        <v>89</v>
      </c>
      <c r="E13" s="1">
        <v>53301.0</v>
      </c>
      <c r="F13" s="1" t="s">
        <v>90</v>
      </c>
      <c r="G13" s="1" t="s">
        <v>91</v>
      </c>
      <c r="H13" s="1" t="s">
        <v>92</v>
      </c>
      <c r="I13" s="1" t="s">
        <v>25</v>
      </c>
      <c r="J13" s="1" t="s">
        <v>43</v>
      </c>
      <c r="K13" s="1" t="s">
        <v>26</v>
      </c>
      <c r="L13" s="1" t="s">
        <v>25</v>
      </c>
      <c r="M13" s="3" t="s">
        <v>93</v>
      </c>
      <c r="N13" s="3" t="s">
        <v>94</v>
      </c>
      <c r="O13" s="3" t="s">
        <v>95</v>
      </c>
      <c r="P13" s="3" t="s">
        <v>96</v>
      </c>
      <c r="Q13" s="3" t="s">
        <v>97</v>
      </c>
      <c r="R13" s="3" t="s">
        <v>98</v>
      </c>
    </row>
    <row r="14" ht="15.75" customHeight="1">
      <c r="A14" s="1"/>
      <c r="B14" s="1"/>
      <c r="C14" s="1" t="s">
        <v>99</v>
      </c>
      <c r="D14" s="2" t="s">
        <v>100</v>
      </c>
      <c r="E14" s="1"/>
      <c r="F14" s="1"/>
      <c r="G14" s="1"/>
      <c r="H14" s="1"/>
      <c r="I14" s="1"/>
      <c r="J14" s="1"/>
      <c r="K14" s="1"/>
      <c r="L14" s="1"/>
      <c r="M14" s="6"/>
      <c r="N14" s="6"/>
      <c r="O14" s="6"/>
      <c r="P14" s="6"/>
      <c r="Q14" s="6"/>
      <c r="R14" s="6"/>
    </row>
    <row r="15" ht="15.75" customHeight="1">
      <c r="A15" s="1"/>
      <c r="B15" s="1"/>
      <c r="C15" s="1" t="s">
        <v>101</v>
      </c>
      <c r="D15" s="2"/>
      <c r="E15" s="1"/>
      <c r="F15" s="1"/>
      <c r="G15" s="1"/>
      <c r="H15" s="1"/>
      <c r="I15" s="1"/>
      <c r="J15" s="1"/>
      <c r="K15" s="1"/>
      <c r="L15" s="1"/>
      <c r="M15" s="6"/>
      <c r="N15" s="6"/>
      <c r="O15" s="6"/>
      <c r="P15" s="6"/>
      <c r="Q15" s="6"/>
      <c r="R15" s="6"/>
    </row>
    <row r="16" ht="15.75" customHeight="1">
      <c r="A16" s="1" t="s">
        <v>102</v>
      </c>
      <c r="B16" s="1" t="s">
        <v>103</v>
      </c>
      <c r="C16" s="1" t="s">
        <v>104</v>
      </c>
      <c r="D16" s="2" t="s">
        <v>105</v>
      </c>
      <c r="E16" s="1">
        <v>26682.0</v>
      </c>
      <c r="F16" s="1" t="s">
        <v>106</v>
      </c>
      <c r="G16" s="1" t="s">
        <v>107</v>
      </c>
      <c r="H16" s="1" t="s">
        <v>108</v>
      </c>
      <c r="I16" s="1" t="s">
        <v>25</v>
      </c>
      <c r="J16" s="1" t="s">
        <v>25</v>
      </c>
      <c r="K16" s="1" t="s">
        <v>42</v>
      </c>
      <c r="L16" s="1" t="s">
        <v>43</v>
      </c>
      <c r="M16" s="3" t="s">
        <v>109</v>
      </c>
      <c r="N16" s="3" t="s">
        <v>110</v>
      </c>
      <c r="O16" s="3" t="s">
        <v>111</v>
      </c>
      <c r="P16" s="3" t="s">
        <v>112</v>
      </c>
      <c r="Q16" s="3" t="s">
        <v>113</v>
      </c>
      <c r="R16" s="3" t="s">
        <v>114</v>
      </c>
    </row>
    <row r="17" ht="15.75" customHeight="1">
      <c r="A17" s="1"/>
      <c r="B17" s="1"/>
      <c r="C17" s="1" t="s">
        <v>115</v>
      </c>
      <c r="D17" s="2" t="s">
        <v>116</v>
      </c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  <c r="Q17" s="6"/>
      <c r="R17" s="6"/>
    </row>
    <row r="18" ht="15.75" customHeight="1">
      <c r="A18" s="1"/>
      <c r="B18" s="1"/>
      <c r="C18" s="1" t="s">
        <v>117</v>
      </c>
      <c r="D18" s="2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  <c r="Q18" s="6"/>
      <c r="R18" s="6"/>
    </row>
    <row r="19" ht="15.75" customHeight="1">
      <c r="A19" s="1" t="s">
        <v>118</v>
      </c>
      <c r="B19" s="1" t="s">
        <v>119</v>
      </c>
      <c r="C19" s="1" t="s">
        <v>120</v>
      </c>
      <c r="D19" s="2" t="s">
        <v>121</v>
      </c>
      <c r="E19" s="1">
        <v>4873.0</v>
      </c>
      <c r="F19" s="1" t="s">
        <v>122</v>
      </c>
      <c r="G19" s="1" t="s">
        <v>123</v>
      </c>
      <c r="H19" s="1" t="s">
        <v>124</v>
      </c>
      <c r="I19" s="1" t="s">
        <v>25</v>
      </c>
      <c r="J19" s="1" t="s">
        <v>43</v>
      </c>
      <c r="K19" s="1" t="s">
        <v>42</v>
      </c>
      <c r="L19" s="1" t="s">
        <v>25</v>
      </c>
      <c r="M19" s="3" t="s">
        <v>125</v>
      </c>
      <c r="N19" s="3" t="s">
        <v>126</v>
      </c>
      <c r="O19" s="3" t="s">
        <v>127</v>
      </c>
      <c r="P19" s="3" t="s">
        <v>128</v>
      </c>
      <c r="Q19" s="3" t="s">
        <v>129</v>
      </c>
      <c r="R19" s="3" t="s">
        <v>130</v>
      </c>
    </row>
    <row r="20" ht="15.75" customHeight="1">
      <c r="A20" s="1"/>
      <c r="B20" s="1"/>
      <c r="C20" s="1" t="s">
        <v>131</v>
      </c>
      <c r="D20" s="2"/>
      <c r="E20" s="1"/>
      <c r="F20" s="1"/>
      <c r="G20" s="1"/>
      <c r="H20" s="1"/>
      <c r="I20" s="1"/>
      <c r="J20" s="1"/>
      <c r="K20" s="1"/>
      <c r="L20" s="1"/>
      <c r="M20" s="6"/>
      <c r="N20" s="6"/>
      <c r="O20" s="6"/>
      <c r="P20" s="6"/>
      <c r="Q20" s="6"/>
      <c r="R20" s="6"/>
    </row>
    <row r="21" ht="15.75" customHeight="1">
      <c r="A21" s="1"/>
      <c r="B21" s="1"/>
      <c r="C21" s="1" t="s">
        <v>132</v>
      </c>
      <c r="D21" s="2"/>
      <c r="E21" s="1"/>
      <c r="F21" s="1"/>
      <c r="G21" s="1"/>
      <c r="H21" s="1"/>
      <c r="I21" s="1"/>
      <c r="J21" s="1"/>
      <c r="K21" s="1"/>
      <c r="L21" s="1"/>
      <c r="M21" s="6"/>
      <c r="N21" s="6"/>
      <c r="O21" s="6"/>
      <c r="P21" s="6"/>
      <c r="Q21" s="6"/>
      <c r="R21" s="6"/>
    </row>
    <row r="22" ht="15.75" customHeight="1">
      <c r="A22" s="1" t="s">
        <v>133</v>
      </c>
      <c r="B22" s="1" t="s">
        <v>134</v>
      </c>
      <c r="C22" s="1" t="s">
        <v>135</v>
      </c>
      <c r="D22" s="2" t="s">
        <v>136</v>
      </c>
      <c r="E22" s="1" t="s">
        <v>137</v>
      </c>
      <c r="F22" s="1" t="s">
        <v>138</v>
      </c>
      <c r="G22" s="1" t="s">
        <v>139</v>
      </c>
      <c r="H22" s="1" t="s">
        <v>140</v>
      </c>
      <c r="I22" s="1" t="s">
        <v>25</v>
      </c>
      <c r="J22" s="1" t="s">
        <v>43</v>
      </c>
      <c r="K22" s="1" t="s">
        <v>26</v>
      </c>
      <c r="L22" s="1" t="s">
        <v>25</v>
      </c>
      <c r="M22" s="3" t="s">
        <v>141</v>
      </c>
      <c r="N22" s="3" t="s">
        <v>142</v>
      </c>
      <c r="O22" s="3" t="s">
        <v>143</v>
      </c>
      <c r="P22" s="3" t="s">
        <v>144</v>
      </c>
      <c r="Q22" s="3" t="s">
        <v>145</v>
      </c>
      <c r="R22" s="3" t="s">
        <v>146</v>
      </c>
    </row>
    <row r="23" ht="15.75" customHeight="1">
      <c r="A23" s="1"/>
      <c r="B23" s="1"/>
      <c r="C23" s="1"/>
      <c r="D23" s="2"/>
      <c r="E23" s="1"/>
      <c r="F23" s="1"/>
      <c r="G23" s="1"/>
      <c r="H23" s="1"/>
      <c r="I23" s="1"/>
      <c r="J23" s="1"/>
      <c r="K23" s="1"/>
      <c r="L23" s="1"/>
      <c r="M23" s="6"/>
      <c r="N23" s="6"/>
      <c r="O23" s="6"/>
      <c r="P23" s="6"/>
      <c r="Q23" s="6"/>
      <c r="R23" s="6"/>
    </row>
    <row r="24" ht="15.75" customHeight="1">
      <c r="A24" s="1" t="s">
        <v>147</v>
      </c>
      <c r="B24" s="1" t="s">
        <v>148</v>
      </c>
      <c r="C24" s="1" t="s">
        <v>149</v>
      </c>
      <c r="D24" s="2" t="s">
        <v>150</v>
      </c>
      <c r="E24" s="1">
        <v>189133.0</v>
      </c>
      <c r="F24" s="1" t="s">
        <v>151</v>
      </c>
      <c r="G24" s="1" t="s">
        <v>152</v>
      </c>
      <c r="H24" s="1" t="s">
        <v>153</v>
      </c>
      <c r="I24" s="1" t="s">
        <v>154</v>
      </c>
      <c r="J24" s="1" t="s">
        <v>25</v>
      </c>
      <c r="K24" s="1" t="s">
        <v>61</v>
      </c>
      <c r="L24" s="1" t="s">
        <v>25</v>
      </c>
      <c r="M24" s="3" t="s">
        <v>155</v>
      </c>
      <c r="N24" s="3" t="s">
        <v>156</v>
      </c>
      <c r="O24" s="3" t="s">
        <v>157</v>
      </c>
      <c r="P24" s="3" t="s">
        <v>158</v>
      </c>
      <c r="Q24" s="3" t="s">
        <v>159</v>
      </c>
      <c r="R24" s="3" t="s">
        <v>160</v>
      </c>
    </row>
    <row r="25" ht="15.75" customHeight="1">
      <c r="A25" s="1"/>
      <c r="B25" s="1"/>
      <c r="C25" s="1" t="s">
        <v>161</v>
      </c>
      <c r="D25" s="2"/>
      <c r="E25" s="1"/>
      <c r="F25" s="1"/>
      <c r="G25" s="1"/>
      <c r="H25" s="1"/>
      <c r="I25" s="1"/>
      <c r="J25" s="1"/>
      <c r="K25" s="1"/>
      <c r="L25" s="1"/>
      <c r="M25" s="6"/>
      <c r="N25" s="6"/>
      <c r="O25" s="6"/>
      <c r="P25" s="6"/>
      <c r="Q25" s="6"/>
      <c r="R25" s="6"/>
    </row>
    <row r="26" ht="15.75" customHeight="1">
      <c r="A26" s="1" t="s">
        <v>162</v>
      </c>
      <c r="B26" s="1" t="s">
        <v>163</v>
      </c>
      <c r="C26" s="1" t="s">
        <v>164</v>
      </c>
      <c r="D26" s="2" t="s">
        <v>165</v>
      </c>
      <c r="E26" s="1" t="s">
        <v>166</v>
      </c>
      <c r="F26" s="1" t="s">
        <v>167</v>
      </c>
      <c r="G26" s="1" t="s">
        <v>168</v>
      </c>
      <c r="H26" s="1" t="s">
        <v>169</v>
      </c>
      <c r="I26" s="1" t="s">
        <v>170</v>
      </c>
      <c r="J26" s="1" t="s">
        <v>171</v>
      </c>
      <c r="K26" s="1" t="s">
        <v>26</v>
      </c>
      <c r="L26" s="1" t="s">
        <v>25</v>
      </c>
      <c r="M26" s="3" t="s">
        <v>172</v>
      </c>
      <c r="N26" s="3" t="s">
        <v>173</v>
      </c>
      <c r="O26" s="3" t="s">
        <v>174</v>
      </c>
      <c r="P26" s="3" t="s">
        <v>175</v>
      </c>
      <c r="Q26" s="3" t="s">
        <v>176</v>
      </c>
      <c r="R26" s="3" t="s">
        <v>177</v>
      </c>
    </row>
    <row r="27" ht="15.75" customHeight="1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6"/>
      <c r="N27" s="6"/>
      <c r="O27" s="6"/>
      <c r="P27" s="6"/>
      <c r="Q27" s="6"/>
      <c r="R27" s="6"/>
    </row>
    <row r="28" ht="15.75" customHeight="1">
      <c r="A28" s="1" t="s">
        <v>178</v>
      </c>
      <c r="B28" s="1" t="s">
        <v>179</v>
      </c>
      <c r="C28" s="1" t="s">
        <v>180</v>
      </c>
      <c r="D28" s="2" t="s">
        <v>181</v>
      </c>
      <c r="E28" s="1" t="s">
        <v>182</v>
      </c>
      <c r="F28" s="1" t="s">
        <v>183</v>
      </c>
      <c r="G28" s="1" t="s">
        <v>184</v>
      </c>
      <c r="H28" s="1" t="s">
        <v>185</v>
      </c>
      <c r="I28" s="1" t="s">
        <v>186</v>
      </c>
      <c r="J28" s="1" t="s">
        <v>43</v>
      </c>
      <c r="K28" s="1" t="s">
        <v>26</v>
      </c>
      <c r="L28" s="1" t="s">
        <v>25</v>
      </c>
      <c r="M28" s="3" t="s">
        <v>187</v>
      </c>
      <c r="N28" s="3" t="s">
        <v>188</v>
      </c>
      <c r="O28" s="3" t="s">
        <v>189</v>
      </c>
      <c r="P28" s="3" t="s">
        <v>190</v>
      </c>
      <c r="Q28" s="3" t="s">
        <v>191</v>
      </c>
      <c r="R28" s="3" t="s">
        <v>192</v>
      </c>
    </row>
    <row r="29" ht="15.75" customHeight="1">
      <c r="A29" s="1"/>
      <c r="B29" s="1"/>
      <c r="C29" s="1" t="s">
        <v>193</v>
      </c>
      <c r="D29" s="12"/>
      <c r="E29" s="1"/>
      <c r="F29" s="6"/>
      <c r="G29" s="1"/>
      <c r="H29" s="1"/>
      <c r="I29" s="1"/>
      <c r="J29" s="1"/>
      <c r="K29" s="1"/>
      <c r="L29" s="1"/>
      <c r="M29" s="6"/>
      <c r="N29" s="6"/>
      <c r="O29" s="6"/>
      <c r="P29" s="6"/>
      <c r="Q29" s="6"/>
      <c r="R29" s="6"/>
    </row>
    <row r="30" ht="15.75" customHeight="1">
      <c r="A30" s="1"/>
      <c r="B30" s="1"/>
      <c r="C30" s="1"/>
      <c r="D30" s="12"/>
      <c r="E30" s="1"/>
      <c r="F30" s="1"/>
      <c r="G30" s="1"/>
      <c r="H30" s="1"/>
      <c r="I30" s="1"/>
      <c r="J30" s="1"/>
      <c r="K30" s="1"/>
      <c r="L30" s="1"/>
      <c r="M30" s="6"/>
      <c r="N30" s="6"/>
      <c r="O30" s="6"/>
      <c r="P30" s="6"/>
      <c r="Q30" s="6"/>
      <c r="R30" s="6"/>
    </row>
    <row r="31" ht="15.75" customHeight="1">
      <c r="A31" s="1" t="s">
        <v>194</v>
      </c>
      <c r="B31" s="1" t="s">
        <v>195</v>
      </c>
      <c r="C31" s="1" t="s">
        <v>196</v>
      </c>
      <c r="D31" s="2"/>
      <c r="E31" s="3">
        <v>946.0</v>
      </c>
      <c r="F31" s="1" t="s">
        <v>197</v>
      </c>
      <c r="G31" s="1" t="s">
        <v>198</v>
      </c>
      <c r="H31" s="1" t="s">
        <v>199</v>
      </c>
      <c r="I31" s="1" t="s">
        <v>25</v>
      </c>
      <c r="J31" s="1" t="s">
        <v>25</v>
      </c>
      <c r="K31" s="1" t="s">
        <v>200</v>
      </c>
      <c r="L31" s="1" t="s">
        <v>25</v>
      </c>
      <c r="M31" s="3" t="s">
        <v>44</v>
      </c>
      <c r="N31" s="3" t="s">
        <v>201</v>
      </c>
      <c r="O31" s="3" t="s">
        <v>202</v>
      </c>
      <c r="P31" s="3" t="s">
        <v>128</v>
      </c>
      <c r="Q31" s="3" t="s">
        <v>203</v>
      </c>
      <c r="R31" s="3" t="s">
        <v>204</v>
      </c>
    </row>
    <row r="32" ht="15.75" customHeight="1">
      <c r="A32" s="1"/>
      <c r="B32" s="1"/>
      <c r="C32" s="1" t="s">
        <v>205</v>
      </c>
      <c r="D32" s="2" t="s">
        <v>206</v>
      </c>
      <c r="E32" s="1"/>
      <c r="F32" s="1"/>
      <c r="G32" s="1"/>
      <c r="H32" s="1"/>
      <c r="I32" s="1"/>
      <c r="J32" s="1"/>
      <c r="K32" s="1"/>
      <c r="L32" s="1"/>
      <c r="M32" s="6"/>
      <c r="N32" s="6"/>
      <c r="O32" s="6"/>
      <c r="P32" s="6"/>
      <c r="Q32" s="6"/>
      <c r="R32" s="6"/>
    </row>
    <row r="33" ht="15.75" customHeight="1">
      <c r="A33" s="1"/>
      <c r="B33" s="1"/>
      <c r="C33" s="1" t="s">
        <v>207</v>
      </c>
      <c r="D33" s="2" t="s">
        <v>208</v>
      </c>
      <c r="E33" s="1"/>
      <c r="F33" s="1"/>
      <c r="G33" s="1"/>
      <c r="H33" s="1"/>
      <c r="I33" s="1"/>
      <c r="J33" s="1"/>
      <c r="K33" s="1"/>
      <c r="L33" s="1"/>
      <c r="M33" s="6"/>
      <c r="N33" s="6"/>
      <c r="O33" s="6"/>
      <c r="P33" s="6"/>
      <c r="Q33" s="6"/>
      <c r="R33" s="6"/>
    </row>
    <row r="34" ht="15.75" customHeight="1">
      <c r="A34" s="1"/>
      <c r="B34" s="1"/>
      <c r="C34" s="1" t="s">
        <v>209</v>
      </c>
      <c r="D34" s="2"/>
      <c r="E34" s="1"/>
      <c r="F34" s="1"/>
      <c r="G34" s="1"/>
      <c r="H34" s="1"/>
      <c r="I34" s="1"/>
      <c r="J34" s="1"/>
      <c r="K34" s="1"/>
      <c r="L34" s="1"/>
      <c r="M34" s="6"/>
      <c r="N34" s="6"/>
      <c r="O34" s="6"/>
      <c r="P34" s="6"/>
      <c r="Q34" s="6"/>
      <c r="R34" s="6"/>
    </row>
    <row r="35" ht="15.75" customHeight="1">
      <c r="A35" s="1"/>
      <c r="B35" s="1"/>
      <c r="C35" s="1"/>
      <c r="D35" s="2" t="s">
        <v>210</v>
      </c>
      <c r="E35" s="1"/>
      <c r="F35" s="1"/>
      <c r="G35" s="1"/>
      <c r="H35" s="1"/>
      <c r="I35" s="1"/>
      <c r="J35" s="1"/>
      <c r="K35" s="1"/>
      <c r="L35" s="1"/>
      <c r="M35" s="6"/>
      <c r="N35" s="6"/>
      <c r="O35" s="6"/>
      <c r="P35" s="6"/>
      <c r="Q35" s="6"/>
      <c r="R35" s="6"/>
    </row>
    <row r="36" ht="15.75" customHeight="1">
      <c r="A36" s="1" t="s">
        <v>211</v>
      </c>
      <c r="B36" s="1" t="s">
        <v>212</v>
      </c>
      <c r="C36" s="1" t="s">
        <v>213</v>
      </c>
      <c r="D36" s="2" t="s">
        <v>214</v>
      </c>
      <c r="E36" s="1">
        <v>802.0</v>
      </c>
      <c r="F36" s="1" t="s">
        <v>215</v>
      </c>
      <c r="G36" s="1" t="s">
        <v>216</v>
      </c>
      <c r="H36" s="1" t="s">
        <v>217</v>
      </c>
      <c r="I36" s="1" t="s">
        <v>60</v>
      </c>
      <c r="J36" s="1" t="s">
        <v>43</v>
      </c>
      <c r="K36" s="1" t="s">
        <v>200</v>
      </c>
      <c r="L36" s="1" t="s">
        <v>25</v>
      </c>
      <c r="M36" s="3" t="s">
        <v>93</v>
      </c>
      <c r="N36" s="3" t="s">
        <v>218</v>
      </c>
      <c r="O36" s="3" t="s">
        <v>219</v>
      </c>
      <c r="P36" s="3" t="s">
        <v>220</v>
      </c>
      <c r="Q36" s="3" t="s">
        <v>221</v>
      </c>
      <c r="R36" s="3" t="s">
        <v>222</v>
      </c>
    </row>
    <row r="37" ht="15.75" customHeight="1">
      <c r="A37" s="1"/>
      <c r="B37" s="1"/>
      <c r="C37" s="1" t="s">
        <v>223</v>
      </c>
      <c r="D37" s="2" t="s">
        <v>224</v>
      </c>
      <c r="E37" s="1"/>
      <c r="F37" s="1"/>
      <c r="G37" s="1"/>
      <c r="H37" s="1"/>
      <c r="I37" s="1"/>
      <c r="J37" s="1"/>
      <c r="K37" s="1"/>
      <c r="L37" s="1"/>
      <c r="M37" s="6"/>
      <c r="N37" s="6"/>
      <c r="O37" s="3"/>
      <c r="P37" s="6"/>
      <c r="Q37" s="6"/>
      <c r="R37" s="6"/>
    </row>
    <row r="38" ht="15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6"/>
      <c r="N38" s="6"/>
      <c r="O38" s="6"/>
      <c r="P38" s="6"/>
      <c r="Q38" s="6"/>
      <c r="R38" s="6"/>
    </row>
    <row r="39" ht="15.75" customHeight="1">
      <c r="A39" s="1" t="s">
        <v>225</v>
      </c>
      <c r="B39" s="1" t="s">
        <v>226</v>
      </c>
      <c r="C39" s="1" t="s">
        <v>227</v>
      </c>
      <c r="D39" s="2"/>
      <c r="E39" s="1" t="s">
        <v>228</v>
      </c>
      <c r="F39" s="1" t="s">
        <v>229</v>
      </c>
      <c r="G39" s="1" t="s">
        <v>230</v>
      </c>
      <c r="H39" s="1" t="s">
        <v>231</v>
      </c>
      <c r="I39" s="1" t="s">
        <v>232</v>
      </c>
      <c r="J39" s="1" t="s">
        <v>43</v>
      </c>
      <c r="K39" s="1" t="s">
        <v>26</v>
      </c>
      <c r="L39" s="1" t="s">
        <v>25</v>
      </c>
      <c r="M39" s="3" t="s">
        <v>233</v>
      </c>
      <c r="N39" s="3" t="s">
        <v>234</v>
      </c>
      <c r="O39" s="3" t="s">
        <v>235</v>
      </c>
      <c r="P39" s="3" t="s">
        <v>236</v>
      </c>
      <c r="Q39" s="3" t="s">
        <v>237</v>
      </c>
      <c r="R39" s="3" t="s">
        <v>238</v>
      </c>
    </row>
    <row r="40" ht="15.75" customHeight="1">
      <c r="A40" s="1"/>
      <c r="B40" s="1"/>
      <c r="C40" s="1" t="s">
        <v>239</v>
      </c>
      <c r="D40" s="2"/>
      <c r="E40" s="1"/>
      <c r="F40" s="1"/>
      <c r="G40" s="1"/>
      <c r="H40" s="1"/>
      <c r="I40" s="1"/>
      <c r="J40" s="1"/>
      <c r="K40" s="1"/>
      <c r="L40" s="1"/>
      <c r="M40" s="6"/>
      <c r="N40" s="6"/>
      <c r="O40" s="6"/>
      <c r="P40" s="6"/>
      <c r="Q40" s="6"/>
      <c r="R40" s="6"/>
    </row>
    <row r="41" ht="15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6"/>
      <c r="N41" s="6"/>
      <c r="O41" s="6"/>
      <c r="P41" s="6"/>
      <c r="Q41" s="6"/>
      <c r="R41" s="6"/>
    </row>
    <row r="42" ht="15.75" customHeight="1">
      <c r="A42" s="1" t="s">
        <v>240</v>
      </c>
      <c r="B42" s="1" t="s">
        <v>241</v>
      </c>
      <c r="C42" s="1" t="s">
        <v>242</v>
      </c>
      <c r="D42" s="2" t="s">
        <v>243</v>
      </c>
      <c r="E42" s="1">
        <v>589.0</v>
      </c>
      <c r="F42" s="1" t="s">
        <v>244</v>
      </c>
      <c r="G42" s="1" t="s">
        <v>245</v>
      </c>
      <c r="H42" s="1" t="s">
        <v>246</v>
      </c>
      <c r="I42" s="1" t="s">
        <v>60</v>
      </c>
      <c r="J42" s="1" t="s">
        <v>43</v>
      </c>
      <c r="K42" s="1" t="s">
        <v>42</v>
      </c>
      <c r="L42" s="1" t="s">
        <v>25</v>
      </c>
      <c r="M42" s="3" t="s">
        <v>247</v>
      </c>
      <c r="N42" s="3" t="s">
        <v>248</v>
      </c>
      <c r="O42" s="3" t="s">
        <v>249</v>
      </c>
      <c r="P42" s="3" t="s">
        <v>250</v>
      </c>
      <c r="Q42" s="3" t="s">
        <v>251</v>
      </c>
      <c r="R42" s="3" t="s">
        <v>252</v>
      </c>
    </row>
    <row r="43" ht="15.75" customHeight="1">
      <c r="A43" s="1"/>
      <c r="B43" s="1"/>
      <c r="C43" s="1" t="s">
        <v>253</v>
      </c>
      <c r="D43" s="2" t="s">
        <v>254</v>
      </c>
      <c r="E43" s="1"/>
      <c r="F43" s="1"/>
      <c r="G43" s="1"/>
      <c r="H43" s="1"/>
      <c r="I43" s="1"/>
      <c r="J43" s="1"/>
      <c r="K43" s="1"/>
      <c r="L43" s="1"/>
      <c r="M43" s="6"/>
      <c r="N43" s="6"/>
      <c r="O43" s="6"/>
      <c r="P43" s="6"/>
      <c r="Q43" s="6"/>
      <c r="R43" s="6"/>
    </row>
    <row r="44" ht="15.75" customHeight="1">
      <c r="A44" s="1"/>
      <c r="B44" s="1"/>
      <c r="C44" s="1" t="s">
        <v>255</v>
      </c>
      <c r="D44" s="6"/>
      <c r="E44" s="1"/>
      <c r="F44" s="1"/>
      <c r="G44" s="1"/>
      <c r="H44" s="1"/>
      <c r="I44" s="1"/>
      <c r="J44" s="1"/>
      <c r="K44" s="1"/>
      <c r="L44" s="1"/>
      <c r="M44" s="6"/>
      <c r="N44" s="6"/>
      <c r="O44" s="6"/>
      <c r="P44" s="6"/>
      <c r="Q44" s="6"/>
      <c r="R44" s="6"/>
    </row>
    <row r="45" ht="15.75" customHeight="1">
      <c r="A45" s="1" t="s">
        <v>256</v>
      </c>
      <c r="B45" s="13" t="s">
        <v>257</v>
      </c>
      <c r="C45" s="1" t="s">
        <v>258</v>
      </c>
      <c r="D45" s="2" t="s">
        <v>259</v>
      </c>
      <c r="E45" s="1">
        <v>12904.0</v>
      </c>
      <c r="F45" s="1" t="s">
        <v>260</v>
      </c>
      <c r="G45" s="1" t="s">
        <v>261</v>
      </c>
      <c r="H45" s="1" t="s">
        <v>262</v>
      </c>
      <c r="I45" s="1" t="s">
        <v>263</v>
      </c>
      <c r="J45" s="1" t="s">
        <v>264</v>
      </c>
      <c r="K45" s="1" t="s">
        <v>61</v>
      </c>
      <c r="L45" s="1" t="s">
        <v>25</v>
      </c>
      <c r="M45" s="3" t="s">
        <v>265</v>
      </c>
      <c r="N45" s="3" t="s">
        <v>266</v>
      </c>
      <c r="O45" s="3" t="s">
        <v>267</v>
      </c>
      <c r="P45" s="3" t="s">
        <v>268</v>
      </c>
      <c r="Q45" s="3" t="s">
        <v>269</v>
      </c>
      <c r="R45" s="3" t="s">
        <v>270</v>
      </c>
    </row>
    <row r="46" ht="15.75" customHeight="1">
      <c r="A46" s="1"/>
      <c r="B46" s="1"/>
      <c r="C46" s="1" t="s">
        <v>271</v>
      </c>
      <c r="D46" s="2"/>
      <c r="E46" s="1"/>
      <c r="F46" s="1"/>
      <c r="G46" s="1"/>
      <c r="H46" s="1"/>
      <c r="I46" s="1"/>
      <c r="J46" s="1"/>
      <c r="K46" s="1"/>
      <c r="L46" s="1"/>
      <c r="M46" s="6"/>
      <c r="N46" s="6"/>
      <c r="O46" s="6"/>
      <c r="P46" s="6"/>
      <c r="Q46" s="6"/>
      <c r="R46" s="6"/>
    </row>
    <row r="47" ht="15.75" customHeight="1">
      <c r="A47" s="1"/>
      <c r="B47" s="1"/>
      <c r="C47" s="1" t="s">
        <v>272</v>
      </c>
      <c r="D47" s="2"/>
      <c r="E47" s="1"/>
      <c r="F47" s="6"/>
      <c r="G47" s="1"/>
      <c r="H47" s="1"/>
      <c r="I47" s="1"/>
      <c r="J47" s="1"/>
      <c r="K47" s="1"/>
      <c r="L47" s="1"/>
      <c r="M47" s="6"/>
      <c r="N47" s="6"/>
      <c r="O47" s="6"/>
      <c r="P47" s="6"/>
      <c r="Q47" s="6"/>
      <c r="R47" s="6"/>
    </row>
    <row r="48" ht="15.75" customHeight="1">
      <c r="A48" s="1"/>
      <c r="B48" s="1"/>
      <c r="C48" s="1" t="s">
        <v>273</v>
      </c>
      <c r="D48" s="2"/>
      <c r="E48" s="1"/>
      <c r="F48" s="1"/>
      <c r="G48" s="1"/>
      <c r="H48" s="1"/>
      <c r="I48" s="1"/>
      <c r="J48" s="1"/>
      <c r="K48" s="1"/>
      <c r="L48" s="1"/>
      <c r="M48" s="6"/>
      <c r="N48" s="6"/>
      <c r="O48" s="6"/>
      <c r="P48" s="6"/>
      <c r="Q48" s="6"/>
      <c r="R48" s="6"/>
    </row>
    <row r="49" ht="15.75" customHeight="1">
      <c r="A49" s="1"/>
      <c r="B49" s="1"/>
      <c r="C49" s="1" t="s">
        <v>274</v>
      </c>
      <c r="D49" s="2"/>
      <c r="E49" s="1"/>
      <c r="F49" s="1"/>
      <c r="G49" s="1"/>
      <c r="H49" s="1"/>
      <c r="I49" s="1"/>
      <c r="J49" s="1"/>
      <c r="K49" s="1"/>
      <c r="L49" s="1"/>
      <c r="M49" s="6"/>
      <c r="N49" s="6"/>
      <c r="O49" s="6"/>
      <c r="P49" s="6"/>
      <c r="Q49" s="6"/>
      <c r="R49" s="6"/>
    </row>
    <row r="50" ht="15.75" customHeight="1">
      <c r="A50" s="1"/>
      <c r="B50" s="1"/>
      <c r="C50" s="1" t="s">
        <v>275</v>
      </c>
      <c r="D50" s="2"/>
      <c r="E50" s="1"/>
      <c r="F50" s="1"/>
      <c r="G50" s="1"/>
      <c r="H50" s="1"/>
      <c r="I50" s="1"/>
      <c r="J50" s="1"/>
      <c r="K50" s="1"/>
      <c r="L50" s="1"/>
      <c r="M50" s="6"/>
      <c r="N50" s="6"/>
      <c r="O50" s="6"/>
      <c r="P50" s="6"/>
      <c r="Q50" s="6"/>
      <c r="R50" s="6"/>
    </row>
    <row r="51" ht="15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6"/>
      <c r="N51" s="6"/>
      <c r="O51" s="6"/>
      <c r="P51" s="6"/>
      <c r="Q51" s="6"/>
      <c r="R51" s="6"/>
    </row>
    <row r="52" ht="15.75" customHeight="1">
      <c r="A52" s="1" t="s">
        <v>276</v>
      </c>
      <c r="B52" s="1" t="s">
        <v>277</v>
      </c>
      <c r="C52" s="1" t="s">
        <v>278</v>
      </c>
      <c r="D52" s="2"/>
      <c r="E52" s="1" t="s">
        <v>279</v>
      </c>
      <c r="F52" s="1" t="s">
        <v>280</v>
      </c>
      <c r="G52" s="1" t="s">
        <v>281</v>
      </c>
      <c r="H52" s="1" t="s">
        <v>282</v>
      </c>
      <c r="I52" s="1" t="s">
        <v>283</v>
      </c>
      <c r="J52" s="1" t="s">
        <v>284</v>
      </c>
      <c r="K52" s="1" t="s">
        <v>42</v>
      </c>
      <c r="L52" s="1" t="s">
        <v>25</v>
      </c>
      <c r="M52" s="3" t="s">
        <v>285</v>
      </c>
      <c r="N52" s="3" t="s">
        <v>286</v>
      </c>
      <c r="O52" s="3" t="s">
        <v>287</v>
      </c>
      <c r="P52" s="3" t="s">
        <v>288</v>
      </c>
      <c r="Q52" s="3" t="s">
        <v>289</v>
      </c>
      <c r="R52" s="3" t="s">
        <v>290</v>
      </c>
    </row>
    <row r="53" ht="15.75" customHeight="1">
      <c r="A53" s="1"/>
      <c r="B53" s="1"/>
      <c r="C53" s="1" t="s">
        <v>291</v>
      </c>
      <c r="D53" s="2"/>
      <c r="E53" s="1"/>
      <c r="F53" s="1"/>
      <c r="G53" s="1"/>
      <c r="H53" s="1"/>
      <c r="I53" s="1"/>
      <c r="J53" s="1"/>
      <c r="K53" s="1"/>
      <c r="L53" s="1"/>
      <c r="M53" s="6"/>
      <c r="N53" s="6"/>
      <c r="O53" s="6"/>
      <c r="P53" s="6"/>
      <c r="Q53" s="6"/>
      <c r="R53" s="6"/>
    </row>
    <row r="54" ht="15.75" customHeight="1">
      <c r="A54" s="1"/>
      <c r="B54" s="1"/>
      <c r="C54" s="1" t="s">
        <v>292</v>
      </c>
      <c r="D54" s="2"/>
      <c r="E54" s="1"/>
      <c r="F54" s="1"/>
      <c r="G54" s="1"/>
      <c r="H54" s="1"/>
      <c r="I54" s="1"/>
      <c r="J54" s="1"/>
      <c r="K54" s="1"/>
      <c r="L54" s="1"/>
      <c r="M54" s="6"/>
      <c r="N54" s="6"/>
      <c r="O54" s="6"/>
      <c r="P54" s="6"/>
      <c r="Q54" s="6"/>
      <c r="R54" s="6"/>
    </row>
    <row r="55" ht="15.75" customHeight="1">
      <c r="A55" s="1"/>
      <c r="B55" s="1"/>
      <c r="C55" s="1" t="s">
        <v>293</v>
      </c>
      <c r="D55" s="2"/>
      <c r="E55" s="1"/>
      <c r="F55" s="1"/>
      <c r="G55" s="1"/>
      <c r="H55" s="1"/>
      <c r="I55" s="1"/>
      <c r="J55" s="1"/>
      <c r="K55" s="1"/>
      <c r="L55" s="1"/>
      <c r="M55" s="6"/>
      <c r="N55" s="6"/>
      <c r="O55" s="6"/>
      <c r="P55" s="6"/>
      <c r="Q55" s="6"/>
      <c r="R55" s="6"/>
    </row>
    <row r="56" ht="15.75" customHeight="1">
      <c r="A56" s="1" t="s">
        <v>294</v>
      </c>
      <c r="B56" s="1" t="s">
        <v>295</v>
      </c>
      <c r="C56" s="1" t="s">
        <v>296</v>
      </c>
      <c r="D56" s="2" t="s">
        <v>297</v>
      </c>
      <c r="E56" s="1" t="s">
        <v>298</v>
      </c>
      <c r="F56" s="1" t="s">
        <v>299</v>
      </c>
      <c r="G56" s="1" t="s">
        <v>300</v>
      </c>
      <c r="H56" s="1" t="s">
        <v>301</v>
      </c>
      <c r="I56" s="1" t="s">
        <v>302</v>
      </c>
      <c r="J56" s="1" t="s">
        <v>25</v>
      </c>
      <c r="K56" s="1" t="s">
        <v>26</v>
      </c>
      <c r="L56" s="1" t="s">
        <v>25</v>
      </c>
      <c r="M56" s="3" t="s">
        <v>303</v>
      </c>
      <c r="N56" s="3" t="s">
        <v>304</v>
      </c>
      <c r="O56" s="3" t="s">
        <v>305</v>
      </c>
      <c r="P56" s="3" t="s">
        <v>306</v>
      </c>
      <c r="Q56" s="3" t="s">
        <v>307</v>
      </c>
      <c r="R56" s="3" t="s">
        <v>308</v>
      </c>
    </row>
    <row r="57" ht="15.75" customHeight="1">
      <c r="A57" s="1"/>
      <c r="B57" s="1"/>
      <c r="C57" s="1" t="s">
        <v>309</v>
      </c>
      <c r="D57" s="2"/>
      <c r="E57" s="1"/>
      <c r="F57" s="1"/>
      <c r="G57" s="1"/>
      <c r="H57" s="1"/>
      <c r="I57" s="1"/>
      <c r="J57" s="1"/>
      <c r="K57" s="1"/>
      <c r="L57" s="1"/>
      <c r="M57" s="6"/>
      <c r="N57" s="6"/>
      <c r="O57" s="6"/>
      <c r="P57" s="6"/>
      <c r="Q57" s="6"/>
      <c r="R57" s="6"/>
    </row>
    <row r="58" ht="15.75" customHeight="1">
      <c r="A58" s="1"/>
      <c r="B58" s="1"/>
      <c r="C58" s="1"/>
      <c r="D58" s="12"/>
      <c r="E58" s="1"/>
      <c r="F58" s="1"/>
      <c r="G58" s="1"/>
      <c r="H58" s="1"/>
      <c r="I58" s="1"/>
      <c r="J58" s="1"/>
      <c r="K58" s="1"/>
      <c r="L58" s="1"/>
      <c r="M58" s="6"/>
      <c r="N58" s="6"/>
      <c r="O58" s="6"/>
      <c r="P58" s="6"/>
      <c r="Q58" s="6"/>
      <c r="R58" s="6"/>
    </row>
    <row r="59" ht="15.75" customHeight="1">
      <c r="A59" s="1" t="s">
        <v>310</v>
      </c>
      <c r="B59" s="1" t="s">
        <v>311</v>
      </c>
      <c r="C59" s="1" t="s">
        <v>312</v>
      </c>
      <c r="D59" s="2"/>
      <c r="E59" s="1">
        <v>1909.0</v>
      </c>
      <c r="F59" s="1" t="s">
        <v>313</v>
      </c>
      <c r="G59" s="1" t="s">
        <v>314</v>
      </c>
      <c r="H59" s="1" t="s">
        <v>315</v>
      </c>
      <c r="I59" s="1" t="s">
        <v>25</v>
      </c>
      <c r="J59" s="1" t="s">
        <v>316</v>
      </c>
      <c r="K59" s="1" t="s">
        <v>42</v>
      </c>
      <c r="L59" s="1" t="s">
        <v>25</v>
      </c>
      <c r="M59" s="3" t="s">
        <v>317</v>
      </c>
      <c r="N59" s="3" t="s">
        <v>318</v>
      </c>
      <c r="O59" s="3" t="s">
        <v>319</v>
      </c>
      <c r="P59" s="3" t="s">
        <v>128</v>
      </c>
      <c r="Q59" s="3" t="s">
        <v>320</v>
      </c>
      <c r="R59" s="3" t="s">
        <v>321</v>
      </c>
    </row>
    <row r="60" ht="15.75" customHeight="1">
      <c r="A60" s="1"/>
      <c r="B60" s="1"/>
      <c r="C60" s="1" t="s">
        <v>322</v>
      </c>
      <c r="D60" s="2"/>
      <c r="E60" s="1"/>
      <c r="F60" s="1"/>
      <c r="G60" s="1"/>
      <c r="H60" s="1"/>
      <c r="I60" s="1"/>
      <c r="J60" s="1"/>
      <c r="K60" s="1"/>
      <c r="L60" s="1"/>
      <c r="M60" s="6"/>
      <c r="N60" s="6"/>
      <c r="O60" s="6"/>
      <c r="P60" s="6"/>
      <c r="Q60" s="6"/>
      <c r="R60" s="6"/>
    </row>
    <row r="61" ht="15.75" customHeight="1">
      <c r="A61" s="1" t="s">
        <v>323</v>
      </c>
      <c r="B61" s="1" t="s">
        <v>324</v>
      </c>
      <c r="C61" s="1" t="s">
        <v>325</v>
      </c>
      <c r="D61" s="2"/>
      <c r="E61" s="1" t="s">
        <v>326</v>
      </c>
      <c r="F61" s="1" t="s">
        <v>327</v>
      </c>
      <c r="G61" s="1" t="s">
        <v>328</v>
      </c>
      <c r="H61" s="1" t="s">
        <v>329</v>
      </c>
      <c r="I61" s="1" t="s">
        <v>330</v>
      </c>
      <c r="J61" s="1" t="s">
        <v>43</v>
      </c>
      <c r="K61" s="1" t="s">
        <v>42</v>
      </c>
      <c r="L61" s="1" t="s">
        <v>25</v>
      </c>
      <c r="M61" s="3" t="s">
        <v>331</v>
      </c>
      <c r="N61" s="3" t="s">
        <v>332</v>
      </c>
      <c r="O61" s="3" t="s">
        <v>333</v>
      </c>
      <c r="P61" s="3" t="s">
        <v>334</v>
      </c>
      <c r="Q61" s="3" t="s">
        <v>335</v>
      </c>
      <c r="R61" s="3" t="s">
        <v>336</v>
      </c>
    </row>
    <row r="62" ht="15.75" customHeight="1">
      <c r="A62" s="1"/>
      <c r="B62" s="1"/>
      <c r="C62" s="1" t="s">
        <v>337</v>
      </c>
      <c r="D62" s="12"/>
      <c r="E62" s="1"/>
      <c r="F62" s="1"/>
      <c r="G62" s="1"/>
      <c r="H62" s="1"/>
      <c r="I62" s="1"/>
      <c r="J62" s="1"/>
      <c r="K62" s="1"/>
      <c r="L62" s="1"/>
      <c r="M62" s="6"/>
      <c r="N62" s="6"/>
      <c r="O62" s="6"/>
      <c r="P62" s="6"/>
      <c r="Q62" s="6"/>
      <c r="R62" s="6"/>
    </row>
    <row r="63" ht="15.75" customHeight="1">
      <c r="A63" s="1"/>
      <c r="B63" s="1"/>
      <c r="C63" s="1"/>
      <c r="D63" s="12"/>
      <c r="E63" s="1"/>
      <c r="F63" s="1"/>
      <c r="G63" s="1"/>
      <c r="H63" s="1"/>
      <c r="I63" s="1"/>
      <c r="J63" s="1"/>
      <c r="K63" s="1"/>
      <c r="L63" s="1"/>
      <c r="M63" s="6"/>
      <c r="N63" s="6"/>
      <c r="O63" s="6"/>
      <c r="P63" s="6"/>
      <c r="Q63" s="6"/>
      <c r="R63" s="6"/>
    </row>
    <row r="64" ht="15.75" customHeight="1">
      <c r="A64" s="14" t="s">
        <v>338</v>
      </c>
      <c r="B64" s="1" t="s">
        <v>339</v>
      </c>
      <c r="C64" s="1" t="s">
        <v>340</v>
      </c>
      <c r="D64" s="2" t="s">
        <v>341</v>
      </c>
      <c r="E64" s="1" t="s">
        <v>342</v>
      </c>
      <c r="F64" s="1" t="s">
        <v>343</v>
      </c>
      <c r="G64" s="1" t="s">
        <v>344</v>
      </c>
      <c r="H64" s="1" t="s">
        <v>345</v>
      </c>
      <c r="I64" s="1" t="s">
        <v>25</v>
      </c>
      <c r="J64" s="1" t="s">
        <v>25</v>
      </c>
      <c r="K64" s="1" t="s">
        <v>26</v>
      </c>
      <c r="L64" s="1" t="s">
        <v>25</v>
      </c>
      <c r="M64" s="3" t="s">
        <v>346</v>
      </c>
      <c r="N64" s="3" t="s">
        <v>347</v>
      </c>
      <c r="O64" s="3" t="s">
        <v>348</v>
      </c>
      <c r="P64" s="3" t="s">
        <v>349</v>
      </c>
      <c r="Q64" s="3" t="s">
        <v>350</v>
      </c>
      <c r="R64" s="3" t="s">
        <v>351</v>
      </c>
    </row>
    <row r="65" ht="15.75" customHeight="1">
      <c r="A65" s="14"/>
      <c r="B65" s="1"/>
      <c r="C65" s="1" t="s">
        <v>352</v>
      </c>
      <c r="D65" s="2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  <c r="Q65" s="3"/>
      <c r="R65" s="3"/>
    </row>
    <row r="66" ht="15.75" customHeight="1">
      <c r="A66" s="1" t="s">
        <v>353</v>
      </c>
      <c r="B66" s="1" t="s">
        <v>354</v>
      </c>
      <c r="C66" s="1" t="s">
        <v>355</v>
      </c>
      <c r="D66" s="2" t="s">
        <v>356</v>
      </c>
      <c r="E66" s="15" t="s">
        <v>357</v>
      </c>
      <c r="F66" s="1" t="s">
        <v>358</v>
      </c>
      <c r="G66" s="1" t="s">
        <v>359</v>
      </c>
      <c r="H66" s="1" t="s">
        <v>360</v>
      </c>
      <c r="I66" s="1" t="s">
        <v>25</v>
      </c>
      <c r="J66" s="1" t="s">
        <v>25</v>
      </c>
      <c r="K66" s="1" t="s">
        <v>26</v>
      </c>
      <c r="L66" s="1" t="s">
        <v>25</v>
      </c>
      <c r="M66" s="15" t="s">
        <v>361</v>
      </c>
      <c r="N66" s="15" t="s">
        <v>362</v>
      </c>
      <c r="O66" s="15" t="s">
        <v>363</v>
      </c>
      <c r="P66" s="15" t="s">
        <v>349</v>
      </c>
      <c r="Q66" s="3" t="s">
        <v>364</v>
      </c>
      <c r="R66" s="3" t="s">
        <v>365</v>
      </c>
    </row>
    <row r="67" ht="15.75" customHeight="1">
      <c r="A67" s="1"/>
      <c r="B67" s="1"/>
      <c r="C67" s="15" t="s">
        <v>366</v>
      </c>
      <c r="D67" s="2"/>
      <c r="E67" s="1"/>
      <c r="F67" s="1"/>
      <c r="G67" s="1"/>
      <c r="H67" s="1"/>
      <c r="I67" s="1"/>
      <c r="J67" s="1"/>
      <c r="K67" s="1"/>
      <c r="L67" s="1"/>
      <c r="M67" s="6"/>
      <c r="N67" s="6"/>
      <c r="O67" s="6"/>
      <c r="P67" s="6"/>
      <c r="Q67" s="6"/>
      <c r="R67" s="6"/>
    </row>
    <row r="68" ht="15.75" customHeight="1">
      <c r="A68" s="1"/>
      <c r="B68" s="1"/>
      <c r="C68" s="16" t="s">
        <v>367</v>
      </c>
      <c r="D68" s="2"/>
      <c r="E68" s="1"/>
      <c r="F68" s="1"/>
      <c r="G68" s="1"/>
      <c r="H68" s="1"/>
      <c r="I68" s="1"/>
      <c r="J68" s="1"/>
      <c r="K68" s="1"/>
      <c r="L68" s="1"/>
      <c r="M68" s="6"/>
      <c r="N68" s="6"/>
      <c r="O68" s="6"/>
      <c r="P68" s="6"/>
      <c r="Q68" s="6"/>
      <c r="R68" s="6"/>
    </row>
    <row r="69" ht="15.75" customHeight="1">
      <c r="A69" s="1" t="s">
        <v>368</v>
      </c>
      <c r="B69" s="1" t="s">
        <v>369</v>
      </c>
      <c r="C69" s="1" t="s">
        <v>370</v>
      </c>
      <c r="D69" s="2" t="s">
        <v>371</v>
      </c>
      <c r="E69" s="1" t="s">
        <v>372</v>
      </c>
      <c r="F69" s="1" t="s">
        <v>373</v>
      </c>
      <c r="G69" s="1" t="s">
        <v>374</v>
      </c>
      <c r="H69" s="1" t="s">
        <v>375</v>
      </c>
      <c r="I69" s="1" t="s">
        <v>376</v>
      </c>
      <c r="J69" s="1" t="s">
        <v>43</v>
      </c>
      <c r="K69" s="1" t="s">
        <v>26</v>
      </c>
      <c r="L69" s="1" t="s">
        <v>25</v>
      </c>
      <c r="M69" s="3" t="s">
        <v>377</v>
      </c>
      <c r="N69" s="3" t="s">
        <v>378</v>
      </c>
      <c r="O69" s="3" t="s">
        <v>379</v>
      </c>
      <c r="P69" s="3" t="s">
        <v>380</v>
      </c>
      <c r="Q69" s="3" t="s">
        <v>381</v>
      </c>
      <c r="R69" s="3" t="s">
        <v>382</v>
      </c>
    </row>
    <row r="70" ht="15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6"/>
      <c r="N70" s="6"/>
      <c r="O70" s="6"/>
      <c r="P70" s="6"/>
      <c r="Q70" s="6"/>
      <c r="R70" s="6"/>
    </row>
    <row r="71" ht="15.75" customHeight="1">
      <c r="A71" s="1" t="s">
        <v>383</v>
      </c>
      <c r="B71" s="1" t="s">
        <v>384</v>
      </c>
      <c r="C71" s="1" t="s">
        <v>385</v>
      </c>
      <c r="D71" s="2" t="s">
        <v>386</v>
      </c>
      <c r="E71" s="1">
        <v>1724839.0</v>
      </c>
      <c r="F71" s="1" t="s">
        <v>387</v>
      </c>
      <c r="G71" s="1" t="s">
        <v>388</v>
      </c>
      <c r="H71" s="1" t="s">
        <v>389</v>
      </c>
      <c r="I71" s="1" t="s">
        <v>171</v>
      </c>
      <c r="J71" s="1" t="s">
        <v>25</v>
      </c>
      <c r="K71" s="1" t="s">
        <v>26</v>
      </c>
      <c r="L71" s="1" t="s">
        <v>25</v>
      </c>
      <c r="M71" s="3" t="s">
        <v>390</v>
      </c>
      <c r="N71" s="3" t="s">
        <v>391</v>
      </c>
      <c r="O71" s="3" t="s">
        <v>392</v>
      </c>
      <c r="P71" s="3" t="s">
        <v>393</v>
      </c>
      <c r="Q71" s="3" t="s">
        <v>394</v>
      </c>
      <c r="R71" s="3" t="s">
        <v>395</v>
      </c>
    </row>
    <row r="72" ht="15.75" customHeight="1">
      <c r="A72" s="1"/>
      <c r="B72" s="1"/>
      <c r="C72" s="1"/>
      <c r="D72" s="2" t="s">
        <v>396</v>
      </c>
      <c r="E72" s="1"/>
      <c r="F72" s="1"/>
      <c r="G72" s="1"/>
      <c r="H72" s="1"/>
      <c r="I72" s="1"/>
      <c r="J72" s="1"/>
      <c r="K72" s="1"/>
      <c r="L72" s="1"/>
      <c r="M72" s="6"/>
      <c r="N72" s="6"/>
      <c r="O72" s="6"/>
      <c r="P72" s="6"/>
      <c r="Q72" s="6"/>
      <c r="R72" s="6"/>
    </row>
    <row r="73" ht="15.75" customHeight="1">
      <c r="A73" s="1" t="s">
        <v>397</v>
      </c>
      <c r="B73" s="1" t="s">
        <v>398</v>
      </c>
      <c r="C73" s="1" t="s">
        <v>399</v>
      </c>
      <c r="D73" s="2" t="s">
        <v>400</v>
      </c>
      <c r="E73" s="1">
        <v>47525.0</v>
      </c>
      <c r="F73" s="1" t="s">
        <v>401</v>
      </c>
      <c r="G73" s="1" t="s">
        <v>402</v>
      </c>
      <c r="H73" s="1" t="s">
        <v>403</v>
      </c>
      <c r="I73" s="3" t="s">
        <v>404</v>
      </c>
      <c r="J73" s="1" t="s">
        <v>25</v>
      </c>
      <c r="K73" s="1" t="s">
        <v>42</v>
      </c>
      <c r="L73" s="1" t="s">
        <v>25</v>
      </c>
      <c r="M73" s="3" t="s">
        <v>405</v>
      </c>
      <c r="N73" s="3" t="s">
        <v>406</v>
      </c>
      <c r="O73" s="3" t="s">
        <v>407</v>
      </c>
      <c r="P73" s="3" t="s">
        <v>408</v>
      </c>
      <c r="Q73" s="3" t="s">
        <v>409</v>
      </c>
      <c r="R73" s="3" t="s">
        <v>410</v>
      </c>
    </row>
    <row r="74" ht="15.75" customHeight="1">
      <c r="A74" s="1"/>
      <c r="B74" s="1"/>
      <c r="C74" s="1" t="s">
        <v>411</v>
      </c>
      <c r="D74" s="2"/>
      <c r="E74" s="1"/>
      <c r="F74" s="1"/>
      <c r="G74" s="1"/>
      <c r="H74" s="1"/>
      <c r="I74" s="1"/>
      <c r="J74" s="1"/>
      <c r="K74" s="1"/>
      <c r="L74" s="1"/>
      <c r="M74" s="6"/>
      <c r="N74" s="6"/>
      <c r="O74" s="6"/>
      <c r="P74" s="6"/>
      <c r="Q74" s="6"/>
      <c r="R74" s="6"/>
    </row>
    <row r="75" ht="15.75" customHeight="1">
      <c r="A75" s="1"/>
      <c r="B75" s="1"/>
      <c r="C75" s="1" t="s">
        <v>412</v>
      </c>
      <c r="D75" s="6"/>
      <c r="E75" s="1"/>
      <c r="F75" s="1"/>
      <c r="G75" s="1"/>
      <c r="H75" s="1"/>
      <c r="I75" s="1"/>
      <c r="J75" s="1"/>
      <c r="K75" s="1"/>
      <c r="L75" s="1"/>
      <c r="M75" s="6"/>
      <c r="N75" s="6"/>
      <c r="O75" s="6"/>
      <c r="P75" s="6"/>
      <c r="Q75" s="6"/>
      <c r="R75" s="6"/>
    </row>
    <row r="76" ht="15.75" customHeight="1">
      <c r="A76" s="1" t="s">
        <v>413</v>
      </c>
      <c r="B76" s="1" t="s">
        <v>414</v>
      </c>
      <c r="C76" s="1" t="s">
        <v>415</v>
      </c>
      <c r="D76" s="2"/>
      <c r="E76" s="1">
        <v>779.0</v>
      </c>
      <c r="F76" s="1" t="s">
        <v>416</v>
      </c>
      <c r="G76" s="1" t="s">
        <v>417</v>
      </c>
      <c r="H76" s="1" t="s">
        <v>418</v>
      </c>
      <c r="I76" s="1" t="s">
        <v>419</v>
      </c>
      <c r="J76" s="1" t="s">
        <v>43</v>
      </c>
      <c r="K76" s="1" t="s">
        <v>61</v>
      </c>
      <c r="L76" s="1" t="s">
        <v>25</v>
      </c>
      <c r="M76" s="3" t="s">
        <v>420</v>
      </c>
      <c r="N76" s="3" t="s">
        <v>421</v>
      </c>
      <c r="O76" s="3" t="s">
        <v>422</v>
      </c>
      <c r="P76" s="3" t="s">
        <v>423</v>
      </c>
      <c r="Q76" s="3" t="s">
        <v>424</v>
      </c>
      <c r="R76" s="3" t="s">
        <v>425</v>
      </c>
    </row>
    <row r="77" ht="15.75" customHeight="1">
      <c r="A77" s="1"/>
      <c r="B77" s="1"/>
      <c r="C77" s="1" t="s">
        <v>426</v>
      </c>
      <c r="D77" s="2"/>
      <c r="E77" s="1"/>
      <c r="F77" s="1"/>
      <c r="G77" s="1"/>
      <c r="H77" s="1"/>
      <c r="I77" s="1"/>
      <c r="J77" s="1"/>
      <c r="K77" s="1"/>
      <c r="L77" s="1"/>
      <c r="M77" s="6"/>
      <c r="N77" s="6"/>
      <c r="O77" s="6"/>
      <c r="P77" s="6"/>
      <c r="Q77" s="6"/>
      <c r="R77" s="6"/>
    </row>
    <row r="78" ht="15.75" customHeight="1">
      <c r="A78" s="1" t="s">
        <v>427</v>
      </c>
      <c r="B78" s="1" t="s">
        <v>428</v>
      </c>
      <c r="C78" s="1" t="s">
        <v>429</v>
      </c>
      <c r="D78" s="2"/>
      <c r="E78" s="1">
        <v>3671.0</v>
      </c>
      <c r="F78" s="1" t="s">
        <v>430</v>
      </c>
      <c r="G78" s="1" t="s">
        <v>431</v>
      </c>
      <c r="H78" s="1" t="s">
        <v>432</v>
      </c>
      <c r="I78" s="1" t="s">
        <v>25</v>
      </c>
      <c r="J78" s="1" t="s">
        <v>43</v>
      </c>
      <c r="K78" s="1" t="s">
        <v>200</v>
      </c>
      <c r="L78" s="1" t="s">
        <v>25</v>
      </c>
      <c r="M78" s="3" t="s">
        <v>433</v>
      </c>
      <c r="N78" s="3" t="s">
        <v>434</v>
      </c>
      <c r="O78" s="3" t="s">
        <v>435</v>
      </c>
      <c r="P78" s="3" t="s">
        <v>436</v>
      </c>
      <c r="Q78" s="3" t="s">
        <v>437</v>
      </c>
      <c r="R78" s="3" t="s">
        <v>438</v>
      </c>
    </row>
    <row r="79" ht="15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6"/>
      <c r="N79" s="6"/>
      <c r="O79" s="6"/>
      <c r="P79" s="6"/>
      <c r="Q79" s="6"/>
      <c r="R79" s="6"/>
    </row>
    <row r="80" ht="15.75" customHeight="1">
      <c r="A80" s="1" t="s">
        <v>439</v>
      </c>
      <c r="B80" s="1" t="s">
        <v>440</v>
      </c>
      <c r="C80" s="1" t="s">
        <v>441</v>
      </c>
      <c r="D80" s="2"/>
      <c r="E80" s="1" t="s">
        <v>442</v>
      </c>
      <c r="F80" s="1" t="s">
        <v>443</v>
      </c>
      <c r="G80" s="1" t="s">
        <v>444</v>
      </c>
      <c r="H80" s="1" t="s">
        <v>445</v>
      </c>
      <c r="I80" s="1" t="s">
        <v>446</v>
      </c>
      <c r="J80" s="1" t="s">
        <v>25</v>
      </c>
      <c r="K80" s="1" t="s">
        <v>42</v>
      </c>
      <c r="L80" s="1" t="s">
        <v>25</v>
      </c>
      <c r="M80" s="3" t="s">
        <v>447</v>
      </c>
      <c r="N80" s="3" t="s">
        <v>448</v>
      </c>
      <c r="O80" s="3" t="s">
        <v>449</v>
      </c>
      <c r="P80" s="3" t="s">
        <v>450</v>
      </c>
      <c r="Q80" s="3" t="s">
        <v>451</v>
      </c>
      <c r="R80" s="3" t="s">
        <v>452</v>
      </c>
    </row>
    <row r="81" ht="15.75" customHeight="1">
      <c r="A81" s="1"/>
      <c r="B81" s="1"/>
      <c r="C81" s="1"/>
      <c r="D81" s="12"/>
      <c r="E81" s="1"/>
      <c r="F81" s="1"/>
      <c r="G81" s="1"/>
      <c r="H81" s="1"/>
      <c r="I81" s="1"/>
      <c r="J81" s="1"/>
      <c r="K81" s="1"/>
      <c r="L81" s="1"/>
      <c r="M81" s="6"/>
      <c r="N81" s="6"/>
      <c r="O81" s="6"/>
      <c r="P81" s="6"/>
      <c r="Q81" s="6"/>
      <c r="R81" s="6"/>
    </row>
    <row r="82" ht="15.75" customHeight="1">
      <c r="A82" s="1"/>
      <c r="B82" s="1"/>
      <c r="C82" s="1"/>
      <c r="D82" s="12"/>
      <c r="E82" s="1"/>
      <c r="F82" s="1"/>
      <c r="G82" s="1"/>
      <c r="H82" s="1"/>
      <c r="I82" s="1"/>
      <c r="J82" s="1"/>
      <c r="K82" s="1"/>
      <c r="L82" s="1"/>
      <c r="M82" s="6"/>
      <c r="N82" s="6"/>
      <c r="O82" s="6"/>
      <c r="P82" s="6"/>
      <c r="Q82" s="6"/>
      <c r="R82" s="6"/>
    </row>
    <row r="83" ht="106.5" customHeight="1">
      <c r="A83" s="1" t="s">
        <v>453</v>
      </c>
      <c r="B83" s="1" t="s">
        <v>454</v>
      </c>
      <c r="C83" s="3" t="s">
        <v>455</v>
      </c>
      <c r="D83" s="2" t="s">
        <v>456</v>
      </c>
      <c r="E83" s="3">
        <v>766.0</v>
      </c>
      <c r="F83" s="3" t="s">
        <v>457</v>
      </c>
      <c r="G83" s="3" t="s">
        <v>458</v>
      </c>
      <c r="H83" s="3" t="s">
        <v>459</v>
      </c>
      <c r="I83" s="1" t="s">
        <v>460</v>
      </c>
      <c r="J83" s="1" t="s">
        <v>43</v>
      </c>
      <c r="K83" s="1" t="s">
        <v>42</v>
      </c>
      <c r="L83" s="1" t="s">
        <v>25</v>
      </c>
      <c r="M83" s="3" t="s">
        <v>461</v>
      </c>
      <c r="N83" s="3" t="s">
        <v>462</v>
      </c>
      <c r="O83" s="3" t="s">
        <v>463</v>
      </c>
      <c r="P83" s="3" t="s">
        <v>464</v>
      </c>
      <c r="Q83" s="3" t="s">
        <v>465</v>
      </c>
      <c r="R83" s="3" t="s">
        <v>466</v>
      </c>
    </row>
    <row r="84" ht="15.75" customHeight="1">
      <c r="A84" s="1"/>
      <c r="B84" s="1"/>
      <c r="C84" s="1" t="s">
        <v>467</v>
      </c>
      <c r="D84" s="2"/>
      <c r="E84" s="1"/>
      <c r="F84" s="1"/>
      <c r="G84" s="1"/>
      <c r="H84" s="1"/>
      <c r="I84" s="1"/>
      <c r="J84" s="1"/>
      <c r="K84" s="1"/>
      <c r="L84" s="1"/>
      <c r="M84" s="6"/>
      <c r="N84" s="6"/>
      <c r="O84" s="6"/>
      <c r="P84" s="6"/>
      <c r="Q84" s="6"/>
      <c r="R84" s="6"/>
    </row>
    <row r="85" ht="15.75" customHeight="1">
      <c r="A85" s="1"/>
      <c r="B85" s="1"/>
      <c r="C85" s="1" t="s">
        <v>468</v>
      </c>
      <c r="D85" s="2"/>
      <c r="E85" s="1"/>
      <c r="F85" s="1"/>
      <c r="G85" s="1"/>
      <c r="H85" s="1"/>
      <c r="I85" s="1"/>
      <c r="J85" s="1"/>
      <c r="K85" s="1"/>
      <c r="L85" s="1"/>
      <c r="M85" s="6"/>
      <c r="N85" s="6"/>
      <c r="O85" s="6"/>
      <c r="P85" s="6"/>
      <c r="Q85" s="6"/>
      <c r="R85" s="6"/>
    </row>
    <row r="86" ht="15.75" customHeight="1">
      <c r="A86" s="1" t="s">
        <v>469</v>
      </c>
      <c r="B86" s="1" t="s">
        <v>470</v>
      </c>
      <c r="C86" s="1" t="s">
        <v>471</v>
      </c>
      <c r="D86" s="2" t="s">
        <v>472</v>
      </c>
      <c r="E86" s="1" t="s">
        <v>473</v>
      </c>
      <c r="F86" s="1" t="s">
        <v>474</v>
      </c>
      <c r="G86" s="3" t="s">
        <v>475</v>
      </c>
      <c r="H86" s="1" t="s">
        <v>476</v>
      </c>
      <c r="I86" s="1" t="s">
        <v>477</v>
      </c>
      <c r="J86" s="1" t="s">
        <v>25</v>
      </c>
      <c r="K86" s="1" t="s">
        <v>478</v>
      </c>
      <c r="L86" s="1" t="s">
        <v>25</v>
      </c>
      <c r="M86" s="3" t="s">
        <v>479</v>
      </c>
      <c r="N86" s="3" t="s">
        <v>480</v>
      </c>
      <c r="O86" s="3" t="s">
        <v>481</v>
      </c>
      <c r="P86" s="3" t="s">
        <v>482</v>
      </c>
      <c r="Q86" s="3" t="s">
        <v>483</v>
      </c>
      <c r="R86" s="3" t="s">
        <v>484</v>
      </c>
    </row>
    <row r="87" ht="15.75" customHeight="1">
      <c r="A87" s="1"/>
      <c r="B87" s="1"/>
      <c r="C87" s="1"/>
      <c r="D87" s="6"/>
      <c r="E87" s="1"/>
      <c r="F87" s="1"/>
      <c r="G87" s="1"/>
      <c r="H87" s="1"/>
      <c r="I87" s="1"/>
      <c r="J87" s="1"/>
      <c r="K87" s="1"/>
      <c r="L87" s="1"/>
      <c r="M87" s="6"/>
      <c r="N87" s="6"/>
      <c r="O87" s="6"/>
      <c r="P87" s="6"/>
      <c r="Q87" s="6"/>
      <c r="R87" s="6"/>
    </row>
    <row r="88" ht="15.75" customHeight="1">
      <c r="A88" s="1" t="s">
        <v>485</v>
      </c>
      <c r="B88" s="1" t="s">
        <v>486</v>
      </c>
      <c r="C88" s="1" t="s">
        <v>487</v>
      </c>
      <c r="D88" s="2" t="s">
        <v>488</v>
      </c>
      <c r="E88" s="1">
        <v>8229.0</v>
      </c>
      <c r="F88" s="1" t="s">
        <v>489</v>
      </c>
      <c r="G88" s="1" t="s">
        <v>490</v>
      </c>
      <c r="H88" s="1" t="s">
        <v>491</v>
      </c>
      <c r="I88" s="1" t="s">
        <v>492</v>
      </c>
      <c r="J88" s="1" t="s">
        <v>43</v>
      </c>
      <c r="K88" s="1" t="s">
        <v>493</v>
      </c>
      <c r="L88" s="1" t="s">
        <v>25</v>
      </c>
      <c r="M88" s="3" t="s">
        <v>494</v>
      </c>
      <c r="N88" s="3" t="s">
        <v>495</v>
      </c>
      <c r="O88" s="3" t="s">
        <v>496</v>
      </c>
      <c r="P88" s="3" t="s">
        <v>497</v>
      </c>
      <c r="Q88" s="3" t="s">
        <v>498</v>
      </c>
      <c r="R88" s="3" t="s">
        <v>499</v>
      </c>
    </row>
    <row r="89" ht="15.75" customHeight="1">
      <c r="A89" s="1" t="s">
        <v>500</v>
      </c>
      <c r="B89" s="1" t="s">
        <v>501</v>
      </c>
      <c r="C89" s="1" t="s">
        <v>502</v>
      </c>
      <c r="D89" s="2" t="s">
        <v>503</v>
      </c>
      <c r="E89" s="1">
        <v>1590.0</v>
      </c>
      <c r="F89" s="1" t="s">
        <v>504</v>
      </c>
      <c r="G89" s="1" t="s">
        <v>505</v>
      </c>
      <c r="H89" s="1" t="s">
        <v>506</v>
      </c>
      <c r="I89" s="1" t="s">
        <v>507</v>
      </c>
      <c r="J89" s="1" t="s">
        <v>43</v>
      </c>
      <c r="K89" s="1" t="s">
        <v>200</v>
      </c>
      <c r="L89" s="1" t="s">
        <v>25</v>
      </c>
      <c r="M89" s="3" t="s">
        <v>508</v>
      </c>
      <c r="N89" s="3" t="s">
        <v>509</v>
      </c>
      <c r="O89" s="3" t="s">
        <v>510</v>
      </c>
      <c r="P89" s="3" t="s">
        <v>511</v>
      </c>
      <c r="Q89" s="3" t="s">
        <v>512</v>
      </c>
      <c r="R89" s="3" t="s">
        <v>513</v>
      </c>
    </row>
    <row r="90" ht="15.75" customHeight="1">
      <c r="A90" s="6"/>
      <c r="B90" s="1"/>
      <c r="C90" s="1" t="s">
        <v>514</v>
      </c>
      <c r="D90" s="2" t="s">
        <v>515</v>
      </c>
      <c r="E90" s="1"/>
      <c r="F90" s="1"/>
      <c r="G90" s="1"/>
      <c r="H90" s="1"/>
      <c r="I90" s="1"/>
      <c r="J90" s="1"/>
      <c r="K90" s="6"/>
      <c r="L90" s="1"/>
      <c r="M90" s="6"/>
      <c r="N90" s="6"/>
      <c r="O90" s="6"/>
      <c r="P90" s="6"/>
      <c r="Q90" s="6"/>
      <c r="R90" s="6"/>
    </row>
    <row r="91" ht="15.75" customHeight="1">
      <c r="A91" s="17" t="s">
        <v>516</v>
      </c>
      <c r="B91" s="1" t="s">
        <v>517</v>
      </c>
      <c r="C91" s="1" t="s">
        <v>518</v>
      </c>
      <c r="D91" s="2" t="s">
        <v>519</v>
      </c>
      <c r="E91" s="1" t="s">
        <v>520</v>
      </c>
      <c r="F91" s="1" t="s">
        <v>521</v>
      </c>
      <c r="G91" s="1" t="s">
        <v>522</v>
      </c>
      <c r="H91" s="1" t="s">
        <v>523</v>
      </c>
      <c r="I91" s="3" t="s">
        <v>524</v>
      </c>
      <c r="J91" s="1" t="s">
        <v>25</v>
      </c>
      <c r="K91" s="1" t="s">
        <v>42</v>
      </c>
      <c r="L91" s="1" t="s">
        <v>25</v>
      </c>
      <c r="M91" s="3" t="s">
        <v>525</v>
      </c>
      <c r="N91" s="3" t="s">
        <v>526</v>
      </c>
      <c r="O91" s="3" t="s">
        <v>527</v>
      </c>
      <c r="P91" s="3" t="s">
        <v>528</v>
      </c>
      <c r="Q91" s="3" t="s">
        <v>529</v>
      </c>
      <c r="R91" s="3" t="s">
        <v>530</v>
      </c>
    </row>
    <row r="92" ht="15.75" customHeight="1">
      <c r="A92" s="17"/>
      <c r="B92" s="1"/>
      <c r="C92" s="1" t="s">
        <v>531</v>
      </c>
      <c r="D92" s="12" t="s">
        <v>532</v>
      </c>
      <c r="E92" s="1"/>
      <c r="F92" s="1"/>
      <c r="G92" s="1"/>
      <c r="H92" s="1"/>
      <c r="I92" s="1"/>
      <c r="J92" s="1"/>
      <c r="K92" s="1"/>
      <c r="L92" s="1"/>
      <c r="M92" s="6"/>
      <c r="N92" s="6"/>
      <c r="O92" s="6"/>
      <c r="P92" s="6"/>
      <c r="Q92" s="6"/>
      <c r="R92" s="6"/>
    </row>
    <row r="93" ht="15.75" customHeight="1">
      <c r="A93" s="17"/>
      <c r="B93" s="1"/>
      <c r="C93" s="1"/>
      <c r="D93" s="6"/>
      <c r="E93" s="1"/>
      <c r="F93" s="1"/>
      <c r="G93" s="1"/>
      <c r="H93" s="1"/>
      <c r="I93" s="1"/>
      <c r="J93" s="1"/>
      <c r="K93" s="1"/>
      <c r="L93" s="1"/>
      <c r="M93" s="6"/>
      <c r="N93" s="6"/>
      <c r="O93" s="6"/>
      <c r="P93" s="6"/>
      <c r="Q93" s="6"/>
      <c r="R93" s="6"/>
    </row>
    <row r="94" ht="15.75" customHeight="1">
      <c r="A94" s="1" t="s">
        <v>533</v>
      </c>
      <c r="B94" s="1" t="s">
        <v>534</v>
      </c>
      <c r="C94" s="1" t="s">
        <v>535</v>
      </c>
      <c r="D94" s="2" t="s">
        <v>536</v>
      </c>
      <c r="E94" s="1">
        <v>1228.0</v>
      </c>
      <c r="F94" s="1" t="s">
        <v>537</v>
      </c>
      <c r="G94" s="1" t="s">
        <v>538</v>
      </c>
      <c r="H94" s="1" t="s">
        <v>539</v>
      </c>
      <c r="I94" s="3" t="s">
        <v>540</v>
      </c>
      <c r="J94" s="1" t="s">
        <v>25</v>
      </c>
      <c r="K94" s="1" t="s">
        <v>200</v>
      </c>
      <c r="L94" s="1" t="s">
        <v>25</v>
      </c>
      <c r="M94" s="3" t="s">
        <v>541</v>
      </c>
      <c r="N94" s="3" t="s">
        <v>542</v>
      </c>
      <c r="O94" s="3" t="s">
        <v>543</v>
      </c>
      <c r="P94" s="15" t="s">
        <v>544</v>
      </c>
      <c r="Q94" s="3" t="s">
        <v>545</v>
      </c>
      <c r="R94" s="3" t="s">
        <v>546</v>
      </c>
    </row>
    <row r="95" ht="15.75" customHeight="1">
      <c r="A95" s="1"/>
      <c r="B95" s="1"/>
      <c r="C95" s="1" t="s">
        <v>547</v>
      </c>
      <c r="D95" s="2"/>
      <c r="E95" s="1"/>
      <c r="F95" s="1"/>
      <c r="G95" s="1"/>
      <c r="H95" s="6"/>
      <c r="I95" s="3"/>
      <c r="J95" s="1"/>
      <c r="K95" s="1"/>
      <c r="L95" s="1"/>
      <c r="M95" s="6"/>
      <c r="N95" s="6"/>
      <c r="O95" s="6"/>
      <c r="P95" s="6"/>
      <c r="Q95" s="6"/>
      <c r="R95" s="6"/>
    </row>
    <row r="96" ht="15.75" customHeight="1">
      <c r="A96" s="1" t="s">
        <v>548</v>
      </c>
      <c r="B96" s="1" t="s">
        <v>549</v>
      </c>
      <c r="C96" s="1" t="s">
        <v>550</v>
      </c>
      <c r="D96" s="2"/>
      <c r="E96" s="1">
        <v>9883.0</v>
      </c>
      <c r="F96" s="1" t="s">
        <v>551</v>
      </c>
      <c r="G96" s="1" t="s">
        <v>552</v>
      </c>
      <c r="H96" s="1" t="s">
        <v>553</v>
      </c>
      <c r="I96" s="1" t="s">
        <v>554</v>
      </c>
      <c r="J96" s="1" t="s">
        <v>25</v>
      </c>
      <c r="K96" s="1" t="s">
        <v>42</v>
      </c>
      <c r="L96" s="1" t="s">
        <v>25</v>
      </c>
      <c r="M96" s="3" t="s">
        <v>555</v>
      </c>
      <c r="N96" s="3" t="s">
        <v>556</v>
      </c>
      <c r="O96" s="3" t="s">
        <v>557</v>
      </c>
      <c r="P96" s="3" t="s">
        <v>558</v>
      </c>
      <c r="Q96" s="3" t="s">
        <v>559</v>
      </c>
      <c r="R96" s="3" t="s">
        <v>560</v>
      </c>
    </row>
    <row r="97" ht="15.75" customHeight="1">
      <c r="A97" s="1"/>
      <c r="B97" s="1"/>
      <c r="C97" s="1" t="s">
        <v>561</v>
      </c>
      <c r="D97" s="2"/>
      <c r="E97" s="1"/>
      <c r="F97" s="1"/>
      <c r="G97" s="1"/>
      <c r="H97" s="6"/>
      <c r="I97" s="1"/>
      <c r="J97" s="1"/>
      <c r="K97" s="1"/>
      <c r="L97" s="1"/>
      <c r="M97" s="6"/>
      <c r="N97" s="6"/>
      <c r="O97" s="6"/>
      <c r="P97" s="6"/>
      <c r="Q97" s="6"/>
      <c r="R97" s="6"/>
    </row>
    <row r="98" ht="15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6"/>
      <c r="N98" s="6"/>
      <c r="O98" s="6"/>
      <c r="P98" s="6"/>
      <c r="Q98" s="6"/>
      <c r="R98" s="6"/>
    </row>
    <row r="99" ht="15.75" customHeight="1">
      <c r="A99" s="1" t="s">
        <v>562</v>
      </c>
      <c r="B99" s="1" t="s">
        <v>563</v>
      </c>
      <c r="C99" s="1" t="s">
        <v>564</v>
      </c>
      <c r="D99" s="2"/>
      <c r="E99" s="1">
        <v>420.0</v>
      </c>
      <c r="F99" s="1" t="s">
        <v>565</v>
      </c>
      <c r="G99" s="1" t="s">
        <v>566</v>
      </c>
      <c r="H99" s="1" t="s">
        <v>567</v>
      </c>
      <c r="I99" s="1" t="s">
        <v>60</v>
      </c>
      <c r="J99" s="1" t="s">
        <v>43</v>
      </c>
      <c r="K99" s="1" t="s">
        <v>42</v>
      </c>
      <c r="L99" s="1" t="s">
        <v>25</v>
      </c>
      <c r="M99" s="3" t="s">
        <v>568</v>
      </c>
      <c r="N99" s="3" t="s">
        <v>569</v>
      </c>
      <c r="O99" s="3" t="s">
        <v>570</v>
      </c>
      <c r="P99" s="3" t="s">
        <v>571</v>
      </c>
      <c r="Q99" s="3" t="s">
        <v>572</v>
      </c>
      <c r="R99" s="3" t="s">
        <v>573</v>
      </c>
    </row>
    <row r="100" ht="15.75" customHeight="1">
      <c r="A100" s="1"/>
      <c r="B100" s="1"/>
      <c r="C100" s="1" t="s">
        <v>574</v>
      </c>
      <c r="D100" s="2"/>
      <c r="E100" s="1"/>
      <c r="F100" s="1"/>
      <c r="G100" s="1"/>
      <c r="H100" s="1"/>
      <c r="I100" s="1"/>
      <c r="J100" s="1"/>
      <c r="K100" s="1"/>
      <c r="L100" s="1"/>
      <c r="M100" s="6"/>
      <c r="N100" s="6"/>
      <c r="O100" s="6"/>
      <c r="P100" s="6"/>
      <c r="Q100" s="6"/>
      <c r="R100" s="6"/>
    </row>
    <row r="101" ht="15.75" customHeight="1">
      <c r="A101" s="1" t="s">
        <v>575</v>
      </c>
      <c r="B101" s="1" t="s">
        <v>576</v>
      </c>
      <c r="C101" s="1" t="s">
        <v>577</v>
      </c>
      <c r="D101" s="2" t="s">
        <v>578</v>
      </c>
      <c r="E101" s="1">
        <v>1927.0</v>
      </c>
      <c r="F101" s="1" t="s">
        <v>579</v>
      </c>
      <c r="G101" s="1" t="s">
        <v>580</v>
      </c>
      <c r="H101" s="1" t="s">
        <v>581</v>
      </c>
      <c r="I101" s="1" t="s">
        <v>60</v>
      </c>
      <c r="J101" s="1" t="s">
        <v>43</v>
      </c>
      <c r="K101" s="1" t="s">
        <v>200</v>
      </c>
      <c r="L101" s="1" t="s">
        <v>25</v>
      </c>
      <c r="M101" s="3" t="s">
        <v>582</v>
      </c>
      <c r="N101" s="3" t="s">
        <v>583</v>
      </c>
      <c r="O101" s="3" t="s">
        <v>584</v>
      </c>
      <c r="P101" s="3" t="s">
        <v>585</v>
      </c>
      <c r="Q101" s="3" t="s">
        <v>586</v>
      </c>
      <c r="R101" s="3" t="s">
        <v>587</v>
      </c>
    </row>
    <row r="102" ht="15.75" customHeight="1">
      <c r="A102" s="1"/>
      <c r="B102" s="1"/>
      <c r="C102" s="1" t="s">
        <v>588</v>
      </c>
      <c r="D102" s="2" t="s">
        <v>589</v>
      </c>
      <c r="E102" s="1"/>
      <c r="F102" s="1"/>
      <c r="G102" s="1"/>
      <c r="H102" s="1"/>
      <c r="I102" s="1"/>
      <c r="J102" s="1"/>
      <c r="K102" s="1"/>
      <c r="L102" s="1"/>
      <c r="M102" s="6"/>
      <c r="N102" s="6"/>
      <c r="O102" s="6"/>
      <c r="P102" s="6"/>
      <c r="Q102" s="6"/>
      <c r="R102" s="6"/>
    </row>
    <row r="103" ht="15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6"/>
      <c r="N103" s="6"/>
      <c r="O103" s="6"/>
      <c r="P103" s="6"/>
      <c r="Q103" s="6"/>
      <c r="R103" s="6"/>
    </row>
    <row r="104" ht="15.75" customHeight="1">
      <c r="A104" s="1" t="s">
        <v>590</v>
      </c>
      <c r="B104" s="1" t="s">
        <v>591</v>
      </c>
      <c r="C104" s="1" t="s">
        <v>592</v>
      </c>
      <c r="D104" s="2" t="s">
        <v>593</v>
      </c>
      <c r="E104" s="1">
        <v>2303.0</v>
      </c>
      <c r="F104" s="1" t="s">
        <v>594</v>
      </c>
      <c r="G104" s="1" t="s">
        <v>595</v>
      </c>
      <c r="H104" s="1" t="s">
        <v>596</v>
      </c>
      <c r="I104" s="1" t="s">
        <v>597</v>
      </c>
      <c r="J104" s="1" t="s">
        <v>43</v>
      </c>
      <c r="K104" s="1" t="s">
        <v>42</v>
      </c>
      <c r="L104" s="1" t="s">
        <v>25</v>
      </c>
      <c r="M104" s="3" t="s">
        <v>420</v>
      </c>
      <c r="N104" s="3" t="s">
        <v>598</v>
      </c>
      <c r="O104" s="3" t="s">
        <v>599</v>
      </c>
      <c r="P104" s="3" t="s">
        <v>600</v>
      </c>
      <c r="Q104" s="3" t="s">
        <v>601</v>
      </c>
      <c r="R104" s="3" t="s">
        <v>602</v>
      </c>
    </row>
    <row r="105" ht="15.75" customHeight="1">
      <c r="A105" s="1"/>
      <c r="B105" s="1"/>
      <c r="C105" s="1"/>
      <c r="D105" s="2" t="s">
        <v>603</v>
      </c>
      <c r="E105" s="1"/>
      <c r="F105" s="1"/>
      <c r="G105" s="1"/>
      <c r="H105" s="1"/>
      <c r="I105" s="1"/>
      <c r="J105" s="1"/>
      <c r="K105" s="1"/>
      <c r="L105" s="1"/>
      <c r="M105" s="3"/>
      <c r="N105" s="3"/>
      <c r="O105" s="3"/>
      <c r="P105" s="3"/>
      <c r="Q105" s="3"/>
      <c r="R105" s="3"/>
    </row>
    <row r="106" ht="15.75" customHeight="1">
      <c r="A106" s="1" t="s">
        <v>604</v>
      </c>
      <c r="B106" s="1" t="s">
        <v>605</v>
      </c>
      <c r="C106" s="1" t="s">
        <v>606</v>
      </c>
      <c r="D106" s="2"/>
      <c r="E106" s="1">
        <v>8813.0</v>
      </c>
      <c r="F106" s="1" t="s">
        <v>607</v>
      </c>
      <c r="G106" s="1" t="s">
        <v>608</v>
      </c>
      <c r="H106" s="1" t="s">
        <v>609</v>
      </c>
      <c r="I106" s="1" t="s">
        <v>610</v>
      </c>
      <c r="J106" s="1" t="s">
        <v>25</v>
      </c>
      <c r="K106" s="1" t="s">
        <v>42</v>
      </c>
      <c r="L106" s="1" t="s">
        <v>25</v>
      </c>
      <c r="M106" s="3" t="s">
        <v>611</v>
      </c>
      <c r="N106" s="3" t="s">
        <v>612</v>
      </c>
      <c r="O106" s="3" t="s">
        <v>613</v>
      </c>
      <c r="P106" s="3" t="s">
        <v>614</v>
      </c>
      <c r="Q106" s="3" t="s">
        <v>615</v>
      </c>
      <c r="R106" s="3" t="s">
        <v>616</v>
      </c>
    </row>
    <row r="107" ht="15.75" customHeight="1">
      <c r="A107" s="1" t="s">
        <v>617</v>
      </c>
      <c r="B107" s="1" t="s">
        <v>618</v>
      </c>
      <c r="C107" s="1" t="s">
        <v>619</v>
      </c>
      <c r="D107" s="2"/>
      <c r="E107" s="1">
        <v>55505.0</v>
      </c>
      <c r="F107" s="1" t="s">
        <v>620</v>
      </c>
      <c r="G107" s="1" t="s">
        <v>621</v>
      </c>
      <c r="H107" s="1" t="s">
        <v>622</v>
      </c>
      <c r="I107" s="1" t="s">
        <v>507</v>
      </c>
      <c r="J107" s="1" t="s">
        <v>25</v>
      </c>
      <c r="K107" s="1" t="s">
        <v>200</v>
      </c>
      <c r="L107" s="1" t="s">
        <v>25</v>
      </c>
      <c r="M107" s="3" t="s">
        <v>623</v>
      </c>
      <c r="N107" s="3" t="s">
        <v>624</v>
      </c>
      <c r="O107" s="3" t="s">
        <v>625</v>
      </c>
      <c r="P107" s="3" t="s">
        <v>626</v>
      </c>
      <c r="Q107" s="3" t="s">
        <v>627</v>
      </c>
      <c r="R107" s="3" t="s">
        <v>628</v>
      </c>
    </row>
    <row r="108" ht="15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6"/>
      <c r="N108" s="6"/>
      <c r="O108" s="6"/>
      <c r="P108" s="6"/>
      <c r="Q108" s="6"/>
      <c r="R108" s="6"/>
    </row>
    <row r="109" ht="15.75" customHeight="1">
      <c r="A109" s="1" t="s">
        <v>629</v>
      </c>
      <c r="B109" s="1" t="s">
        <v>630</v>
      </c>
      <c r="C109" s="1" t="s">
        <v>631</v>
      </c>
      <c r="D109" s="2" t="s">
        <v>632</v>
      </c>
      <c r="E109" s="1" t="s">
        <v>633</v>
      </c>
      <c r="F109" s="1" t="s">
        <v>634</v>
      </c>
      <c r="G109" s="1" t="s">
        <v>635</v>
      </c>
      <c r="H109" s="1" t="s">
        <v>636</v>
      </c>
      <c r="I109" s="1" t="s">
        <v>507</v>
      </c>
      <c r="J109" s="1" t="s">
        <v>43</v>
      </c>
      <c r="K109" s="1" t="s">
        <v>200</v>
      </c>
      <c r="L109" s="1" t="s">
        <v>25</v>
      </c>
      <c r="M109" s="3" t="s">
        <v>637</v>
      </c>
      <c r="N109" s="3" t="s">
        <v>638</v>
      </c>
      <c r="O109" s="3" t="s">
        <v>639</v>
      </c>
      <c r="P109" s="3" t="s">
        <v>640</v>
      </c>
      <c r="Q109" s="3" t="s">
        <v>641</v>
      </c>
      <c r="R109" s="3" t="s">
        <v>642</v>
      </c>
    </row>
    <row r="110" ht="15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6"/>
      <c r="N110" s="6"/>
      <c r="O110" s="6"/>
      <c r="P110" s="6"/>
      <c r="Q110" s="6"/>
      <c r="R110" s="6"/>
    </row>
    <row r="111" ht="15.75" customHeight="1">
      <c r="A111" s="1" t="s">
        <v>643</v>
      </c>
      <c r="B111" s="1" t="s">
        <v>644</v>
      </c>
      <c r="C111" s="1" t="s">
        <v>645</v>
      </c>
      <c r="D111" s="2"/>
      <c r="E111" s="1">
        <v>4044.0</v>
      </c>
      <c r="F111" s="1" t="s">
        <v>646</v>
      </c>
      <c r="G111" s="1" t="s">
        <v>647</v>
      </c>
      <c r="H111" s="1" t="s">
        <v>648</v>
      </c>
      <c r="I111" s="1" t="s">
        <v>540</v>
      </c>
      <c r="J111" s="1" t="s">
        <v>43</v>
      </c>
      <c r="K111" s="1" t="s">
        <v>200</v>
      </c>
      <c r="L111" s="1" t="s">
        <v>25</v>
      </c>
      <c r="M111" s="3" t="s">
        <v>649</v>
      </c>
      <c r="N111" s="3" t="s">
        <v>650</v>
      </c>
      <c r="O111" s="3" t="s">
        <v>651</v>
      </c>
      <c r="P111" s="3" t="s">
        <v>652</v>
      </c>
      <c r="Q111" s="3" t="s">
        <v>653</v>
      </c>
      <c r="R111" s="3" t="s">
        <v>654</v>
      </c>
    </row>
    <row r="112" ht="15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6"/>
      <c r="N112" s="6"/>
      <c r="O112" s="6"/>
      <c r="P112" s="6"/>
      <c r="Q112" s="6"/>
      <c r="R112" s="6"/>
    </row>
    <row r="113" ht="15.75" customHeight="1">
      <c r="A113" s="1" t="s">
        <v>655</v>
      </c>
      <c r="B113" s="1" t="s">
        <v>656</v>
      </c>
      <c r="C113" s="1" t="s">
        <v>657</v>
      </c>
      <c r="D113" s="2"/>
      <c r="E113" s="1" t="s">
        <v>658</v>
      </c>
      <c r="F113" s="1" t="s">
        <v>659</v>
      </c>
      <c r="G113" s="15" t="s">
        <v>660</v>
      </c>
      <c r="H113" s="1" t="s">
        <v>661</v>
      </c>
      <c r="I113" s="1" t="s">
        <v>302</v>
      </c>
      <c r="J113" s="1" t="s">
        <v>25</v>
      </c>
      <c r="K113" s="1" t="s">
        <v>42</v>
      </c>
      <c r="L113" s="1" t="s">
        <v>25</v>
      </c>
      <c r="M113" s="3" t="s">
        <v>662</v>
      </c>
      <c r="N113" s="3" t="s">
        <v>663</v>
      </c>
      <c r="O113" s="3" t="s">
        <v>664</v>
      </c>
      <c r="P113" s="3" t="s">
        <v>665</v>
      </c>
      <c r="Q113" s="3" t="s">
        <v>666</v>
      </c>
      <c r="R113" s="3" t="s">
        <v>667</v>
      </c>
    </row>
    <row r="114" ht="15.75" customHeight="1">
      <c r="A114" s="1"/>
      <c r="B114" s="1"/>
      <c r="C114" s="1"/>
      <c r="D114" s="12"/>
      <c r="E114" s="1"/>
      <c r="F114" s="1"/>
      <c r="G114" s="1"/>
      <c r="H114" s="1"/>
      <c r="I114" s="1"/>
      <c r="J114" s="1"/>
      <c r="K114" s="1"/>
      <c r="L114" s="1"/>
      <c r="M114" s="6"/>
      <c r="N114" s="6"/>
      <c r="O114" s="6"/>
      <c r="P114" s="6"/>
      <c r="Q114" s="6"/>
      <c r="R114" s="6"/>
    </row>
    <row r="115" ht="15.75" customHeight="1">
      <c r="A115" s="1" t="s">
        <v>668</v>
      </c>
      <c r="B115" s="15" t="s">
        <v>669</v>
      </c>
      <c r="C115" s="1" t="s">
        <v>670</v>
      </c>
      <c r="D115" s="2"/>
      <c r="E115" s="1">
        <v>58288.0</v>
      </c>
      <c r="F115" s="1" t="s">
        <v>671</v>
      </c>
      <c r="G115" s="1" t="s">
        <v>672</v>
      </c>
      <c r="H115" s="1" t="s">
        <v>673</v>
      </c>
      <c r="I115" s="1" t="s">
        <v>674</v>
      </c>
      <c r="J115" s="1" t="s">
        <v>25</v>
      </c>
      <c r="K115" s="1" t="s">
        <v>26</v>
      </c>
      <c r="L115" s="1" t="s">
        <v>25</v>
      </c>
      <c r="M115" s="3" t="s">
        <v>675</v>
      </c>
      <c r="N115" s="3" t="s">
        <v>676</v>
      </c>
      <c r="O115" s="18" t="s">
        <v>677</v>
      </c>
      <c r="P115" s="3" t="s">
        <v>678</v>
      </c>
      <c r="Q115" s="3" t="s">
        <v>679</v>
      </c>
      <c r="R115" s="3" t="s">
        <v>680</v>
      </c>
    </row>
    <row r="116" ht="15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6"/>
      <c r="N116" s="6"/>
      <c r="O116" s="6"/>
      <c r="P116" s="6"/>
      <c r="Q116" s="6"/>
      <c r="R116" s="6"/>
    </row>
    <row r="117" ht="15.75" customHeight="1">
      <c r="A117" s="1" t="s">
        <v>681</v>
      </c>
      <c r="B117" s="15" t="s">
        <v>682</v>
      </c>
      <c r="C117" s="1" t="s">
        <v>683</v>
      </c>
      <c r="D117" s="2"/>
      <c r="E117" s="1" t="s">
        <v>684</v>
      </c>
      <c r="F117" s="1" t="s">
        <v>685</v>
      </c>
      <c r="G117" s="1" t="s">
        <v>686</v>
      </c>
      <c r="H117" s="1" t="s">
        <v>687</v>
      </c>
      <c r="I117" s="1" t="s">
        <v>688</v>
      </c>
      <c r="J117" s="1" t="s">
        <v>25</v>
      </c>
      <c r="K117" s="1" t="s">
        <v>42</v>
      </c>
      <c r="L117" s="1" t="s">
        <v>25</v>
      </c>
      <c r="M117" s="3" t="s">
        <v>689</v>
      </c>
      <c r="N117" s="3" t="s">
        <v>690</v>
      </c>
      <c r="O117" s="3" t="s">
        <v>691</v>
      </c>
      <c r="P117" s="3" t="s">
        <v>692</v>
      </c>
      <c r="Q117" s="3" t="s">
        <v>693</v>
      </c>
      <c r="R117" s="3" t="s">
        <v>694</v>
      </c>
    </row>
    <row r="118" ht="15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6"/>
      <c r="N118" s="6"/>
      <c r="O118" s="6"/>
      <c r="P118" s="6"/>
      <c r="Q118" s="6"/>
      <c r="R118" s="6"/>
    </row>
    <row r="119" ht="15.75" customHeight="1">
      <c r="A119" s="1" t="s">
        <v>695</v>
      </c>
      <c r="B119" s="1" t="s">
        <v>696</v>
      </c>
      <c r="C119" s="1" t="s">
        <v>697</v>
      </c>
      <c r="D119" s="2"/>
      <c r="E119" s="1" t="s">
        <v>698</v>
      </c>
      <c r="F119" s="1" t="s">
        <v>699</v>
      </c>
      <c r="G119" s="1" t="s">
        <v>700</v>
      </c>
      <c r="H119" s="1" t="s">
        <v>701</v>
      </c>
      <c r="I119" s="1" t="s">
        <v>702</v>
      </c>
      <c r="J119" s="1" t="s">
        <v>25</v>
      </c>
      <c r="K119" s="1" t="s">
        <v>42</v>
      </c>
      <c r="L119" s="1" t="s">
        <v>25</v>
      </c>
      <c r="M119" s="3" t="s">
        <v>703</v>
      </c>
      <c r="N119" s="3" t="s">
        <v>704</v>
      </c>
      <c r="O119" s="3" t="s">
        <v>705</v>
      </c>
      <c r="P119" s="3" t="s">
        <v>706</v>
      </c>
      <c r="Q119" s="3" t="s">
        <v>707</v>
      </c>
      <c r="R119" s="3" t="s">
        <v>708</v>
      </c>
    </row>
    <row r="120" ht="15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6"/>
      <c r="N120" s="6"/>
      <c r="O120" s="6"/>
      <c r="P120" s="6"/>
      <c r="Q120" s="6"/>
      <c r="R120" s="6"/>
    </row>
    <row r="121" ht="15.75" customHeight="1">
      <c r="A121" s="1" t="s">
        <v>709</v>
      </c>
      <c r="B121" s="1" t="s">
        <v>710</v>
      </c>
      <c r="C121" s="1" t="s">
        <v>711</v>
      </c>
      <c r="D121" s="2" t="s">
        <v>712</v>
      </c>
      <c r="E121" s="1">
        <v>9295.0</v>
      </c>
      <c r="F121" s="1" t="s">
        <v>713</v>
      </c>
      <c r="G121" s="1" t="s">
        <v>714</v>
      </c>
      <c r="H121" s="1" t="s">
        <v>715</v>
      </c>
      <c r="I121" s="1" t="s">
        <v>25</v>
      </c>
      <c r="J121" s="1" t="s">
        <v>25</v>
      </c>
      <c r="K121" s="1" t="s">
        <v>26</v>
      </c>
      <c r="L121" s="1" t="s">
        <v>25</v>
      </c>
      <c r="M121" s="3" t="s">
        <v>716</v>
      </c>
      <c r="N121" s="3" t="s">
        <v>717</v>
      </c>
      <c r="O121" s="3" t="s">
        <v>718</v>
      </c>
      <c r="P121" s="15" t="s">
        <v>128</v>
      </c>
      <c r="Q121" s="3" t="s">
        <v>719</v>
      </c>
      <c r="R121" s="3" t="s">
        <v>720</v>
      </c>
    </row>
    <row r="122" ht="15.75" customHeight="1">
      <c r="A122" s="1"/>
      <c r="B122" s="1"/>
      <c r="C122" s="1" t="s">
        <v>721</v>
      </c>
      <c r="D122" s="2"/>
      <c r="E122" s="1"/>
      <c r="F122" s="1"/>
      <c r="G122" s="1"/>
      <c r="H122" s="1"/>
      <c r="I122" s="1"/>
      <c r="J122" s="1"/>
      <c r="K122" s="1"/>
      <c r="L122" s="1"/>
      <c r="M122" s="6"/>
      <c r="N122" s="6"/>
      <c r="O122" s="6"/>
      <c r="P122" s="6"/>
      <c r="Q122" s="6"/>
      <c r="R122" s="6"/>
    </row>
    <row r="123" ht="15.75" customHeight="1">
      <c r="A123" s="1" t="s">
        <v>722</v>
      </c>
      <c r="B123" s="1" t="s">
        <v>723</v>
      </c>
      <c r="C123" s="1" t="s">
        <v>724</v>
      </c>
      <c r="D123" s="2" t="s">
        <v>725</v>
      </c>
      <c r="E123" s="1">
        <v>78380.0</v>
      </c>
      <c r="F123" s="1" t="s">
        <v>726</v>
      </c>
      <c r="G123" s="1" t="s">
        <v>727</v>
      </c>
      <c r="H123" s="1" t="s">
        <v>728</v>
      </c>
      <c r="I123" s="1" t="s">
        <v>60</v>
      </c>
      <c r="J123" s="1" t="s">
        <v>43</v>
      </c>
      <c r="K123" s="1" t="s">
        <v>61</v>
      </c>
      <c r="L123" s="1" t="s">
        <v>25</v>
      </c>
      <c r="M123" s="3" t="s">
        <v>729</v>
      </c>
      <c r="N123" s="3" t="s">
        <v>730</v>
      </c>
      <c r="O123" s="3" t="s">
        <v>731</v>
      </c>
      <c r="P123" s="3" t="s">
        <v>732</v>
      </c>
      <c r="Q123" s="3" t="s">
        <v>733</v>
      </c>
      <c r="R123" s="3" t="s">
        <v>734</v>
      </c>
    </row>
    <row r="124" ht="15.75" customHeight="1">
      <c r="A124" s="1"/>
      <c r="B124" s="1"/>
      <c r="C124" s="1" t="s">
        <v>735</v>
      </c>
      <c r="D124" s="2"/>
      <c r="E124" s="1"/>
      <c r="F124" s="1"/>
      <c r="G124" s="1"/>
      <c r="H124" s="1"/>
      <c r="I124" s="1"/>
      <c r="J124" s="1"/>
      <c r="K124" s="1"/>
      <c r="L124" s="1"/>
      <c r="M124" s="6"/>
      <c r="N124" s="6"/>
      <c r="O124" s="6"/>
      <c r="P124" s="6"/>
      <c r="Q124" s="6"/>
      <c r="R124" s="6"/>
    </row>
    <row r="125" ht="15.75" customHeight="1">
      <c r="A125" s="1" t="s">
        <v>736</v>
      </c>
      <c r="B125" s="1" t="s">
        <v>737</v>
      </c>
      <c r="C125" s="1" t="s">
        <v>738</v>
      </c>
      <c r="D125" s="2" t="s">
        <v>739</v>
      </c>
      <c r="E125" s="1">
        <v>1738982.0</v>
      </c>
      <c r="F125" s="1" t="s">
        <v>740</v>
      </c>
      <c r="G125" s="1" t="s">
        <v>741</v>
      </c>
      <c r="H125" s="1" t="s">
        <v>742</v>
      </c>
      <c r="I125" s="1" t="s">
        <v>460</v>
      </c>
      <c r="J125" s="1" t="s">
        <v>25</v>
      </c>
      <c r="K125" s="1" t="s">
        <v>42</v>
      </c>
      <c r="L125" s="1" t="s">
        <v>25</v>
      </c>
      <c r="M125" s="3" t="s">
        <v>743</v>
      </c>
      <c r="N125" s="3" t="s">
        <v>744</v>
      </c>
      <c r="O125" s="3" t="s">
        <v>745</v>
      </c>
      <c r="P125" s="3" t="s">
        <v>746</v>
      </c>
      <c r="Q125" s="3" t="s">
        <v>747</v>
      </c>
      <c r="R125" s="3" t="s">
        <v>748</v>
      </c>
    </row>
    <row r="126" ht="15.75" customHeight="1">
      <c r="A126" s="1"/>
      <c r="B126" s="1"/>
      <c r="C126" s="1"/>
      <c r="D126" s="2" t="s">
        <v>749</v>
      </c>
      <c r="E126" s="1"/>
      <c r="F126" s="1"/>
      <c r="G126" s="1"/>
      <c r="H126" s="1"/>
      <c r="I126" s="1"/>
      <c r="J126" s="1"/>
      <c r="K126" s="1"/>
      <c r="L126" s="1"/>
      <c r="M126" s="6"/>
      <c r="N126" s="6"/>
      <c r="O126" s="6"/>
      <c r="P126" s="6"/>
      <c r="Q126" s="6"/>
      <c r="R126" s="6"/>
    </row>
    <row r="127" ht="15.75" customHeight="1">
      <c r="A127" s="1" t="s">
        <v>750</v>
      </c>
      <c r="B127" s="1" t="s">
        <v>751</v>
      </c>
      <c r="C127" s="1" t="s">
        <v>752</v>
      </c>
      <c r="D127" s="2" t="s">
        <v>753</v>
      </c>
      <c r="E127" s="1" t="s">
        <v>754</v>
      </c>
      <c r="F127" s="1" t="s">
        <v>755</v>
      </c>
      <c r="G127" s="1" t="s">
        <v>756</v>
      </c>
      <c r="H127" s="1" t="s">
        <v>757</v>
      </c>
      <c r="I127" s="1" t="s">
        <v>674</v>
      </c>
      <c r="J127" s="1" t="s">
        <v>25</v>
      </c>
      <c r="K127" s="1" t="s">
        <v>42</v>
      </c>
      <c r="L127" s="1" t="s">
        <v>25</v>
      </c>
      <c r="M127" s="3" t="s">
        <v>758</v>
      </c>
      <c r="N127" s="3" t="s">
        <v>759</v>
      </c>
      <c r="O127" s="3" t="s">
        <v>760</v>
      </c>
      <c r="P127" s="3" t="s">
        <v>761</v>
      </c>
      <c r="Q127" s="3" t="s">
        <v>762</v>
      </c>
      <c r="R127" s="3" t="s">
        <v>763</v>
      </c>
    </row>
    <row r="128" ht="15.75" customHeight="1">
      <c r="A128" s="1"/>
      <c r="B128" s="1"/>
      <c r="C128" s="1" t="s">
        <v>764</v>
      </c>
      <c r="D128" s="2" t="s">
        <v>765</v>
      </c>
      <c r="E128" s="1"/>
      <c r="F128" s="1"/>
      <c r="G128" s="1"/>
      <c r="H128" s="1"/>
      <c r="I128" s="1"/>
      <c r="J128" s="1"/>
      <c r="K128" s="1"/>
      <c r="L128" s="1"/>
      <c r="M128" s="6"/>
      <c r="N128" s="6"/>
      <c r="O128" s="6"/>
      <c r="P128" s="6"/>
      <c r="Q128" s="6"/>
      <c r="R128" s="6"/>
    </row>
    <row r="129" ht="15.75" customHeight="1">
      <c r="A129" s="1"/>
      <c r="B129" s="1"/>
      <c r="C129" s="1"/>
      <c r="D129" s="2" t="s">
        <v>766</v>
      </c>
      <c r="E129" s="1"/>
      <c r="F129" s="1"/>
      <c r="G129" s="1"/>
      <c r="H129" s="1"/>
      <c r="I129" s="3"/>
      <c r="J129" s="1"/>
      <c r="K129" s="1"/>
      <c r="L129" s="1"/>
      <c r="M129" s="6"/>
      <c r="N129" s="6"/>
      <c r="O129" s="6"/>
      <c r="P129" s="6"/>
      <c r="Q129" s="6"/>
      <c r="R129" s="6"/>
    </row>
    <row r="130" ht="15.75" customHeight="1">
      <c r="A130" s="1"/>
      <c r="B130" s="1"/>
      <c r="C130" s="1"/>
      <c r="D130" s="12"/>
      <c r="E130" s="1"/>
      <c r="F130" s="1"/>
      <c r="G130" s="1"/>
      <c r="H130" s="1"/>
      <c r="I130" s="3"/>
      <c r="J130" s="1"/>
      <c r="K130" s="1"/>
      <c r="L130" s="1"/>
      <c r="M130" s="6"/>
      <c r="N130" s="6"/>
      <c r="O130" s="6"/>
      <c r="P130" s="6"/>
      <c r="Q130" s="6"/>
      <c r="R130" s="6"/>
    </row>
    <row r="131" ht="15.75" customHeight="1">
      <c r="A131" s="1"/>
      <c r="B131" s="1"/>
      <c r="C131" s="1"/>
      <c r="D131" s="12"/>
      <c r="E131" s="1"/>
      <c r="F131" s="1"/>
      <c r="G131" s="1"/>
      <c r="H131" s="1"/>
      <c r="I131" s="3"/>
      <c r="J131" s="1"/>
      <c r="K131" s="1"/>
      <c r="L131" s="1"/>
      <c r="M131" s="6"/>
      <c r="N131" s="6"/>
      <c r="O131" s="6"/>
      <c r="P131" s="6"/>
      <c r="Q131" s="6"/>
      <c r="R131" s="6"/>
    </row>
    <row r="132" ht="15.75" customHeight="1">
      <c r="A132" s="1" t="s">
        <v>767</v>
      </c>
      <c r="B132" s="1" t="s">
        <v>768</v>
      </c>
      <c r="C132" s="1" t="s">
        <v>769</v>
      </c>
      <c r="D132" s="2" t="s">
        <v>770</v>
      </c>
      <c r="E132" s="1">
        <v>44885.0</v>
      </c>
      <c r="F132" s="1" t="s">
        <v>771</v>
      </c>
      <c r="G132" s="1" t="s">
        <v>772</v>
      </c>
      <c r="H132" s="1" t="s">
        <v>773</v>
      </c>
      <c r="I132" s="3" t="s">
        <v>774</v>
      </c>
      <c r="J132" s="1" t="s">
        <v>43</v>
      </c>
      <c r="K132" s="1" t="s">
        <v>200</v>
      </c>
      <c r="L132" s="1" t="s">
        <v>25</v>
      </c>
      <c r="M132" s="3" t="s">
        <v>775</v>
      </c>
      <c r="N132" s="3" t="s">
        <v>776</v>
      </c>
      <c r="O132" s="3" t="s">
        <v>777</v>
      </c>
      <c r="P132" s="3" t="s">
        <v>778</v>
      </c>
      <c r="Q132" s="3" t="s">
        <v>779</v>
      </c>
      <c r="R132" s="3" t="s">
        <v>780</v>
      </c>
    </row>
    <row r="133" ht="15.75" customHeight="1">
      <c r="A133" s="1"/>
      <c r="B133" s="1"/>
      <c r="C133" s="1"/>
      <c r="D133" s="2" t="s">
        <v>781</v>
      </c>
      <c r="E133" s="1"/>
      <c r="F133" s="1"/>
      <c r="G133" s="1"/>
      <c r="H133" s="1"/>
      <c r="I133" s="1"/>
      <c r="J133" s="1"/>
      <c r="K133" s="1"/>
      <c r="L133" s="1"/>
      <c r="M133" s="6"/>
      <c r="N133" s="6"/>
      <c r="O133" s="6"/>
      <c r="P133" s="6"/>
      <c r="Q133" s="6"/>
      <c r="R133" s="6"/>
    </row>
    <row r="134" ht="15.75" customHeight="1">
      <c r="A134" s="1" t="s">
        <v>782</v>
      </c>
      <c r="B134" s="1" t="s">
        <v>783</v>
      </c>
      <c r="C134" s="1" t="s">
        <v>784</v>
      </c>
      <c r="D134" s="6"/>
      <c r="E134" s="1">
        <v>16493.0</v>
      </c>
      <c r="F134" s="1" t="s">
        <v>785</v>
      </c>
      <c r="G134" s="1" t="s">
        <v>786</v>
      </c>
      <c r="H134" s="1" t="s">
        <v>787</v>
      </c>
      <c r="I134" s="1" t="s">
        <v>788</v>
      </c>
      <c r="J134" s="1" t="s">
        <v>25</v>
      </c>
      <c r="K134" s="1" t="s">
        <v>26</v>
      </c>
      <c r="L134" s="1" t="s">
        <v>25</v>
      </c>
      <c r="M134" s="3" t="s">
        <v>789</v>
      </c>
      <c r="N134" s="3" t="s">
        <v>790</v>
      </c>
      <c r="O134" s="3" t="s">
        <v>791</v>
      </c>
      <c r="P134" s="3" t="s">
        <v>792</v>
      </c>
      <c r="Q134" s="3" t="s">
        <v>793</v>
      </c>
      <c r="R134" s="3" t="s">
        <v>794</v>
      </c>
    </row>
    <row r="135" ht="15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6"/>
      <c r="N135" s="6"/>
      <c r="O135" s="6"/>
      <c r="P135" s="6"/>
      <c r="Q135" s="6"/>
      <c r="R135" s="6"/>
    </row>
    <row r="136" ht="15.75" customHeight="1">
      <c r="A136" s="1" t="s">
        <v>795</v>
      </c>
      <c r="B136" s="1" t="s">
        <v>796</v>
      </c>
      <c r="C136" s="1" t="s">
        <v>797</v>
      </c>
      <c r="D136" s="12" t="s">
        <v>798</v>
      </c>
      <c r="E136" s="1" t="s">
        <v>799</v>
      </c>
      <c r="F136" s="3" t="s">
        <v>800</v>
      </c>
      <c r="G136" s="1" t="s">
        <v>801</v>
      </c>
      <c r="H136" s="1" t="s">
        <v>802</v>
      </c>
      <c r="I136" s="1" t="s">
        <v>803</v>
      </c>
      <c r="J136" s="1" t="s">
        <v>43</v>
      </c>
      <c r="K136" s="1" t="s">
        <v>200</v>
      </c>
      <c r="L136" s="1" t="s">
        <v>43</v>
      </c>
      <c r="M136" s="3" t="s">
        <v>804</v>
      </c>
      <c r="N136" s="3" t="s">
        <v>805</v>
      </c>
      <c r="O136" s="3" t="s">
        <v>806</v>
      </c>
      <c r="P136" s="3" t="s">
        <v>807</v>
      </c>
      <c r="Q136" s="3" t="s">
        <v>808</v>
      </c>
      <c r="R136" s="3" t="s">
        <v>809</v>
      </c>
    </row>
    <row r="137" ht="15.75" customHeight="1">
      <c r="A137" s="1"/>
      <c r="B137" s="1"/>
      <c r="C137" s="1"/>
      <c r="D137" s="12"/>
      <c r="E137" s="1"/>
      <c r="F137" s="1"/>
      <c r="G137" s="1"/>
      <c r="H137" s="1"/>
      <c r="I137" s="1"/>
      <c r="J137" s="1"/>
      <c r="K137" s="1"/>
      <c r="L137" s="1"/>
      <c r="M137" s="6"/>
      <c r="N137" s="6"/>
      <c r="O137" s="6"/>
      <c r="P137" s="6"/>
      <c r="Q137" s="6"/>
      <c r="R137" s="6"/>
    </row>
    <row r="138" ht="15.75" customHeight="1">
      <c r="A138" s="1"/>
      <c r="B138" s="1"/>
      <c r="C138" s="1"/>
      <c r="D138" s="6"/>
      <c r="E138" s="1"/>
      <c r="F138" s="1"/>
      <c r="G138" s="1"/>
      <c r="H138" s="1"/>
      <c r="I138" s="1"/>
      <c r="J138" s="1"/>
      <c r="K138" s="1"/>
      <c r="L138" s="1"/>
      <c r="M138" s="6"/>
      <c r="N138" s="6"/>
      <c r="O138" s="6"/>
      <c r="P138" s="6"/>
      <c r="Q138" s="6"/>
      <c r="R138" s="6"/>
    </row>
    <row r="139" ht="15.75" customHeight="1">
      <c r="A139" s="1"/>
      <c r="B139" s="1"/>
      <c r="C139" s="1"/>
      <c r="D139" s="12"/>
      <c r="E139" s="1"/>
      <c r="F139" s="1"/>
      <c r="G139" s="1"/>
      <c r="H139" s="1"/>
      <c r="I139" s="1"/>
      <c r="J139" s="1"/>
      <c r="K139" s="1"/>
      <c r="L139" s="1"/>
      <c r="M139" s="6"/>
      <c r="N139" s="6"/>
      <c r="O139" s="6"/>
      <c r="P139" s="6"/>
      <c r="Q139" s="6"/>
      <c r="R139" s="6"/>
    </row>
    <row r="140" ht="15.75" customHeight="1">
      <c r="A140" s="1" t="s">
        <v>810</v>
      </c>
      <c r="B140" s="1" t="s">
        <v>811</v>
      </c>
      <c r="C140" s="1" t="s">
        <v>812</v>
      </c>
      <c r="D140" s="2"/>
      <c r="E140" s="1" t="s">
        <v>813</v>
      </c>
      <c r="F140" s="1" t="s">
        <v>814</v>
      </c>
      <c r="G140" s="1" t="s">
        <v>815</v>
      </c>
      <c r="H140" s="1" t="s">
        <v>816</v>
      </c>
      <c r="I140" s="1" t="s">
        <v>460</v>
      </c>
      <c r="J140" s="1" t="s">
        <v>43</v>
      </c>
      <c r="K140" s="1" t="s">
        <v>61</v>
      </c>
      <c r="L140" s="1" t="s">
        <v>25</v>
      </c>
      <c r="M140" s="3" t="s">
        <v>817</v>
      </c>
      <c r="N140" s="3" t="s">
        <v>818</v>
      </c>
      <c r="O140" s="3" t="s">
        <v>819</v>
      </c>
      <c r="P140" s="3" t="s">
        <v>820</v>
      </c>
      <c r="Q140" s="3" t="s">
        <v>821</v>
      </c>
      <c r="R140" s="3" t="s">
        <v>822</v>
      </c>
    </row>
    <row r="141" ht="15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6"/>
      <c r="N141" s="6"/>
      <c r="O141" s="6"/>
      <c r="P141" s="6"/>
      <c r="Q141" s="6"/>
      <c r="R141" s="6"/>
    </row>
    <row r="142" ht="15.75" customHeight="1">
      <c r="A142" s="1" t="s">
        <v>823</v>
      </c>
      <c r="B142" s="3" t="s">
        <v>824</v>
      </c>
      <c r="C142" s="1" t="s">
        <v>825</v>
      </c>
      <c r="D142" s="2" t="s">
        <v>826</v>
      </c>
      <c r="E142" s="1" t="s">
        <v>827</v>
      </c>
      <c r="F142" s="1" t="s">
        <v>828</v>
      </c>
      <c r="G142" s="1" t="s">
        <v>829</v>
      </c>
      <c r="H142" s="1" t="s">
        <v>830</v>
      </c>
      <c r="I142" s="1" t="s">
        <v>831</v>
      </c>
      <c r="J142" s="1" t="s">
        <v>25</v>
      </c>
      <c r="K142" s="1" t="s">
        <v>61</v>
      </c>
      <c r="L142" s="1" t="s">
        <v>25</v>
      </c>
      <c r="M142" s="3" t="s">
        <v>832</v>
      </c>
      <c r="N142" s="3" t="s">
        <v>833</v>
      </c>
      <c r="O142" s="3" t="s">
        <v>834</v>
      </c>
      <c r="P142" s="3" t="s">
        <v>835</v>
      </c>
      <c r="Q142" s="3" t="s">
        <v>836</v>
      </c>
      <c r="R142" s="3" t="s">
        <v>837</v>
      </c>
    </row>
    <row r="143" ht="15.75" customHeight="1">
      <c r="A143" s="1"/>
      <c r="B143" s="6"/>
      <c r="C143" s="1" t="s">
        <v>838</v>
      </c>
      <c r="D143" s="12"/>
      <c r="E143" s="1"/>
      <c r="F143" s="1"/>
      <c r="G143" s="1"/>
      <c r="H143" s="1"/>
      <c r="I143" s="1"/>
      <c r="J143" s="1"/>
      <c r="K143" s="1"/>
      <c r="L143" s="1"/>
      <c r="M143" s="6"/>
      <c r="N143" s="6"/>
      <c r="O143" s="6"/>
      <c r="P143" s="6"/>
      <c r="Q143" s="6"/>
      <c r="R143" s="6"/>
    </row>
    <row r="144" ht="15.75" customHeight="1">
      <c r="A144" s="1" t="s">
        <v>839</v>
      </c>
      <c r="B144" s="3" t="s">
        <v>840</v>
      </c>
      <c r="C144" s="1" t="s">
        <v>841</v>
      </c>
      <c r="D144" s="2" t="s">
        <v>842</v>
      </c>
      <c r="E144" s="1">
        <v>9420.0</v>
      </c>
      <c r="F144" s="1" t="s">
        <v>843</v>
      </c>
      <c r="G144" s="1" t="s">
        <v>844</v>
      </c>
      <c r="H144" s="1" t="s">
        <v>845</v>
      </c>
      <c r="I144" s="1" t="s">
        <v>60</v>
      </c>
      <c r="J144" s="1" t="s">
        <v>43</v>
      </c>
      <c r="K144" s="1" t="s">
        <v>200</v>
      </c>
      <c r="L144" s="1" t="s">
        <v>25</v>
      </c>
      <c r="M144" s="3" t="s">
        <v>846</v>
      </c>
      <c r="N144" s="3" t="s">
        <v>847</v>
      </c>
      <c r="O144" s="3" t="s">
        <v>848</v>
      </c>
      <c r="P144" s="3" t="s">
        <v>849</v>
      </c>
      <c r="Q144" s="3" t="s">
        <v>850</v>
      </c>
      <c r="R144" s="3" t="s">
        <v>851</v>
      </c>
    </row>
    <row r="145" ht="15.75" customHeight="1">
      <c r="A145" s="1"/>
      <c r="B145" s="6"/>
      <c r="C145" s="1" t="s">
        <v>852</v>
      </c>
      <c r="D145" s="2"/>
      <c r="E145" s="1"/>
      <c r="F145" s="1"/>
      <c r="G145" s="1"/>
      <c r="H145" s="1"/>
      <c r="I145" s="1"/>
      <c r="J145" s="1"/>
      <c r="K145" s="1"/>
      <c r="L145" s="1"/>
      <c r="M145" s="6"/>
      <c r="N145" s="6"/>
      <c r="O145" s="6"/>
      <c r="P145" s="6"/>
      <c r="Q145" s="6"/>
      <c r="R145" s="6"/>
    </row>
    <row r="146" ht="15.75" customHeight="1">
      <c r="A146" s="1" t="s">
        <v>853</v>
      </c>
      <c r="B146" s="3" t="s">
        <v>854</v>
      </c>
      <c r="C146" s="1" t="s">
        <v>855</v>
      </c>
      <c r="D146" s="2" t="s">
        <v>856</v>
      </c>
      <c r="E146" s="1" t="s">
        <v>857</v>
      </c>
      <c r="F146" s="1" t="s">
        <v>858</v>
      </c>
      <c r="G146" s="1" t="s">
        <v>859</v>
      </c>
      <c r="H146" s="1" t="s">
        <v>860</v>
      </c>
      <c r="I146" s="1" t="s">
        <v>460</v>
      </c>
      <c r="J146" s="1" t="s">
        <v>25</v>
      </c>
      <c r="K146" s="1" t="s">
        <v>42</v>
      </c>
      <c r="L146" s="1" t="s">
        <v>25</v>
      </c>
      <c r="M146" s="3" t="s">
        <v>861</v>
      </c>
      <c r="N146" s="3" t="s">
        <v>862</v>
      </c>
      <c r="O146" s="3" t="s">
        <v>863</v>
      </c>
      <c r="P146" s="3" t="s">
        <v>864</v>
      </c>
      <c r="Q146" s="3" t="s">
        <v>865</v>
      </c>
      <c r="R146" s="3" t="s">
        <v>866</v>
      </c>
    </row>
    <row r="147" ht="15.75" customHeight="1">
      <c r="A147" s="1"/>
      <c r="B147" s="6"/>
      <c r="C147" s="1"/>
      <c r="D147" s="2" t="s">
        <v>867</v>
      </c>
      <c r="E147" s="1"/>
      <c r="F147" s="1"/>
      <c r="G147" s="1"/>
      <c r="H147" s="1"/>
      <c r="I147" s="1"/>
      <c r="J147" s="1"/>
      <c r="K147" s="1"/>
      <c r="L147" s="1"/>
      <c r="M147" s="6"/>
      <c r="N147" s="6"/>
      <c r="O147" s="6"/>
      <c r="P147" s="6"/>
      <c r="Q147" s="6"/>
      <c r="R147" s="6"/>
    </row>
    <row r="148" ht="15.75" customHeight="1">
      <c r="A148" s="1" t="s">
        <v>868</v>
      </c>
      <c r="B148" s="3" t="s">
        <v>869</v>
      </c>
      <c r="C148" s="1" t="s">
        <v>870</v>
      </c>
      <c r="D148" s="2" t="s">
        <v>871</v>
      </c>
      <c r="E148" s="1" t="s">
        <v>872</v>
      </c>
      <c r="F148" s="1" t="s">
        <v>873</v>
      </c>
      <c r="G148" s="3" t="s">
        <v>874</v>
      </c>
      <c r="H148" s="3" t="s">
        <v>875</v>
      </c>
      <c r="I148" s="1" t="s">
        <v>460</v>
      </c>
      <c r="J148" s="1" t="s">
        <v>25</v>
      </c>
      <c r="K148" s="1" t="s">
        <v>42</v>
      </c>
      <c r="L148" s="1" t="s">
        <v>25</v>
      </c>
      <c r="M148" s="3" t="s">
        <v>876</v>
      </c>
      <c r="N148" s="3" t="s">
        <v>877</v>
      </c>
      <c r="O148" s="3" t="s">
        <v>878</v>
      </c>
      <c r="P148" s="3" t="s">
        <v>879</v>
      </c>
      <c r="Q148" s="3" t="s">
        <v>880</v>
      </c>
      <c r="R148" s="3" t="s">
        <v>881</v>
      </c>
    </row>
    <row r="149" ht="15.75" customHeight="1">
      <c r="A149" s="1"/>
      <c r="B149" s="6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6"/>
      <c r="N149" s="6"/>
      <c r="O149" s="6"/>
      <c r="P149" s="6"/>
      <c r="Q149" s="6"/>
      <c r="R149" s="6"/>
    </row>
    <row r="150" ht="15.75" customHeight="1">
      <c r="A150" s="1" t="s">
        <v>882</v>
      </c>
      <c r="B150" s="3" t="s">
        <v>883</v>
      </c>
      <c r="C150" s="1" t="s">
        <v>884</v>
      </c>
      <c r="D150" s="2" t="s">
        <v>885</v>
      </c>
      <c r="E150" s="1">
        <v>16019.0</v>
      </c>
      <c r="F150" s="1" t="s">
        <v>886</v>
      </c>
      <c r="G150" s="1" t="s">
        <v>887</v>
      </c>
      <c r="H150" s="1" t="s">
        <v>888</v>
      </c>
      <c r="I150" s="1" t="s">
        <v>60</v>
      </c>
      <c r="J150" s="1" t="s">
        <v>43</v>
      </c>
      <c r="K150" s="1" t="s">
        <v>200</v>
      </c>
      <c r="L150" s="1" t="s">
        <v>25</v>
      </c>
      <c r="M150" s="3" t="s">
        <v>889</v>
      </c>
      <c r="N150" s="3" t="s">
        <v>890</v>
      </c>
      <c r="O150" s="3" t="s">
        <v>891</v>
      </c>
      <c r="P150" s="3" t="s">
        <v>892</v>
      </c>
      <c r="Q150" s="3" t="s">
        <v>893</v>
      </c>
      <c r="R150" s="3" t="s">
        <v>894</v>
      </c>
    </row>
    <row r="151" ht="15.75" customHeight="1">
      <c r="A151" s="1"/>
      <c r="B151" s="6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6"/>
      <c r="N151" s="6"/>
      <c r="O151" s="6"/>
      <c r="P151" s="6"/>
      <c r="Q151" s="6"/>
      <c r="R151" s="6"/>
    </row>
    <row r="152" ht="15.75" customHeight="1">
      <c r="A152" s="1" t="s">
        <v>895</v>
      </c>
      <c r="B152" s="3" t="s">
        <v>896</v>
      </c>
      <c r="C152" s="1" t="s">
        <v>897</v>
      </c>
      <c r="D152" s="2" t="s">
        <v>898</v>
      </c>
      <c r="E152" s="1">
        <v>254931.0</v>
      </c>
      <c r="F152" s="1" t="s">
        <v>899</v>
      </c>
      <c r="G152" s="1" t="s">
        <v>900</v>
      </c>
      <c r="H152" s="1" t="s">
        <v>901</v>
      </c>
      <c r="I152" s="1" t="s">
        <v>25</v>
      </c>
      <c r="J152" s="1" t="s">
        <v>25</v>
      </c>
      <c r="K152" s="1" t="s">
        <v>200</v>
      </c>
      <c r="L152" s="1" t="s">
        <v>25</v>
      </c>
      <c r="M152" s="3" t="s">
        <v>902</v>
      </c>
      <c r="N152" s="3" t="s">
        <v>903</v>
      </c>
      <c r="O152" s="3" t="s">
        <v>904</v>
      </c>
      <c r="P152" s="3" t="s">
        <v>905</v>
      </c>
      <c r="Q152" s="3" t="s">
        <v>906</v>
      </c>
      <c r="R152" s="3" t="s">
        <v>907</v>
      </c>
    </row>
    <row r="153" ht="15.75" customHeight="1">
      <c r="A153" s="1"/>
      <c r="B153" s="6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6"/>
      <c r="N153" s="6"/>
      <c r="O153" s="6"/>
      <c r="P153" s="6"/>
      <c r="Q153" s="6"/>
      <c r="R153" s="6"/>
    </row>
    <row r="154" ht="15.75" customHeight="1">
      <c r="A154" s="1" t="s">
        <v>908</v>
      </c>
      <c r="B154" s="3" t="s">
        <v>909</v>
      </c>
      <c r="C154" s="1" t="s">
        <v>910</v>
      </c>
      <c r="D154" s="2" t="s">
        <v>911</v>
      </c>
      <c r="E154" s="1">
        <v>25858.0</v>
      </c>
      <c r="F154" s="1" t="s">
        <v>912</v>
      </c>
      <c r="G154" s="1" t="s">
        <v>913</v>
      </c>
      <c r="H154" s="1" t="s">
        <v>914</v>
      </c>
      <c r="I154" s="1" t="s">
        <v>60</v>
      </c>
      <c r="J154" s="1" t="s">
        <v>25</v>
      </c>
      <c r="K154" s="1" t="s">
        <v>200</v>
      </c>
      <c r="L154" s="1" t="s">
        <v>25</v>
      </c>
      <c r="M154" s="3" t="s">
        <v>915</v>
      </c>
      <c r="N154" s="3" t="s">
        <v>916</v>
      </c>
      <c r="O154" s="3" t="s">
        <v>917</v>
      </c>
      <c r="P154" s="3" t="s">
        <v>918</v>
      </c>
      <c r="Q154" s="3" t="s">
        <v>919</v>
      </c>
      <c r="R154" s="3" t="s">
        <v>920</v>
      </c>
    </row>
    <row r="155" ht="15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6"/>
      <c r="N155" s="6"/>
      <c r="O155" s="6"/>
      <c r="P155" s="6"/>
      <c r="Q155" s="6"/>
      <c r="R155" s="6"/>
    </row>
    <row r="156" ht="15.75" customHeight="1">
      <c r="A156" s="1" t="s">
        <v>921</v>
      </c>
      <c r="B156" s="1" t="s">
        <v>922</v>
      </c>
      <c r="C156" s="1" t="s">
        <v>923</v>
      </c>
      <c r="D156" s="2"/>
      <c r="E156" s="1" t="s">
        <v>924</v>
      </c>
      <c r="F156" s="1" t="s">
        <v>925</v>
      </c>
      <c r="G156" s="1" t="s">
        <v>926</v>
      </c>
      <c r="H156" s="1" t="s">
        <v>927</v>
      </c>
      <c r="I156" s="1" t="s">
        <v>928</v>
      </c>
      <c r="J156" s="1" t="s">
        <v>43</v>
      </c>
      <c r="K156" s="1" t="s">
        <v>200</v>
      </c>
      <c r="L156" s="1" t="s">
        <v>25</v>
      </c>
      <c r="M156" s="3" t="s">
        <v>929</v>
      </c>
      <c r="N156" s="3" t="s">
        <v>930</v>
      </c>
      <c r="O156" s="3" t="s">
        <v>931</v>
      </c>
      <c r="P156" s="3" t="s">
        <v>932</v>
      </c>
      <c r="Q156" s="3" t="s">
        <v>933</v>
      </c>
      <c r="R156" s="3" t="s">
        <v>934</v>
      </c>
    </row>
    <row r="157" ht="15.75" customHeight="1">
      <c r="A157" s="1"/>
      <c r="B157" s="1"/>
      <c r="C157" s="1"/>
      <c r="D157" s="12"/>
      <c r="E157" s="1"/>
      <c r="F157" s="1"/>
      <c r="G157" s="1"/>
      <c r="H157" s="1"/>
      <c r="I157" s="1"/>
      <c r="J157" s="1"/>
      <c r="K157" s="1"/>
      <c r="L157" s="1"/>
      <c r="M157" s="6"/>
      <c r="N157" s="6"/>
      <c r="O157" s="6"/>
      <c r="P157" s="6"/>
      <c r="Q157" s="6"/>
      <c r="R157" s="6"/>
    </row>
    <row r="158" ht="15.75" customHeight="1">
      <c r="A158" s="1" t="s">
        <v>935</v>
      </c>
      <c r="B158" s="1" t="s">
        <v>936</v>
      </c>
      <c r="C158" s="1" t="s">
        <v>937</v>
      </c>
      <c r="D158" s="2"/>
      <c r="E158" s="1" t="s">
        <v>938</v>
      </c>
      <c r="F158" s="1" t="s">
        <v>939</v>
      </c>
      <c r="G158" s="1" t="s">
        <v>940</v>
      </c>
      <c r="H158" s="1" t="s">
        <v>941</v>
      </c>
      <c r="I158" s="1" t="s">
        <v>43</v>
      </c>
      <c r="J158" s="1" t="s">
        <v>25</v>
      </c>
      <c r="K158" s="1" t="s">
        <v>42</v>
      </c>
      <c r="L158" s="1" t="s">
        <v>25</v>
      </c>
      <c r="M158" s="3" t="s">
        <v>942</v>
      </c>
      <c r="N158" s="3" t="s">
        <v>943</v>
      </c>
      <c r="O158" s="3" t="s">
        <v>944</v>
      </c>
      <c r="P158" s="3" t="s">
        <v>945</v>
      </c>
      <c r="Q158" s="3" t="s">
        <v>946</v>
      </c>
      <c r="R158" s="3" t="s">
        <v>947</v>
      </c>
    </row>
    <row r="159" ht="15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6"/>
      <c r="N159" s="6"/>
      <c r="O159" s="6"/>
      <c r="P159" s="6"/>
      <c r="Q159" s="6"/>
      <c r="R159" s="6"/>
    </row>
    <row r="160" ht="15.75" customHeight="1">
      <c r="A160" s="1" t="s">
        <v>948</v>
      </c>
      <c r="B160" s="1" t="s">
        <v>949</v>
      </c>
      <c r="C160" s="1" t="s">
        <v>950</v>
      </c>
      <c r="D160" s="2" t="s">
        <v>951</v>
      </c>
      <c r="E160" s="1">
        <v>38222.0</v>
      </c>
      <c r="F160" s="15" t="s">
        <v>952</v>
      </c>
      <c r="G160" s="1" t="s">
        <v>953</v>
      </c>
      <c r="H160" s="1" t="s">
        <v>954</v>
      </c>
      <c r="I160" s="1" t="s">
        <v>43</v>
      </c>
      <c r="J160" s="1" t="s">
        <v>25</v>
      </c>
      <c r="K160" s="1" t="s">
        <v>200</v>
      </c>
      <c r="L160" s="1" t="s">
        <v>25</v>
      </c>
      <c r="M160" s="3" t="s">
        <v>955</v>
      </c>
      <c r="N160" s="3" t="s">
        <v>956</v>
      </c>
      <c r="O160" s="3" t="s">
        <v>957</v>
      </c>
      <c r="P160" s="3" t="s">
        <v>958</v>
      </c>
      <c r="Q160" s="3" t="s">
        <v>959</v>
      </c>
      <c r="R160" s="3" t="s">
        <v>960</v>
      </c>
    </row>
    <row r="161" ht="15.75" customHeight="1">
      <c r="A161" s="1"/>
      <c r="B161" s="1"/>
      <c r="C161" s="1" t="s">
        <v>961</v>
      </c>
      <c r="D161" s="2" t="s">
        <v>962</v>
      </c>
      <c r="E161" s="1"/>
      <c r="F161" s="1"/>
      <c r="G161" s="1"/>
      <c r="H161" s="1"/>
      <c r="I161" s="1"/>
      <c r="J161" s="1"/>
      <c r="K161" s="1"/>
      <c r="L161" s="1"/>
      <c r="M161" s="6"/>
      <c r="N161" s="6"/>
      <c r="O161" s="6"/>
      <c r="P161" s="6"/>
      <c r="Q161" s="6"/>
      <c r="R161" s="6"/>
    </row>
    <row r="162" ht="15.75" customHeight="1">
      <c r="A162" s="1" t="s">
        <v>963</v>
      </c>
      <c r="B162" s="1"/>
      <c r="C162" s="1" t="s">
        <v>964</v>
      </c>
      <c r="D162" s="2"/>
      <c r="E162" s="1" t="s">
        <v>965</v>
      </c>
      <c r="F162" s="1" t="s">
        <v>966</v>
      </c>
      <c r="G162" s="1" t="s">
        <v>967</v>
      </c>
      <c r="H162" s="1" t="s">
        <v>968</v>
      </c>
      <c r="I162" s="1" t="s">
        <v>969</v>
      </c>
      <c r="J162" s="1" t="s">
        <v>43</v>
      </c>
      <c r="K162" s="1" t="s">
        <v>200</v>
      </c>
      <c r="L162" s="1" t="s">
        <v>25</v>
      </c>
      <c r="M162" s="3" t="s">
        <v>970</v>
      </c>
      <c r="N162" s="3" t="s">
        <v>971</v>
      </c>
      <c r="O162" s="3" t="s">
        <v>972</v>
      </c>
      <c r="P162" s="3" t="s">
        <v>973</v>
      </c>
      <c r="Q162" s="3" t="s">
        <v>974</v>
      </c>
      <c r="R162" s="3" t="s">
        <v>975</v>
      </c>
    </row>
    <row r="163" ht="15.75" customHeight="1">
      <c r="A163" s="1"/>
      <c r="B163" s="1"/>
      <c r="C163" s="1" t="s">
        <v>976</v>
      </c>
      <c r="D163" s="12"/>
      <c r="E163" s="1"/>
      <c r="F163" s="1"/>
      <c r="G163" s="1"/>
      <c r="H163" s="1"/>
      <c r="I163" s="1"/>
      <c r="J163" s="1"/>
      <c r="K163" s="1"/>
      <c r="L163" s="1"/>
      <c r="M163" s="6"/>
      <c r="N163" s="6"/>
      <c r="O163" s="6"/>
      <c r="P163" s="6"/>
      <c r="Q163" s="6"/>
      <c r="R163" s="6"/>
    </row>
    <row r="164" ht="15.75" customHeight="1">
      <c r="A164" s="1"/>
      <c r="B164" s="1"/>
      <c r="C164" s="1" t="s">
        <v>977</v>
      </c>
      <c r="D164" s="12"/>
      <c r="E164" s="1"/>
      <c r="F164" s="1"/>
      <c r="G164" s="1"/>
      <c r="H164" s="1"/>
      <c r="I164" s="1"/>
      <c r="J164" s="1"/>
      <c r="K164" s="1"/>
      <c r="L164" s="1"/>
      <c r="M164" s="6"/>
      <c r="N164" s="6"/>
      <c r="O164" s="6"/>
      <c r="P164" s="6"/>
      <c r="Q164" s="6"/>
      <c r="R164" s="6"/>
    </row>
    <row r="165" ht="15.75" customHeight="1">
      <c r="A165" s="1"/>
      <c r="B165" s="1"/>
      <c r="C165" s="1"/>
      <c r="D165" s="12"/>
      <c r="E165" s="1"/>
      <c r="F165" s="1"/>
      <c r="G165" s="1"/>
      <c r="H165" s="1"/>
      <c r="I165" s="1"/>
      <c r="J165" s="1"/>
      <c r="K165" s="1"/>
      <c r="L165" s="1"/>
      <c r="M165" s="6"/>
      <c r="N165" s="6"/>
      <c r="O165" s="6"/>
      <c r="P165" s="6"/>
      <c r="Q165" s="6"/>
      <c r="R165" s="6"/>
    </row>
    <row r="166" ht="15.75" customHeight="1">
      <c r="A166" s="1" t="s">
        <v>978</v>
      </c>
      <c r="B166" s="1" t="s">
        <v>979</v>
      </c>
      <c r="C166" s="1" t="s">
        <v>980</v>
      </c>
      <c r="D166" s="2"/>
      <c r="E166" s="1">
        <v>1551.0</v>
      </c>
      <c r="F166" s="1" t="s">
        <v>981</v>
      </c>
      <c r="G166" s="1" t="s">
        <v>982</v>
      </c>
      <c r="H166" s="1" t="s">
        <v>983</v>
      </c>
      <c r="I166" s="1" t="s">
        <v>60</v>
      </c>
      <c r="J166" s="1" t="s">
        <v>43</v>
      </c>
      <c r="K166" s="1" t="s">
        <v>200</v>
      </c>
      <c r="L166" s="1" t="s">
        <v>25</v>
      </c>
      <c r="M166" s="3" t="s">
        <v>984</v>
      </c>
      <c r="N166" s="3" t="s">
        <v>985</v>
      </c>
      <c r="O166" s="3" t="s">
        <v>986</v>
      </c>
      <c r="P166" s="3" t="s">
        <v>987</v>
      </c>
      <c r="Q166" s="3" t="s">
        <v>988</v>
      </c>
      <c r="R166" s="3" t="s">
        <v>989</v>
      </c>
    </row>
    <row r="167" ht="15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6"/>
      <c r="N167" s="6"/>
      <c r="O167" s="6"/>
      <c r="P167" s="6"/>
      <c r="Q167" s="6"/>
      <c r="R167" s="6"/>
    </row>
    <row r="168" ht="15.75" customHeight="1">
      <c r="A168" s="1" t="s">
        <v>990</v>
      </c>
      <c r="B168" s="1" t="s">
        <v>991</v>
      </c>
      <c r="C168" s="1" t="s">
        <v>992</v>
      </c>
      <c r="D168" s="2" t="s">
        <v>993</v>
      </c>
      <c r="E168" s="1">
        <v>2352.0</v>
      </c>
      <c r="F168" s="1" t="s">
        <v>994</v>
      </c>
      <c r="G168" s="1" t="s">
        <v>995</v>
      </c>
      <c r="H168" s="1" t="s">
        <v>996</v>
      </c>
      <c r="I168" s="1" t="s">
        <v>997</v>
      </c>
      <c r="J168" s="1" t="s">
        <v>25</v>
      </c>
      <c r="K168" s="1" t="s">
        <v>42</v>
      </c>
      <c r="L168" s="1" t="s">
        <v>25</v>
      </c>
      <c r="M168" s="3" t="s">
        <v>998</v>
      </c>
      <c r="N168" s="3" t="s">
        <v>999</v>
      </c>
      <c r="O168" s="3" t="s">
        <v>1000</v>
      </c>
      <c r="P168" s="3" t="s">
        <v>1001</v>
      </c>
      <c r="Q168" s="3" t="s">
        <v>1002</v>
      </c>
      <c r="R168" s="3" t="s">
        <v>1003</v>
      </c>
    </row>
    <row r="169" ht="15.75" customHeight="1">
      <c r="A169" s="1"/>
      <c r="B169" s="1"/>
      <c r="C169" s="1" t="s">
        <v>1004</v>
      </c>
      <c r="D169" s="2"/>
      <c r="E169" s="1"/>
      <c r="F169" s="1"/>
      <c r="G169" s="1"/>
      <c r="H169" s="1"/>
      <c r="I169" s="1"/>
      <c r="J169" s="1"/>
      <c r="K169" s="1"/>
      <c r="L169" s="1"/>
      <c r="M169" s="6"/>
      <c r="N169" s="6"/>
      <c r="O169" s="6"/>
      <c r="P169" s="6"/>
      <c r="Q169" s="6"/>
      <c r="R169" s="6"/>
    </row>
    <row r="170" ht="15.75" customHeight="1">
      <c r="A170" s="1" t="s">
        <v>1005</v>
      </c>
      <c r="B170" s="1" t="s">
        <v>1006</v>
      </c>
      <c r="C170" s="1" t="s">
        <v>1007</v>
      </c>
      <c r="D170" s="2" t="s">
        <v>1008</v>
      </c>
      <c r="E170" s="1" t="s">
        <v>1009</v>
      </c>
      <c r="F170" s="1" t="s">
        <v>1010</v>
      </c>
      <c r="G170" s="1" t="s">
        <v>1011</v>
      </c>
      <c r="H170" s="1" t="s">
        <v>1012</v>
      </c>
      <c r="I170" s="1" t="s">
        <v>60</v>
      </c>
      <c r="J170" s="1" t="s">
        <v>25</v>
      </c>
      <c r="K170" s="1" t="s">
        <v>42</v>
      </c>
      <c r="L170" s="1" t="s">
        <v>25</v>
      </c>
      <c r="M170" s="3" t="s">
        <v>1013</v>
      </c>
      <c r="N170" s="3" t="s">
        <v>1014</v>
      </c>
      <c r="O170" s="3" t="s">
        <v>1015</v>
      </c>
      <c r="P170" s="3" t="s">
        <v>1016</v>
      </c>
      <c r="Q170" s="3" t="s">
        <v>1017</v>
      </c>
      <c r="R170" s="3" t="s">
        <v>1018</v>
      </c>
    </row>
    <row r="171" ht="15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6"/>
      <c r="N171" s="6"/>
      <c r="O171" s="6"/>
      <c r="P171" s="6"/>
      <c r="Q171" s="6"/>
      <c r="R171" s="6"/>
    </row>
    <row r="172" ht="15.75" customHeight="1">
      <c r="A172" s="1" t="s">
        <v>1019</v>
      </c>
      <c r="B172" s="1" t="s">
        <v>1020</v>
      </c>
      <c r="C172" s="1" t="s">
        <v>1021</v>
      </c>
      <c r="D172" s="2" t="s">
        <v>1022</v>
      </c>
      <c r="E172" s="1" t="s">
        <v>1023</v>
      </c>
      <c r="F172" s="1" t="s">
        <v>1024</v>
      </c>
      <c r="G172" s="1" t="s">
        <v>1025</v>
      </c>
      <c r="H172" s="1" t="s">
        <v>1026</v>
      </c>
      <c r="I172" s="1" t="s">
        <v>1027</v>
      </c>
      <c r="J172" s="1" t="s">
        <v>25</v>
      </c>
      <c r="K172" s="1" t="s">
        <v>1028</v>
      </c>
      <c r="L172" s="1" t="s">
        <v>25</v>
      </c>
      <c r="M172" s="3" t="s">
        <v>1029</v>
      </c>
      <c r="N172" s="3" t="s">
        <v>1030</v>
      </c>
      <c r="O172" s="3" t="s">
        <v>1031</v>
      </c>
      <c r="P172" s="3" t="s">
        <v>1032</v>
      </c>
      <c r="Q172" s="3" t="s">
        <v>1033</v>
      </c>
      <c r="R172" s="3" t="s">
        <v>1034</v>
      </c>
    </row>
    <row r="173" ht="15.75" customHeight="1">
      <c r="A173" s="1"/>
      <c r="B173" s="1"/>
      <c r="C173" s="1"/>
      <c r="D173" s="12"/>
      <c r="E173" s="1"/>
      <c r="F173" s="1"/>
      <c r="G173" s="1"/>
      <c r="H173" s="1"/>
      <c r="I173" s="1"/>
      <c r="J173" s="1"/>
      <c r="K173" s="1"/>
      <c r="L173" s="1"/>
      <c r="M173" s="6"/>
      <c r="N173" s="6"/>
      <c r="O173" s="6"/>
      <c r="P173" s="6"/>
      <c r="Q173" s="6"/>
      <c r="R173" s="6"/>
    </row>
    <row r="174" ht="15.75" customHeight="1">
      <c r="A174" s="1"/>
      <c r="B174" s="1"/>
      <c r="C174" s="1"/>
      <c r="D174" s="12"/>
      <c r="E174" s="1"/>
      <c r="F174" s="1"/>
      <c r="G174" s="1"/>
      <c r="H174" s="1"/>
      <c r="I174" s="1"/>
      <c r="J174" s="1"/>
      <c r="K174" s="1"/>
      <c r="L174" s="1"/>
      <c r="M174" s="6"/>
      <c r="N174" s="6"/>
      <c r="O174" s="6"/>
      <c r="P174" s="6"/>
      <c r="Q174" s="6"/>
      <c r="R174" s="6"/>
    </row>
    <row r="175" ht="15.75" customHeight="1">
      <c r="A175" s="1"/>
      <c r="B175" s="1"/>
      <c r="C175" s="1"/>
      <c r="D175" s="12"/>
      <c r="E175" s="1"/>
      <c r="F175" s="1"/>
      <c r="G175" s="1"/>
      <c r="H175" s="1"/>
      <c r="I175" s="1"/>
      <c r="J175" s="1"/>
      <c r="K175" s="1"/>
      <c r="L175" s="1"/>
      <c r="M175" s="6"/>
      <c r="N175" s="6"/>
      <c r="O175" s="6"/>
      <c r="P175" s="6"/>
      <c r="Q175" s="6"/>
      <c r="R175" s="6"/>
    </row>
    <row r="176" ht="15.75" customHeight="1">
      <c r="A176" s="1" t="s">
        <v>1035</v>
      </c>
      <c r="B176" s="1" t="s">
        <v>1036</v>
      </c>
      <c r="C176" s="1" t="s">
        <v>1037</v>
      </c>
      <c r="D176" s="2"/>
      <c r="E176" s="1">
        <v>2015.0</v>
      </c>
      <c r="F176" s="1" t="s">
        <v>1038</v>
      </c>
      <c r="G176" s="1" t="s">
        <v>1039</v>
      </c>
      <c r="H176" s="1" t="s">
        <v>1040</v>
      </c>
      <c r="I176" s="1" t="s">
        <v>60</v>
      </c>
      <c r="J176" s="1" t="s">
        <v>25</v>
      </c>
      <c r="K176" s="1" t="s">
        <v>42</v>
      </c>
      <c r="L176" s="1" t="s">
        <v>25</v>
      </c>
      <c r="M176" s="3" t="s">
        <v>1041</v>
      </c>
      <c r="N176" s="3" t="s">
        <v>1042</v>
      </c>
      <c r="O176" s="3" t="s">
        <v>1043</v>
      </c>
      <c r="P176" s="3" t="s">
        <v>1044</v>
      </c>
      <c r="Q176" s="3" t="s">
        <v>1045</v>
      </c>
      <c r="R176" s="3" t="s">
        <v>1046</v>
      </c>
    </row>
    <row r="177" ht="15.75" customHeight="1">
      <c r="A177" s="1"/>
      <c r="B177" s="1"/>
      <c r="C177" s="1" t="s">
        <v>1047</v>
      </c>
      <c r="D177" s="12"/>
      <c r="E177" s="1"/>
      <c r="F177" s="1"/>
      <c r="G177" s="1"/>
      <c r="H177" s="1"/>
      <c r="I177" s="1"/>
      <c r="J177" s="1"/>
      <c r="K177" s="1"/>
      <c r="L177" s="1"/>
      <c r="M177" s="6"/>
      <c r="N177" s="6"/>
      <c r="O177" s="6"/>
      <c r="P177" s="6"/>
      <c r="Q177" s="6"/>
      <c r="R177" s="6"/>
    </row>
    <row r="178" ht="15.75" customHeight="1">
      <c r="A178" s="1"/>
      <c r="B178" s="1"/>
      <c r="C178" s="1" t="s">
        <v>1048</v>
      </c>
      <c r="D178" s="2"/>
      <c r="E178" s="1"/>
      <c r="F178" s="1"/>
      <c r="G178" s="1"/>
      <c r="H178" s="1"/>
      <c r="I178" s="1"/>
      <c r="J178" s="1"/>
      <c r="K178" s="1"/>
      <c r="L178" s="1"/>
      <c r="M178" s="6"/>
      <c r="N178" s="6"/>
      <c r="O178" s="6"/>
      <c r="P178" s="6"/>
      <c r="Q178" s="6"/>
      <c r="R178" s="6"/>
    </row>
    <row r="179" ht="15.75" customHeight="1">
      <c r="A179" s="1" t="s">
        <v>1049</v>
      </c>
      <c r="B179" s="1" t="s">
        <v>1050</v>
      </c>
      <c r="C179" s="1" t="s">
        <v>1051</v>
      </c>
      <c r="D179" s="2"/>
      <c r="E179" s="3">
        <v>4072.0</v>
      </c>
      <c r="F179" s="1" t="s">
        <v>1052</v>
      </c>
      <c r="G179" s="1" t="s">
        <v>1053</v>
      </c>
      <c r="H179" s="1" t="s">
        <v>1054</v>
      </c>
      <c r="I179" s="1" t="s">
        <v>674</v>
      </c>
      <c r="J179" s="1" t="s">
        <v>25</v>
      </c>
      <c r="K179" s="1" t="s">
        <v>42</v>
      </c>
      <c r="L179" s="1" t="s">
        <v>25</v>
      </c>
      <c r="M179" s="3" t="s">
        <v>1055</v>
      </c>
      <c r="N179" s="3" t="s">
        <v>1056</v>
      </c>
      <c r="O179" s="3" t="s">
        <v>1057</v>
      </c>
      <c r="P179" s="15" t="s">
        <v>1058</v>
      </c>
      <c r="Q179" s="3" t="s">
        <v>1059</v>
      </c>
      <c r="R179" s="3" t="s">
        <v>1060</v>
      </c>
    </row>
    <row r="180" ht="15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6"/>
      <c r="N180" s="6"/>
      <c r="O180" s="6"/>
      <c r="P180" s="6"/>
      <c r="Q180" s="6"/>
      <c r="R180" s="6"/>
    </row>
    <row r="181" ht="15.75" customHeight="1">
      <c r="A181" s="1" t="s">
        <v>1061</v>
      </c>
      <c r="B181" s="1" t="s">
        <v>1062</v>
      </c>
      <c r="C181" s="1" t="s">
        <v>1063</v>
      </c>
      <c r="D181" s="2" t="s">
        <v>1064</v>
      </c>
      <c r="E181" s="1">
        <v>40921.0</v>
      </c>
      <c r="F181" s="1"/>
      <c r="G181" s="1" t="s">
        <v>1065</v>
      </c>
      <c r="H181" s="1" t="s">
        <v>1066</v>
      </c>
      <c r="I181" s="1" t="s">
        <v>1067</v>
      </c>
      <c r="J181" s="1" t="s">
        <v>43</v>
      </c>
      <c r="K181" s="1" t="s">
        <v>1068</v>
      </c>
      <c r="L181" s="1" t="s">
        <v>43</v>
      </c>
      <c r="M181" s="3" t="s">
        <v>1069</v>
      </c>
      <c r="N181" s="3" t="s">
        <v>1070</v>
      </c>
      <c r="O181" s="3" t="s">
        <v>1071</v>
      </c>
      <c r="P181" s="3" t="s">
        <v>128</v>
      </c>
      <c r="Q181" s="3" t="s">
        <v>1072</v>
      </c>
      <c r="R181" s="3" t="s">
        <v>1073</v>
      </c>
    </row>
    <row r="182" ht="15.75" customHeight="1">
      <c r="A182" s="1"/>
      <c r="B182" s="1"/>
      <c r="C182" s="1" t="s">
        <v>1074</v>
      </c>
      <c r="D182" s="12"/>
      <c r="E182" s="1"/>
      <c r="F182" s="1"/>
      <c r="G182" s="1"/>
      <c r="H182" s="1"/>
      <c r="I182" s="1"/>
      <c r="J182" s="1"/>
      <c r="K182" s="1"/>
      <c r="L182" s="1"/>
      <c r="M182" s="6"/>
      <c r="N182" s="6"/>
      <c r="O182" s="6"/>
      <c r="P182" s="6"/>
      <c r="Q182" s="6"/>
      <c r="R182" s="6"/>
    </row>
    <row r="183" ht="15.75" customHeight="1">
      <c r="A183" s="1"/>
      <c r="B183" s="1"/>
      <c r="C183" s="1"/>
      <c r="D183" s="12"/>
      <c r="E183" s="1"/>
      <c r="F183" s="1"/>
      <c r="G183" s="1"/>
      <c r="H183" s="1"/>
      <c r="I183" s="1"/>
      <c r="J183" s="1"/>
      <c r="K183" s="1"/>
      <c r="L183" s="1"/>
      <c r="M183" s="6"/>
      <c r="N183" s="6"/>
      <c r="O183" s="6"/>
      <c r="P183" s="6"/>
      <c r="Q183" s="6"/>
      <c r="R183" s="6"/>
    </row>
    <row r="184" ht="15.75" customHeight="1">
      <c r="A184" s="1" t="s">
        <v>1075</v>
      </c>
      <c r="B184" s="1" t="s">
        <v>1076</v>
      </c>
      <c r="C184" s="1" t="s">
        <v>1077</v>
      </c>
      <c r="D184" s="2"/>
      <c r="E184" s="1" t="s">
        <v>1078</v>
      </c>
      <c r="F184" s="1" t="s">
        <v>1079</v>
      </c>
      <c r="G184" s="1" t="s">
        <v>1080</v>
      </c>
      <c r="H184" s="1" t="s">
        <v>1081</v>
      </c>
      <c r="I184" s="1" t="s">
        <v>1082</v>
      </c>
      <c r="J184" s="1" t="s">
        <v>25</v>
      </c>
      <c r="K184" s="1" t="s">
        <v>200</v>
      </c>
      <c r="L184" s="1" t="s">
        <v>25</v>
      </c>
      <c r="M184" s="3" t="s">
        <v>1083</v>
      </c>
      <c r="N184" s="3" t="s">
        <v>1084</v>
      </c>
      <c r="O184" s="3" t="s">
        <v>1085</v>
      </c>
      <c r="P184" s="3" t="s">
        <v>1086</v>
      </c>
      <c r="Q184" s="3" t="s">
        <v>1087</v>
      </c>
      <c r="R184" s="3" t="s">
        <v>1088</v>
      </c>
    </row>
    <row r="185" ht="15.75" customHeight="1">
      <c r="A185" s="1"/>
      <c r="B185" s="1"/>
      <c r="C185" s="1"/>
      <c r="D185" s="2"/>
      <c r="E185" s="1"/>
      <c r="F185" s="6"/>
      <c r="G185" s="1"/>
      <c r="H185" s="1"/>
      <c r="I185" s="1"/>
      <c r="J185" s="1"/>
      <c r="K185" s="1"/>
      <c r="L185" s="1"/>
      <c r="M185" s="6"/>
      <c r="N185" s="6"/>
      <c r="O185" s="6"/>
      <c r="P185" s="6"/>
      <c r="Q185" s="6"/>
      <c r="R185" s="6"/>
    </row>
    <row r="186" ht="15.75" customHeight="1">
      <c r="A186" s="1" t="s">
        <v>1089</v>
      </c>
      <c r="B186" s="1" t="s">
        <v>1090</v>
      </c>
      <c r="C186" s="1" t="s">
        <v>1091</v>
      </c>
      <c r="D186" s="12" t="s">
        <v>1092</v>
      </c>
      <c r="E186" s="1" t="s">
        <v>1093</v>
      </c>
      <c r="F186" s="1" t="s">
        <v>1094</v>
      </c>
      <c r="G186" s="1" t="s">
        <v>1095</v>
      </c>
      <c r="H186" s="1" t="s">
        <v>1096</v>
      </c>
      <c r="I186" s="1" t="s">
        <v>1097</v>
      </c>
      <c r="J186" s="1" t="s">
        <v>43</v>
      </c>
      <c r="K186" s="1" t="s">
        <v>42</v>
      </c>
      <c r="L186" s="1" t="s">
        <v>25</v>
      </c>
      <c r="M186" s="3" t="s">
        <v>1098</v>
      </c>
      <c r="N186" s="3" t="s">
        <v>1099</v>
      </c>
      <c r="O186" s="3" t="s">
        <v>1100</v>
      </c>
      <c r="P186" s="3" t="s">
        <v>1101</v>
      </c>
      <c r="Q186" s="3" t="s">
        <v>1102</v>
      </c>
      <c r="R186" s="3" t="s">
        <v>1103</v>
      </c>
    </row>
    <row r="187" ht="15.75" customHeight="1">
      <c r="A187" s="1"/>
      <c r="B187" s="1"/>
      <c r="C187" s="1"/>
      <c r="D187" s="6"/>
      <c r="E187" s="1"/>
      <c r="F187" s="1"/>
      <c r="G187" s="1"/>
      <c r="H187" s="1"/>
      <c r="I187" s="1"/>
      <c r="J187" s="1"/>
      <c r="K187" s="1"/>
      <c r="L187" s="1"/>
      <c r="M187" s="6"/>
      <c r="N187" s="6"/>
      <c r="O187" s="6"/>
      <c r="P187" s="6"/>
      <c r="Q187" s="6"/>
      <c r="R187" s="6"/>
    </row>
    <row r="188" ht="15.75" customHeight="1">
      <c r="A188" s="1"/>
      <c r="B188" s="1"/>
      <c r="C188" s="1" t="s">
        <v>1104</v>
      </c>
      <c r="D188" s="2"/>
      <c r="E188" s="1"/>
      <c r="F188" s="1"/>
      <c r="G188" s="1"/>
      <c r="H188" s="1"/>
      <c r="I188" s="1"/>
      <c r="J188" s="1"/>
      <c r="K188" s="1"/>
      <c r="L188" s="1"/>
      <c r="M188" s="6"/>
      <c r="N188" s="6"/>
      <c r="O188" s="6"/>
      <c r="P188" s="6"/>
      <c r="Q188" s="6"/>
      <c r="R188" s="6"/>
    </row>
    <row r="189" ht="15.75" customHeight="1">
      <c r="A189" s="1"/>
      <c r="B189" s="1"/>
      <c r="C189" s="1" t="s">
        <v>1105</v>
      </c>
      <c r="D189" s="2"/>
      <c r="E189" s="1"/>
      <c r="F189" s="1"/>
      <c r="G189" s="1"/>
      <c r="H189" s="1"/>
      <c r="I189" s="1"/>
      <c r="J189" s="1"/>
      <c r="K189" s="1"/>
      <c r="L189" s="1"/>
      <c r="M189" s="6"/>
      <c r="N189" s="6"/>
      <c r="O189" s="6"/>
      <c r="P189" s="6"/>
      <c r="Q189" s="6"/>
      <c r="R189" s="6"/>
    </row>
    <row r="190" ht="15.75" customHeight="1">
      <c r="A190" s="1" t="s">
        <v>1106</v>
      </c>
      <c r="B190" s="1" t="s">
        <v>1107</v>
      </c>
      <c r="C190" s="1" t="s">
        <v>1108</v>
      </c>
      <c r="D190" s="2" t="s">
        <v>1109</v>
      </c>
      <c r="E190" s="1" t="s">
        <v>1110</v>
      </c>
      <c r="F190" s="1" t="s">
        <v>1111</v>
      </c>
      <c r="G190" s="1" t="s">
        <v>1112</v>
      </c>
      <c r="H190" s="1" t="s">
        <v>1113</v>
      </c>
      <c r="I190" s="1" t="s">
        <v>1114</v>
      </c>
      <c r="J190" s="1" t="s">
        <v>25</v>
      </c>
      <c r="K190" s="1" t="s">
        <v>200</v>
      </c>
      <c r="L190" s="1" t="s">
        <v>25</v>
      </c>
      <c r="M190" s="3" t="s">
        <v>1115</v>
      </c>
      <c r="N190" s="3" t="s">
        <v>1116</v>
      </c>
      <c r="O190" s="3" t="s">
        <v>1117</v>
      </c>
      <c r="P190" s="3" t="s">
        <v>1118</v>
      </c>
      <c r="Q190" s="3" t="s">
        <v>1119</v>
      </c>
      <c r="R190" s="3" t="s">
        <v>1120</v>
      </c>
    </row>
    <row r="191" ht="15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6"/>
      <c r="N191" s="6"/>
      <c r="O191" s="6"/>
      <c r="P191" s="6"/>
      <c r="Q191" s="6"/>
      <c r="R191" s="6"/>
    </row>
    <row r="192" ht="15.75" customHeight="1">
      <c r="A192" s="1" t="s">
        <v>1121</v>
      </c>
      <c r="B192" s="1" t="s">
        <v>1122</v>
      </c>
      <c r="C192" s="1" t="s">
        <v>1123</v>
      </c>
      <c r="D192" s="2"/>
      <c r="E192" s="1" t="s">
        <v>1124</v>
      </c>
      <c r="F192" s="1" t="s">
        <v>1125</v>
      </c>
      <c r="G192" s="1" t="s">
        <v>1126</v>
      </c>
      <c r="H192" s="1" t="s">
        <v>1127</v>
      </c>
      <c r="I192" s="1" t="s">
        <v>1128</v>
      </c>
      <c r="J192" s="1" t="s">
        <v>43</v>
      </c>
      <c r="K192" s="1" t="s">
        <v>42</v>
      </c>
      <c r="L192" s="1" t="s">
        <v>25</v>
      </c>
      <c r="M192" s="3" t="s">
        <v>1129</v>
      </c>
      <c r="N192" s="3" t="s">
        <v>1130</v>
      </c>
      <c r="O192" s="3" t="s">
        <v>1131</v>
      </c>
      <c r="P192" s="3" t="s">
        <v>1132</v>
      </c>
      <c r="Q192" s="3" t="s">
        <v>1133</v>
      </c>
      <c r="R192" s="3" t="s">
        <v>1134</v>
      </c>
    </row>
    <row r="193" ht="15.75" customHeight="1">
      <c r="A193" s="1"/>
      <c r="B193" s="1"/>
      <c r="C193" s="3" t="s">
        <v>1135</v>
      </c>
      <c r="D193" s="12"/>
      <c r="E193" s="1"/>
      <c r="F193" s="1"/>
      <c r="G193" s="1"/>
      <c r="H193" s="1"/>
      <c r="I193" s="1"/>
      <c r="J193" s="1"/>
      <c r="K193" s="1"/>
      <c r="L193" s="1"/>
      <c r="M193" s="6"/>
      <c r="N193" s="6"/>
      <c r="O193" s="6"/>
      <c r="P193" s="6"/>
      <c r="Q193" s="6"/>
      <c r="R193" s="6"/>
    </row>
    <row r="194" ht="15.75" customHeight="1">
      <c r="A194" s="1" t="s">
        <v>1136</v>
      </c>
      <c r="B194" s="1" t="s">
        <v>1137</v>
      </c>
      <c r="C194" s="1" t="s">
        <v>1138</v>
      </c>
      <c r="D194" s="2"/>
      <c r="E194" s="1" t="s">
        <v>1139</v>
      </c>
      <c r="F194" s="1" t="s">
        <v>1140</v>
      </c>
      <c r="G194" s="1" t="s">
        <v>1141</v>
      </c>
      <c r="H194" s="1" t="s">
        <v>1142</v>
      </c>
      <c r="I194" s="1" t="s">
        <v>1143</v>
      </c>
      <c r="J194" s="1" t="s">
        <v>25</v>
      </c>
      <c r="K194" s="1" t="s">
        <v>26</v>
      </c>
      <c r="L194" s="1" t="s">
        <v>25</v>
      </c>
      <c r="M194" s="3" t="s">
        <v>1144</v>
      </c>
      <c r="N194" s="3" t="s">
        <v>1145</v>
      </c>
      <c r="O194" s="3" t="s">
        <v>1146</v>
      </c>
      <c r="P194" s="15" t="s">
        <v>1147</v>
      </c>
      <c r="Q194" s="3" t="s">
        <v>1148</v>
      </c>
      <c r="R194" s="3" t="s">
        <v>1149</v>
      </c>
    </row>
    <row r="195" ht="15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6"/>
      <c r="N195" s="6"/>
      <c r="O195" s="6"/>
      <c r="P195" s="6"/>
      <c r="Q195" s="6"/>
      <c r="R195" s="6"/>
    </row>
    <row r="196" ht="15.75" customHeight="1">
      <c r="A196" s="1" t="s">
        <v>1150</v>
      </c>
      <c r="B196" s="1" t="s">
        <v>1151</v>
      </c>
      <c r="C196" s="1" t="s">
        <v>1152</v>
      </c>
      <c r="D196" s="12" t="s">
        <v>1153</v>
      </c>
      <c r="E196" s="1" t="s">
        <v>1154</v>
      </c>
      <c r="F196" s="1" t="s">
        <v>1155</v>
      </c>
      <c r="G196" s="1" t="s">
        <v>1156</v>
      </c>
      <c r="H196" s="1" t="s">
        <v>1157</v>
      </c>
      <c r="I196" s="1" t="s">
        <v>1158</v>
      </c>
      <c r="J196" s="1" t="s">
        <v>25</v>
      </c>
      <c r="K196" s="1" t="s">
        <v>42</v>
      </c>
      <c r="L196" s="1" t="s">
        <v>25</v>
      </c>
      <c r="M196" s="3" t="s">
        <v>1159</v>
      </c>
      <c r="N196" s="3" t="s">
        <v>1160</v>
      </c>
      <c r="O196" s="3" t="s">
        <v>1161</v>
      </c>
      <c r="P196" s="3" t="s">
        <v>1162</v>
      </c>
      <c r="Q196" s="3" t="s">
        <v>1163</v>
      </c>
      <c r="R196" s="3" t="s">
        <v>1164</v>
      </c>
    </row>
    <row r="197" ht="15.75" customHeight="1">
      <c r="A197" s="1"/>
      <c r="B197" s="1"/>
      <c r="C197" s="1" t="s">
        <v>1165</v>
      </c>
      <c r="D197" s="6"/>
      <c r="E197" s="1"/>
      <c r="F197" s="1"/>
      <c r="G197" s="1"/>
      <c r="H197" s="1"/>
      <c r="I197" s="1"/>
      <c r="J197" s="1"/>
      <c r="K197" s="1"/>
      <c r="L197" s="1"/>
      <c r="M197" s="6"/>
      <c r="N197" s="6"/>
      <c r="O197" s="6"/>
      <c r="P197" s="6"/>
      <c r="Q197" s="6"/>
      <c r="R197" s="6"/>
    </row>
    <row r="198" ht="15.75" customHeight="1">
      <c r="A198" s="1"/>
      <c r="B198" s="1"/>
      <c r="C198" s="1" t="s">
        <v>1166</v>
      </c>
      <c r="D198" s="2"/>
      <c r="E198" s="1"/>
      <c r="F198" s="1"/>
      <c r="G198" s="1"/>
      <c r="H198" s="1"/>
      <c r="I198" s="1"/>
      <c r="J198" s="1"/>
      <c r="K198" s="1"/>
      <c r="L198" s="1"/>
      <c r="M198" s="6"/>
      <c r="N198" s="6"/>
      <c r="O198" s="6"/>
      <c r="P198" s="6"/>
      <c r="Q198" s="6"/>
      <c r="R198" s="6"/>
    </row>
    <row r="199" ht="15.75" customHeight="1">
      <c r="A199" s="1" t="s">
        <v>1167</v>
      </c>
      <c r="B199" s="1" t="s">
        <v>1168</v>
      </c>
      <c r="C199" s="1" t="s">
        <v>1169</v>
      </c>
      <c r="D199" s="2" t="s">
        <v>1170</v>
      </c>
      <c r="E199" s="1" t="s">
        <v>1171</v>
      </c>
      <c r="F199" s="1" t="s">
        <v>1172</v>
      </c>
      <c r="G199" s="1" t="s">
        <v>1173</v>
      </c>
      <c r="H199" s="1" t="s">
        <v>1174</v>
      </c>
      <c r="I199" s="1" t="s">
        <v>460</v>
      </c>
      <c r="J199" s="1" t="s">
        <v>43</v>
      </c>
      <c r="K199" s="1" t="s">
        <v>42</v>
      </c>
      <c r="L199" s="1" t="s">
        <v>25</v>
      </c>
      <c r="M199" s="3" t="s">
        <v>1175</v>
      </c>
      <c r="N199" s="3" t="s">
        <v>1176</v>
      </c>
      <c r="O199" s="3" t="s">
        <v>1177</v>
      </c>
      <c r="P199" s="15" t="s">
        <v>1178</v>
      </c>
      <c r="Q199" s="3" t="s">
        <v>1179</v>
      </c>
      <c r="R199" s="3" t="s">
        <v>1180</v>
      </c>
    </row>
    <row r="200" ht="15.75" customHeight="1">
      <c r="A200" s="1"/>
      <c r="B200" s="1"/>
      <c r="C200" s="1"/>
      <c r="D200" s="12"/>
      <c r="E200" s="1"/>
      <c r="F200" s="1"/>
      <c r="G200" s="1"/>
      <c r="H200" s="1"/>
      <c r="I200" s="1"/>
      <c r="J200" s="1"/>
      <c r="K200" s="1"/>
      <c r="L200" s="1"/>
      <c r="M200" s="6"/>
      <c r="N200" s="6"/>
      <c r="O200" s="6"/>
      <c r="P200" s="6"/>
      <c r="Q200" s="6"/>
      <c r="R200" s="6"/>
    </row>
    <row r="201" ht="15.75" customHeight="1">
      <c r="A201" s="1" t="s">
        <v>1181</v>
      </c>
      <c r="B201" s="1" t="s">
        <v>1182</v>
      </c>
      <c r="C201" s="1" t="s">
        <v>1183</v>
      </c>
      <c r="D201" s="2"/>
      <c r="E201" s="1" t="s">
        <v>1184</v>
      </c>
      <c r="F201" s="1" t="s">
        <v>1185</v>
      </c>
      <c r="G201" s="1" t="s">
        <v>1186</v>
      </c>
      <c r="H201" s="1" t="s">
        <v>1187</v>
      </c>
      <c r="I201" s="1" t="s">
        <v>1188</v>
      </c>
      <c r="J201" s="1" t="s">
        <v>25</v>
      </c>
      <c r="K201" s="1" t="s">
        <v>42</v>
      </c>
      <c r="L201" s="1" t="s">
        <v>25</v>
      </c>
      <c r="M201" s="3" t="s">
        <v>1189</v>
      </c>
      <c r="N201" s="3" t="s">
        <v>1190</v>
      </c>
      <c r="O201" s="3" t="s">
        <v>1191</v>
      </c>
      <c r="P201" s="3" t="s">
        <v>1192</v>
      </c>
      <c r="Q201" s="3" t="s">
        <v>1193</v>
      </c>
      <c r="R201" s="3" t="s">
        <v>1194</v>
      </c>
    </row>
    <row r="202" ht="15.75" customHeight="1">
      <c r="A202" s="1"/>
      <c r="B202" s="1"/>
      <c r="C202" s="1" t="s">
        <v>1195</v>
      </c>
      <c r="D202" s="2"/>
      <c r="E202" s="1"/>
      <c r="F202" s="1"/>
      <c r="G202" s="1"/>
      <c r="H202" s="1"/>
      <c r="I202" s="1"/>
      <c r="J202" s="1"/>
      <c r="K202" s="1"/>
      <c r="L202" s="1"/>
      <c r="M202" s="6"/>
      <c r="N202" s="6"/>
      <c r="O202" s="6"/>
      <c r="P202" s="6"/>
      <c r="Q202" s="6"/>
      <c r="R202" s="6"/>
    </row>
    <row r="203" ht="15.75" customHeight="1">
      <c r="A203" s="1"/>
      <c r="B203" s="1"/>
      <c r="C203" s="1" t="s">
        <v>1196</v>
      </c>
      <c r="D203" s="2"/>
      <c r="E203" s="1"/>
      <c r="F203" s="1"/>
      <c r="G203" s="1"/>
      <c r="H203" s="1"/>
      <c r="I203" s="1"/>
      <c r="J203" s="1"/>
      <c r="K203" s="1"/>
      <c r="L203" s="1"/>
      <c r="M203" s="6"/>
      <c r="N203" s="6"/>
      <c r="O203" s="6"/>
      <c r="P203" s="6"/>
      <c r="Q203" s="6"/>
      <c r="R203" s="6"/>
    </row>
    <row r="204" ht="15.75" customHeight="1">
      <c r="A204" s="1" t="s">
        <v>1197</v>
      </c>
      <c r="B204" s="1" t="s">
        <v>1198</v>
      </c>
      <c r="C204" s="1" t="s">
        <v>1199</v>
      </c>
      <c r="D204" s="2"/>
      <c r="E204" s="1" t="s">
        <v>1200</v>
      </c>
      <c r="F204" s="1" t="s">
        <v>1201</v>
      </c>
      <c r="G204" s="1" t="s">
        <v>1202</v>
      </c>
      <c r="H204" s="1" t="s">
        <v>1203</v>
      </c>
      <c r="I204" s="1" t="s">
        <v>1204</v>
      </c>
      <c r="J204" s="1" t="s">
        <v>25</v>
      </c>
      <c r="K204" s="1" t="s">
        <v>200</v>
      </c>
      <c r="L204" s="1" t="s">
        <v>25</v>
      </c>
      <c r="M204" s="3" t="s">
        <v>1205</v>
      </c>
      <c r="N204" s="3" t="s">
        <v>1206</v>
      </c>
      <c r="O204" s="3" t="s">
        <v>1207</v>
      </c>
      <c r="P204" s="3" t="s">
        <v>1208</v>
      </c>
      <c r="Q204" s="3" t="s">
        <v>1209</v>
      </c>
      <c r="R204" s="3" t="s">
        <v>1210</v>
      </c>
    </row>
    <row r="205" ht="15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6"/>
      <c r="N205" s="6"/>
      <c r="O205" s="6"/>
      <c r="P205" s="6"/>
      <c r="Q205" s="6"/>
      <c r="R205" s="6"/>
    </row>
    <row r="206" ht="15.75" customHeight="1">
      <c r="A206" s="1" t="s">
        <v>1211</v>
      </c>
      <c r="B206" s="1" t="s">
        <v>1212</v>
      </c>
      <c r="C206" s="1" t="s">
        <v>1213</v>
      </c>
      <c r="D206" s="2" t="s">
        <v>1214</v>
      </c>
      <c r="E206" s="1">
        <v>2624.0</v>
      </c>
      <c r="F206" s="1" t="s">
        <v>1215</v>
      </c>
      <c r="G206" s="1" t="s">
        <v>1216</v>
      </c>
      <c r="H206" s="1" t="s">
        <v>1217</v>
      </c>
      <c r="I206" s="1" t="s">
        <v>1218</v>
      </c>
      <c r="J206" s="1" t="s">
        <v>25</v>
      </c>
      <c r="K206" s="1" t="s">
        <v>26</v>
      </c>
      <c r="L206" s="1" t="s">
        <v>25</v>
      </c>
      <c r="M206" s="3" t="s">
        <v>1205</v>
      </c>
      <c r="N206" s="3" t="s">
        <v>1219</v>
      </c>
      <c r="O206" s="3" t="s">
        <v>1220</v>
      </c>
      <c r="P206" s="3" t="s">
        <v>1221</v>
      </c>
      <c r="Q206" s="3" t="s">
        <v>1222</v>
      </c>
      <c r="R206" s="3" t="s">
        <v>1223</v>
      </c>
    </row>
    <row r="207" ht="15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6"/>
      <c r="N207" s="6"/>
      <c r="O207" s="6"/>
      <c r="P207" s="6"/>
      <c r="Q207" s="6"/>
      <c r="R207" s="6"/>
    </row>
    <row r="208" ht="15.75" customHeight="1">
      <c r="A208" s="1" t="s">
        <v>1224</v>
      </c>
      <c r="B208" s="1" t="s">
        <v>1225</v>
      </c>
      <c r="C208" s="1" t="s">
        <v>1226</v>
      </c>
      <c r="D208" s="2" t="s">
        <v>1227</v>
      </c>
      <c r="E208" s="1" t="s">
        <v>1228</v>
      </c>
      <c r="F208" s="1" t="s">
        <v>1229</v>
      </c>
      <c r="G208" s="1" t="s">
        <v>1230</v>
      </c>
      <c r="H208" s="1" t="s">
        <v>1231</v>
      </c>
      <c r="I208" s="1" t="s">
        <v>404</v>
      </c>
      <c r="J208" s="1" t="s">
        <v>25</v>
      </c>
      <c r="K208" s="1" t="s">
        <v>26</v>
      </c>
      <c r="L208" s="1" t="s">
        <v>25</v>
      </c>
      <c r="M208" s="3" t="s">
        <v>1232</v>
      </c>
      <c r="N208" s="3" t="s">
        <v>1233</v>
      </c>
      <c r="O208" s="3" t="s">
        <v>1234</v>
      </c>
      <c r="P208" s="3" t="s">
        <v>1235</v>
      </c>
      <c r="Q208" s="3" t="s">
        <v>1236</v>
      </c>
      <c r="R208" s="3" t="s">
        <v>1237</v>
      </c>
    </row>
    <row r="209" ht="15.75" customHeight="1">
      <c r="A209" s="1"/>
      <c r="B209" s="1"/>
      <c r="C209" s="1"/>
      <c r="D209" s="2" t="s">
        <v>1238</v>
      </c>
      <c r="E209" s="1"/>
      <c r="F209" s="1"/>
      <c r="G209" s="1"/>
      <c r="H209" s="1"/>
      <c r="I209" s="1"/>
      <c r="J209" s="1"/>
      <c r="K209" s="1"/>
      <c r="L209" s="1"/>
      <c r="M209" s="6"/>
      <c r="N209" s="6"/>
      <c r="O209" s="6"/>
      <c r="P209" s="6"/>
      <c r="Q209" s="6"/>
      <c r="R209" s="6"/>
    </row>
    <row r="210" ht="15.75" customHeight="1">
      <c r="A210" s="1" t="s">
        <v>1239</v>
      </c>
      <c r="B210" s="1" t="s">
        <v>1240</v>
      </c>
      <c r="C210" s="1" t="s">
        <v>1241</v>
      </c>
      <c r="D210" s="2"/>
      <c r="E210" s="1" t="s">
        <v>1242</v>
      </c>
      <c r="F210" s="1" t="s">
        <v>1243</v>
      </c>
      <c r="G210" s="1" t="s">
        <v>1244</v>
      </c>
      <c r="H210" s="1" t="s">
        <v>1245</v>
      </c>
      <c r="I210" s="1" t="s">
        <v>1246</v>
      </c>
      <c r="J210" s="1" t="s">
        <v>25</v>
      </c>
      <c r="K210" s="1" t="s">
        <v>42</v>
      </c>
      <c r="L210" s="1" t="s">
        <v>25</v>
      </c>
      <c r="M210" s="3" t="s">
        <v>1247</v>
      </c>
      <c r="N210" s="3" t="s">
        <v>1248</v>
      </c>
      <c r="O210" s="3" t="s">
        <v>1249</v>
      </c>
      <c r="P210" s="3" t="s">
        <v>1250</v>
      </c>
      <c r="Q210" s="3" t="s">
        <v>1251</v>
      </c>
      <c r="R210" s="3" t="s">
        <v>1252</v>
      </c>
    </row>
    <row r="211" ht="15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6"/>
      <c r="N211" s="6"/>
      <c r="O211" s="6"/>
      <c r="P211" s="6"/>
      <c r="Q211" s="6"/>
      <c r="R211" s="6"/>
    </row>
    <row r="212" ht="15.75" customHeight="1">
      <c r="A212" s="1" t="s">
        <v>1253</v>
      </c>
      <c r="B212" s="1" t="s">
        <v>1254</v>
      </c>
      <c r="C212" s="1" t="s">
        <v>1255</v>
      </c>
      <c r="D212" s="2"/>
      <c r="E212" s="1">
        <v>12049.0</v>
      </c>
      <c r="F212" s="1" t="s">
        <v>1256</v>
      </c>
      <c r="G212" s="1" t="s">
        <v>1257</v>
      </c>
      <c r="H212" s="1" t="s">
        <v>1258</v>
      </c>
      <c r="I212" s="1" t="s">
        <v>1259</v>
      </c>
      <c r="J212" s="1" t="s">
        <v>25</v>
      </c>
      <c r="K212" s="1" t="s">
        <v>42</v>
      </c>
      <c r="L212" s="1" t="s">
        <v>25</v>
      </c>
      <c r="M212" s="3" t="s">
        <v>1260</v>
      </c>
      <c r="N212" s="3" t="s">
        <v>1261</v>
      </c>
      <c r="O212" s="3" t="s">
        <v>1262</v>
      </c>
      <c r="P212" s="3" t="s">
        <v>1263</v>
      </c>
      <c r="Q212" s="3" t="s">
        <v>1264</v>
      </c>
      <c r="R212" s="3" t="s">
        <v>1265</v>
      </c>
    </row>
    <row r="213" ht="15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6"/>
      <c r="N213" s="6"/>
      <c r="O213" s="6"/>
      <c r="P213" s="6"/>
      <c r="Q213" s="6"/>
      <c r="R213" s="6"/>
    </row>
    <row r="214" ht="15.75" customHeight="1">
      <c r="A214" s="1" t="s">
        <v>1266</v>
      </c>
      <c r="B214" s="1" t="s">
        <v>1267</v>
      </c>
      <c r="C214" s="1" t="s">
        <v>1268</v>
      </c>
      <c r="D214" s="2" t="s">
        <v>1269</v>
      </c>
      <c r="E214" s="1" t="s">
        <v>1270</v>
      </c>
      <c r="F214" s="1" t="s">
        <v>1271</v>
      </c>
      <c r="G214" s="1" t="s">
        <v>1272</v>
      </c>
      <c r="H214" s="1" t="s">
        <v>1273</v>
      </c>
      <c r="I214" s="1" t="s">
        <v>25</v>
      </c>
      <c r="J214" s="1" t="s">
        <v>25</v>
      </c>
      <c r="K214" s="1" t="s">
        <v>26</v>
      </c>
      <c r="L214" s="1" t="s">
        <v>25</v>
      </c>
      <c r="M214" s="3" t="s">
        <v>1274</v>
      </c>
      <c r="N214" s="3" t="s">
        <v>1275</v>
      </c>
      <c r="O214" s="3" t="s">
        <v>1276</v>
      </c>
      <c r="P214" s="3" t="s">
        <v>1277</v>
      </c>
      <c r="Q214" s="3" t="s">
        <v>1278</v>
      </c>
      <c r="R214" s="3" t="s">
        <v>1279</v>
      </c>
    </row>
    <row r="215" ht="15.75" customHeight="1">
      <c r="A215" s="1"/>
      <c r="B215" s="1"/>
      <c r="C215" s="1" t="s">
        <v>1280</v>
      </c>
      <c r="D215" s="2"/>
      <c r="E215" s="1"/>
      <c r="F215" s="1"/>
      <c r="G215" s="1"/>
      <c r="H215" s="1"/>
      <c r="I215" s="1"/>
      <c r="J215" s="1"/>
      <c r="K215" s="1"/>
      <c r="L215" s="1"/>
      <c r="M215" s="6"/>
      <c r="N215" s="6"/>
      <c r="O215" s="6"/>
      <c r="P215" s="6"/>
      <c r="Q215" s="6"/>
      <c r="R215" s="6"/>
    </row>
    <row r="216" ht="15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6"/>
      <c r="N216" s="6"/>
      <c r="O216" s="6"/>
      <c r="P216" s="6"/>
      <c r="Q216" s="6"/>
      <c r="R216" s="6"/>
    </row>
    <row r="217" ht="15.75" customHeight="1">
      <c r="A217" s="1" t="s">
        <v>1281</v>
      </c>
      <c r="B217" s="1" t="s">
        <v>1282</v>
      </c>
      <c r="C217" s="1" t="s">
        <v>1283</v>
      </c>
      <c r="D217" s="2" t="s">
        <v>1284</v>
      </c>
      <c r="E217" s="1" t="s">
        <v>1285</v>
      </c>
      <c r="F217" s="1" t="s">
        <v>1286</v>
      </c>
      <c r="G217" s="1" t="s">
        <v>1287</v>
      </c>
      <c r="H217" s="1" t="s">
        <v>1288</v>
      </c>
      <c r="I217" s="1" t="s">
        <v>460</v>
      </c>
      <c r="J217" s="1" t="s">
        <v>25</v>
      </c>
      <c r="K217" s="1" t="s">
        <v>42</v>
      </c>
      <c r="L217" s="1" t="s">
        <v>25</v>
      </c>
      <c r="M217" s="3" t="s">
        <v>955</v>
      </c>
      <c r="N217" s="3" t="s">
        <v>1289</v>
      </c>
      <c r="O217" s="3" t="s">
        <v>1290</v>
      </c>
      <c r="P217" s="3" t="s">
        <v>1291</v>
      </c>
      <c r="Q217" s="3" t="s">
        <v>1292</v>
      </c>
      <c r="R217" s="3" t="s">
        <v>1293</v>
      </c>
    </row>
    <row r="218" ht="15.75" customHeight="1">
      <c r="A218" s="1"/>
      <c r="B218" s="1"/>
      <c r="C218" s="1"/>
      <c r="D218" s="2" t="s">
        <v>1294</v>
      </c>
      <c r="E218" s="1"/>
      <c r="F218" s="1"/>
      <c r="G218" s="1"/>
      <c r="H218" s="1"/>
      <c r="I218" s="1"/>
      <c r="J218" s="1"/>
      <c r="K218" s="1"/>
      <c r="L218" s="1"/>
      <c r="M218" s="6"/>
      <c r="N218" s="6"/>
      <c r="O218" s="6"/>
      <c r="P218" s="6"/>
      <c r="Q218" s="6"/>
      <c r="R218" s="6"/>
    </row>
    <row r="219" ht="15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6"/>
      <c r="N219" s="6"/>
      <c r="O219" s="6"/>
      <c r="P219" s="6"/>
      <c r="Q219" s="6"/>
      <c r="R219" s="6"/>
    </row>
    <row r="220" ht="15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6"/>
      <c r="N220" s="6"/>
      <c r="O220" s="6"/>
      <c r="P220" s="6"/>
      <c r="Q220" s="6"/>
      <c r="R220" s="6"/>
    </row>
    <row r="221" ht="15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6"/>
      <c r="N221" s="6"/>
      <c r="O221" s="6"/>
      <c r="P221" s="6"/>
      <c r="Q221" s="6"/>
      <c r="R221" s="6"/>
    </row>
    <row r="222" ht="15.75" customHeight="1">
      <c r="A222" s="1" t="s">
        <v>1295</v>
      </c>
      <c r="B222" s="1" t="s">
        <v>1296</v>
      </c>
      <c r="C222" s="1" t="s">
        <v>1297</v>
      </c>
      <c r="D222" s="2" t="s">
        <v>1298</v>
      </c>
      <c r="E222" s="1" t="s">
        <v>1299</v>
      </c>
      <c r="F222" s="1" t="s">
        <v>1300</v>
      </c>
      <c r="G222" s="1" t="s">
        <v>1301</v>
      </c>
      <c r="H222" s="1" t="s">
        <v>1302</v>
      </c>
      <c r="I222" s="1" t="s">
        <v>674</v>
      </c>
      <c r="J222" s="1" t="s">
        <v>25</v>
      </c>
      <c r="K222" s="1" t="s">
        <v>200</v>
      </c>
      <c r="L222" s="1" t="s">
        <v>25</v>
      </c>
      <c r="M222" s="3" t="s">
        <v>1303</v>
      </c>
      <c r="N222" s="3" t="s">
        <v>1304</v>
      </c>
      <c r="O222" s="3" t="s">
        <v>1305</v>
      </c>
      <c r="P222" s="3" t="s">
        <v>1306</v>
      </c>
      <c r="Q222" s="3" t="s">
        <v>1307</v>
      </c>
      <c r="R222" s="3" t="s">
        <v>1308</v>
      </c>
    </row>
    <row r="223" ht="15.75" customHeight="1">
      <c r="A223" s="1"/>
      <c r="B223" s="1"/>
      <c r="C223" s="1" t="s">
        <v>1309</v>
      </c>
      <c r="D223" s="2"/>
      <c r="E223" s="1"/>
      <c r="F223" s="1"/>
      <c r="G223" s="1"/>
      <c r="H223" s="1"/>
      <c r="I223" s="1"/>
      <c r="J223" s="1"/>
      <c r="K223" s="1"/>
      <c r="L223" s="1"/>
      <c r="M223" s="6"/>
      <c r="N223" s="6"/>
      <c r="O223" s="6"/>
      <c r="P223" s="6"/>
      <c r="Q223" s="6"/>
      <c r="R223" s="6"/>
    </row>
    <row r="224" ht="15.75" customHeight="1">
      <c r="A224" s="1" t="s">
        <v>1310</v>
      </c>
      <c r="B224" s="1" t="s">
        <v>1311</v>
      </c>
      <c r="C224" s="1" t="s">
        <v>1312</v>
      </c>
      <c r="D224" s="2"/>
      <c r="E224" s="1">
        <v>57147.0</v>
      </c>
      <c r="F224" s="1" t="s">
        <v>1313</v>
      </c>
      <c r="G224" s="1" t="s">
        <v>1314</v>
      </c>
      <c r="H224" s="1" t="s">
        <v>1315</v>
      </c>
      <c r="I224" s="1" t="s">
        <v>674</v>
      </c>
      <c r="J224" s="1" t="s">
        <v>43</v>
      </c>
      <c r="K224" s="1" t="s">
        <v>42</v>
      </c>
      <c r="L224" s="1" t="s">
        <v>25</v>
      </c>
      <c r="M224" s="3" t="s">
        <v>1098</v>
      </c>
      <c r="N224" s="3" t="s">
        <v>1316</v>
      </c>
      <c r="O224" s="3" t="s">
        <v>1317</v>
      </c>
      <c r="P224" s="3" t="s">
        <v>1318</v>
      </c>
      <c r="Q224" s="3" t="s">
        <v>1319</v>
      </c>
      <c r="R224" s="3" t="s">
        <v>1320</v>
      </c>
    </row>
    <row r="225" ht="15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6"/>
      <c r="N225" s="6"/>
      <c r="O225" s="6"/>
      <c r="P225" s="6"/>
      <c r="Q225" s="6"/>
      <c r="R225" s="6"/>
    </row>
    <row r="226" ht="15.75" customHeight="1">
      <c r="A226" s="1" t="s">
        <v>1321</v>
      </c>
      <c r="B226" s="1" t="s">
        <v>1322</v>
      </c>
      <c r="C226" s="1" t="s">
        <v>1323</v>
      </c>
      <c r="D226" s="2" t="s">
        <v>1324</v>
      </c>
      <c r="E226" s="1" t="s">
        <v>1325</v>
      </c>
      <c r="F226" s="1" t="s">
        <v>401</v>
      </c>
      <c r="G226" s="1" t="s">
        <v>1326</v>
      </c>
      <c r="H226" s="15" t="s">
        <v>1327</v>
      </c>
      <c r="I226" s="1" t="s">
        <v>1328</v>
      </c>
      <c r="J226" s="1" t="s">
        <v>43</v>
      </c>
      <c r="K226" s="1" t="s">
        <v>200</v>
      </c>
      <c r="L226" s="1" t="s">
        <v>25</v>
      </c>
      <c r="M226" s="3" t="s">
        <v>1329</v>
      </c>
      <c r="N226" s="3" t="s">
        <v>1330</v>
      </c>
      <c r="O226" s="3" t="s">
        <v>1331</v>
      </c>
      <c r="P226" s="3" t="s">
        <v>1332</v>
      </c>
      <c r="Q226" s="3" t="s">
        <v>1333</v>
      </c>
      <c r="R226" s="3" t="s">
        <v>1334</v>
      </c>
    </row>
    <row r="227" ht="15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6"/>
      <c r="N227" s="6"/>
      <c r="O227" s="6"/>
      <c r="P227" s="6"/>
      <c r="Q227" s="6"/>
      <c r="R227" s="6"/>
    </row>
    <row r="228" ht="15.75" customHeight="1">
      <c r="A228" s="1" t="s">
        <v>1335</v>
      </c>
      <c r="B228" s="1" t="s">
        <v>1336</v>
      </c>
      <c r="C228" s="1" t="s">
        <v>1337</v>
      </c>
      <c r="D228" s="2"/>
      <c r="E228" s="1" t="s">
        <v>1338</v>
      </c>
      <c r="F228" s="1" t="s">
        <v>1339</v>
      </c>
      <c r="G228" s="1" t="s">
        <v>1340</v>
      </c>
      <c r="H228" s="1" t="s">
        <v>1341</v>
      </c>
      <c r="I228" s="1" t="s">
        <v>404</v>
      </c>
      <c r="J228" s="1" t="s">
        <v>43</v>
      </c>
      <c r="K228" s="1" t="s">
        <v>200</v>
      </c>
      <c r="L228" s="1" t="s">
        <v>25</v>
      </c>
      <c r="M228" s="3" t="s">
        <v>1342</v>
      </c>
      <c r="N228" s="3" t="s">
        <v>1343</v>
      </c>
      <c r="O228" s="3" t="s">
        <v>1344</v>
      </c>
      <c r="P228" s="3" t="s">
        <v>1345</v>
      </c>
      <c r="Q228" s="3" t="s">
        <v>1346</v>
      </c>
      <c r="R228" s="3" t="s">
        <v>1347</v>
      </c>
    </row>
    <row r="229" ht="15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6"/>
      <c r="N229" s="6"/>
      <c r="O229" s="6"/>
      <c r="P229" s="6"/>
      <c r="Q229" s="6"/>
      <c r="R229" s="6"/>
    </row>
    <row r="230" ht="15.75" customHeight="1">
      <c r="A230" s="1" t="s">
        <v>1348</v>
      </c>
      <c r="B230" s="1" t="s">
        <v>1349</v>
      </c>
      <c r="C230" s="1" t="s">
        <v>1350</v>
      </c>
      <c r="D230" s="2" t="s">
        <v>1351</v>
      </c>
      <c r="E230" s="1">
        <v>711.0</v>
      </c>
      <c r="F230" s="1" t="s">
        <v>1352</v>
      </c>
      <c r="G230" s="3" t="s">
        <v>1353</v>
      </c>
      <c r="H230" s="3" t="s">
        <v>1354</v>
      </c>
      <c r="I230" s="1" t="s">
        <v>507</v>
      </c>
      <c r="J230" s="1" t="s">
        <v>43</v>
      </c>
      <c r="K230" s="1" t="s">
        <v>42</v>
      </c>
      <c r="L230" s="1" t="s">
        <v>25</v>
      </c>
      <c r="M230" s="3" t="s">
        <v>970</v>
      </c>
      <c r="N230" s="3" t="s">
        <v>1355</v>
      </c>
      <c r="O230" s="3" t="s">
        <v>1356</v>
      </c>
      <c r="P230" s="3" t="s">
        <v>1357</v>
      </c>
      <c r="Q230" s="3" t="s">
        <v>1358</v>
      </c>
      <c r="R230" s="3" t="s">
        <v>1359</v>
      </c>
    </row>
    <row r="231" ht="15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6"/>
      <c r="N231" s="6"/>
      <c r="O231" s="6"/>
      <c r="P231" s="6"/>
      <c r="Q231" s="6"/>
      <c r="R231" s="6"/>
    </row>
    <row r="232" ht="15.75" customHeight="1">
      <c r="A232" s="1" t="s">
        <v>1360</v>
      </c>
      <c r="B232" s="1" t="s">
        <v>1361</v>
      </c>
      <c r="C232" s="1" t="s">
        <v>1362</v>
      </c>
      <c r="D232" s="2" t="s">
        <v>1363</v>
      </c>
      <c r="E232" s="1" t="s">
        <v>1364</v>
      </c>
      <c r="F232" s="1" t="s">
        <v>1365</v>
      </c>
      <c r="G232" s="1" t="s">
        <v>1366</v>
      </c>
      <c r="H232" s="1" t="s">
        <v>1367</v>
      </c>
      <c r="I232" s="1" t="s">
        <v>1368</v>
      </c>
      <c r="J232" s="1" t="s">
        <v>25</v>
      </c>
      <c r="K232" s="1" t="s">
        <v>200</v>
      </c>
      <c r="L232" s="1" t="s">
        <v>25</v>
      </c>
      <c r="M232" s="3" t="s">
        <v>1369</v>
      </c>
      <c r="N232" s="3" t="s">
        <v>1370</v>
      </c>
      <c r="O232" s="3" t="s">
        <v>1371</v>
      </c>
      <c r="P232" s="3" t="s">
        <v>1372</v>
      </c>
      <c r="Q232" s="3" t="s">
        <v>1373</v>
      </c>
      <c r="R232" s="3" t="s">
        <v>1374</v>
      </c>
    </row>
    <row r="233" ht="15.75" customHeight="1">
      <c r="A233" s="1"/>
      <c r="B233" s="1"/>
      <c r="C233" s="1"/>
      <c r="D233" s="6"/>
      <c r="E233" s="1"/>
      <c r="F233" s="1"/>
      <c r="G233" s="1"/>
      <c r="H233" s="1"/>
      <c r="I233" s="1"/>
      <c r="J233" s="1"/>
      <c r="K233" s="1"/>
      <c r="L233" s="1"/>
      <c r="M233" s="6"/>
      <c r="N233" s="6"/>
      <c r="O233" s="6"/>
      <c r="P233" s="6"/>
      <c r="Q233" s="6"/>
      <c r="R233" s="6"/>
    </row>
    <row r="234" ht="15.75" customHeight="1">
      <c r="A234" s="1" t="s">
        <v>1375</v>
      </c>
      <c r="B234" s="1" t="s">
        <v>1376</v>
      </c>
      <c r="C234" s="1" t="s">
        <v>1377</v>
      </c>
      <c r="D234" s="2" t="s">
        <v>1378</v>
      </c>
      <c r="E234" s="1" t="s">
        <v>1379</v>
      </c>
      <c r="F234" s="1" t="s">
        <v>1380</v>
      </c>
      <c r="G234" s="1" t="s">
        <v>1381</v>
      </c>
      <c r="H234" s="1"/>
      <c r="I234" s="1" t="s">
        <v>60</v>
      </c>
      <c r="J234" s="1" t="s">
        <v>25</v>
      </c>
      <c r="K234" s="1" t="s">
        <v>26</v>
      </c>
      <c r="L234" s="1" t="s">
        <v>25</v>
      </c>
      <c r="M234" s="3" t="s">
        <v>1382</v>
      </c>
      <c r="N234" s="3" t="s">
        <v>1383</v>
      </c>
      <c r="O234" s="3" t="s">
        <v>1384</v>
      </c>
      <c r="P234" s="3" t="s">
        <v>1385</v>
      </c>
      <c r="Q234" s="3" t="s">
        <v>1386</v>
      </c>
      <c r="R234" s="3" t="s">
        <v>1387</v>
      </c>
    </row>
    <row r="235" ht="15.75" customHeight="1">
      <c r="A235" s="1"/>
      <c r="B235" s="1"/>
      <c r="C235" s="1" t="s">
        <v>1388</v>
      </c>
      <c r="D235" s="2"/>
      <c r="E235" s="1"/>
      <c r="F235" s="1"/>
      <c r="G235" s="1"/>
      <c r="H235" s="1"/>
      <c r="I235" s="1"/>
      <c r="J235" s="1"/>
      <c r="K235" s="1"/>
      <c r="L235" s="1"/>
      <c r="M235" s="6"/>
      <c r="N235" s="6"/>
      <c r="O235" s="6"/>
      <c r="P235" s="6"/>
      <c r="Q235" s="6"/>
      <c r="R235" s="6"/>
    </row>
    <row r="236" ht="15.75" customHeight="1">
      <c r="A236" s="1" t="s">
        <v>1389</v>
      </c>
      <c r="B236" s="15" t="s">
        <v>1390</v>
      </c>
      <c r="C236" s="1" t="s">
        <v>1391</v>
      </c>
      <c r="D236" s="2" t="s">
        <v>1392</v>
      </c>
      <c r="E236" s="1">
        <v>31202.0</v>
      </c>
      <c r="F236" s="1" t="s">
        <v>1393</v>
      </c>
      <c r="G236" s="1" t="s">
        <v>1394</v>
      </c>
      <c r="H236" s="1" t="s">
        <v>1395</v>
      </c>
      <c r="I236" s="1" t="s">
        <v>60</v>
      </c>
      <c r="J236" s="1" t="s">
        <v>25</v>
      </c>
      <c r="K236" s="1" t="s">
        <v>26</v>
      </c>
      <c r="L236" s="1" t="s">
        <v>25</v>
      </c>
      <c r="M236" s="3" t="s">
        <v>1396</v>
      </c>
      <c r="N236" s="3" t="s">
        <v>1397</v>
      </c>
      <c r="O236" s="3" t="s">
        <v>1398</v>
      </c>
      <c r="P236" s="3" t="s">
        <v>1399</v>
      </c>
      <c r="Q236" s="3" t="s">
        <v>1400</v>
      </c>
      <c r="R236" s="3" t="s">
        <v>1401</v>
      </c>
    </row>
    <row r="237" ht="15.75" customHeight="1">
      <c r="A237" s="19" t="s">
        <v>1402</v>
      </c>
      <c r="B237" s="19" t="s">
        <v>1403</v>
      </c>
      <c r="C237" s="1" t="s">
        <v>1404</v>
      </c>
      <c r="D237" s="2" t="s">
        <v>1405</v>
      </c>
      <c r="E237" s="1">
        <v>1668259.0</v>
      </c>
      <c r="F237" s="1" t="s">
        <v>1406</v>
      </c>
      <c r="G237" s="1" t="s">
        <v>1407</v>
      </c>
      <c r="H237" s="1" t="s">
        <v>1408</v>
      </c>
      <c r="I237" s="3" t="s">
        <v>25</v>
      </c>
      <c r="J237" s="1" t="s">
        <v>43</v>
      </c>
      <c r="K237" s="1" t="s">
        <v>1068</v>
      </c>
      <c r="L237" s="1" t="s">
        <v>284</v>
      </c>
      <c r="M237" s="15" t="s">
        <v>1409</v>
      </c>
      <c r="N237" s="3" t="s">
        <v>1410</v>
      </c>
      <c r="O237" s="3" t="s">
        <v>1411</v>
      </c>
      <c r="P237" s="3" t="s">
        <v>128</v>
      </c>
      <c r="Q237" s="3" t="s">
        <v>1412</v>
      </c>
      <c r="R237" s="3" t="s">
        <v>1413</v>
      </c>
    </row>
    <row r="238" ht="15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6"/>
      <c r="N238" s="6"/>
      <c r="O238" s="6"/>
      <c r="P238" s="6"/>
      <c r="Q238" s="6"/>
      <c r="R238" s="6"/>
    </row>
    <row r="239" ht="15.75" customHeight="1">
      <c r="A239" s="1" t="s">
        <v>1414</v>
      </c>
      <c r="B239" s="15" t="s">
        <v>1415</v>
      </c>
      <c r="C239" s="1" t="s">
        <v>1416</v>
      </c>
      <c r="D239" s="2"/>
      <c r="E239" s="1">
        <v>2700.0</v>
      </c>
      <c r="F239" s="1" t="s">
        <v>1417</v>
      </c>
      <c r="G239" s="1" t="s">
        <v>1418</v>
      </c>
      <c r="H239" s="1" t="s">
        <v>1419</v>
      </c>
      <c r="I239" s="1" t="s">
        <v>25</v>
      </c>
      <c r="J239" s="1" t="s">
        <v>25</v>
      </c>
      <c r="K239" s="1" t="s">
        <v>26</v>
      </c>
      <c r="L239" s="1" t="s">
        <v>25</v>
      </c>
      <c r="M239" s="3" t="s">
        <v>1420</v>
      </c>
      <c r="N239" s="3" t="s">
        <v>1421</v>
      </c>
      <c r="O239" s="3" t="s">
        <v>1422</v>
      </c>
      <c r="P239" s="3" t="s">
        <v>128</v>
      </c>
      <c r="Q239" s="3" t="s">
        <v>1423</v>
      </c>
      <c r="R239" s="3" t="s">
        <v>1424</v>
      </c>
    </row>
    <row r="240" ht="15.75" customHeight="1">
      <c r="A240" s="1"/>
      <c r="B240" s="15"/>
      <c r="C240" s="1" t="s">
        <v>1425</v>
      </c>
      <c r="D240" s="2"/>
      <c r="E240" s="1"/>
      <c r="F240" s="1"/>
      <c r="G240" s="1"/>
      <c r="H240" s="1"/>
      <c r="I240" s="1"/>
      <c r="J240" s="1"/>
      <c r="K240" s="1"/>
      <c r="L240" s="1"/>
      <c r="M240" s="6"/>
      <c r="N240" s="6"/>
      <c r="O240" s="6"/>
      <c r="P240" s="6"/>
      <c r="Q240" s="6"/>
      <c r="R240" s="6"/>
    </row>
    <row r="241" ht="15.75" customHeight="1">
      <c r="A241" s="1" t="s">
        <v>1426</v>
      </c>
      <c r="B241" s="15" t="s">
        <v>1427</v>
      </c>
      <c r="C241" s="1" t="s">
        <v>1428</v>
      </c>
      <c r="D241" s="2"/>
      <c r="E241" s="1">
        <v>1855.0</v>
      </c>
      <c r="F241" s="1" t="s">
        <v>1429</v>
      </c>
      <c r="G241" s="1" t="s">
        <v>1430</v>
      </c>
      <c r="H241" s="1" t="s">
        <v>1431</v>
      </c>
      <c r="I241" s="1" t="s">
        <v>60</v>
      </c>
      <c r="J241" s="1" t="s">
        <v>43</v>
      </c>
      <c r="K241" s="1" t="s">
        <v>42</v>
      </c>
      <c r="L241" s="1" t="s">
        <v>25</v>
      </c>
      <c r="M241" s="3" t="s">
        <v>1432</v>
      </c>
      <c r="N241" s="3" t="s">
        <v>1433</v>
      </c>
      <c r="O241" s="3" t="s">
        <v>1434</v>
      </c>
      <c r="P241" s="3" t="s">
        <v>1435</v>
      </c>
      <c r="Q241" s="3" t="s">
        <v>1436</v>
      </c>
      <c r="R241" s="3" t="s">
        <v>1437</v>
      </c>
    </row>
    <row r="242" ht="15.75" customHeight="1">
      <c r="A242" s="1" t="s">
        <v>1438</v>
      </c>
      <c r="B242" s="1" t="s">
        <v>1439</v>
      </c>
      <c r="C242" s="1" t="s">
        <v>1440</v>
      </c>
      <c r="D242" s="2"/>
      <c r="E242" s="1">
        <v>43831.0</v>
      </c>
      <c r="F242" s="1" t="s">
        <v>1441</v>
      </c>
      <c r="G242" s="1" t="s">
        <v>1442</v>
      </c>
      <c r="H242" s="1" t="s">
        <v>1443</v>
      </c>
      <c r="I242" s="1" t="s">
        <v>674</v>
      </c>
      <c r="J242" s="1" t="s">
        <v>25</v>
      </c>
      <c r="K242" s="1" t="s">
        <v>200</v>
      </c>
      <c r="L242" s="1" t="s">
        <v>25</v>
      </c>
      <c r="M242" s="3" t="s">
        <v>1444</v>
      </c>
      <c r="N242" s="3" t="s">
        <v>1445</v>
      </c>
      <c r="O242" s="3" t="s">
        <v>1446</v>
      </c>
      <c r="P242" s="3" t="s">
        <v>1447</v>
      </c>
      <c r="Q242" s="3" t="s">
        <v>1448</v>
      </c>
      <c r="R242" s="3" t="s">
        <v>1449</v>
      </c>
    </row>
    <row r="243" ht="15.75" customHeight="1">
      <c r="A243" s="1" t="s">
        <v>1450</v>
      </c>
      <c r="B243" s="1" t="s">
        <v>1451</v>
      </c>
      <c r="C243" s="1" t="s">
        <v>1452</v>
      </c>
      <c r="D243" s="2" t="s">
        <v>1453</v>
      </c>
      <c r="E243" s="1" t="s">
        <v>1454</v>
      </c>
      <c r="F243" s="1" t="s">
        <v>1455</v>
      </c>
      <c r="G243" s="1" t="s">
        <v>1456</v>
      </c>
      <c r="H243" s="1" t="s">
        <v>1457</v>
      </c>
      <c r="I243" s="1" t="s">
        <v>1458</v>
      </c>
      <c r="J243" s="1" t="s">
        <v>25</v>
      </c>
      <c r="K243" s="1" t="s">
        <v>42</v>
      </c>
      <c r="L243" s="1" t="s">
        <v>25</v>
      </c>
      <c r="M243" s="3" t="s">
        <v>1369</v>
      </c>
      <c r="N243" s="3" t="s">
        <v>1459</v>
      </c>
      <c r="O243" s="3" t="s">
        <v>1460</v>
      </c>
      <c r="P243" s="3" t="s">
        <v>1461</v>
      </c>
      <c r="Q243" s="3" t="s">
        <v>1462</v>
      </c>
      <c r="R243" s="3" t="s">
        <v>1463</v>
      </c>
    </row>
    <row r="244" ht="15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6"/>
      <c r="N244" s="6"/>
      <c r="O244" s="6"/>
      <c r="P244" s="6"/>
      <c r="Q244" s="6"/>
      <c r="R244" s="6"/>
    </row>
    <row r="245" ht="15.75" customHeight="1">
      <c r="A245" s="1" t="s">
        <v>1464</v>
      </c>
      <c r="B245" s="1" t="s">
        <v>1465</v>
      </c>
      <c r="C245" s="1" t="s">
        <v>1466</v>
      </c>
      <c r="D245" s="2" t="s">
        <v>1467</v>
      </c>
      <c r="E245" s="1" t="s">
        <v>1468</v>
      </c>
      <c r="F245" s="1" t="s">
        <v>1469</v>
      </c>
      <c r="G245" s="1" t="s">
        <v>1470</v>
      </c>
      <c r="H245" s="1" t="s">
        <v>1471</v>
      </c>
      <c r="I245" s="1" t="s">
        <v>232</v>
      </c>
      <c r="J245" s="1" t="s">
        <v>25</v>
      </c>
      <c r="K245" s="1" t="s">
        <v>42</v>
      </c>
      <c r="L245" s="1" t="s">
        <v>25</v>
      </c>
      <c r="M245" s="3" t="s">
        <v>1472</v>
      </c>
      <c r="N245" s="3" t="s">
        <v>1473</v>
      </c>
      <c r="O245" s="3" t="s">
        <v>1474</v>
      </c>
      <c r="P245" s="3" t="s">
        <v>1475</v>
      </c>
      <c r="Q245" s="3" t="s">
        <v>1476</v>
      </c>
      <c r="R245" s="3" t="s">
        <v>1477</v>
      </c>
    </row>
    <row r="246" ht="15.75" customHeight="1">
      <c r="A246" s="7"/>
      <c r="B246" s="7"/>
      <c r="C246" s="7"/>
      <c r="D246" s="8"/>
      <c r="E246" s="7"/>
      <c r="F246" s="7"/>
      <c r="G246" s="7"/>
      <c r="H246" s="7"/>
      <c r="I246" s="7"/>
      <c r="J246" s="7"/>
      <c r="K246" s="7"/>
      <c r="L246" s="7"/>
      <c r="M246" s="9"/>
      <c r="N246" s="9"/>
      <c r="O246" s="9"/>
      <c r="P246" s="9"/>
      <c r="Q246" s="9"/>
      <c r="R246" s="9"/>
    </row>
    <row r="247" ht="15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6"/>
      <c r="N247" s="6"/>
      <c r="O247" s="6"/>
      <c r="P247" s="6"/>
      <c r="Q247" s="6"/>
      <c r="R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</sheetData>
  <drawing r:id="rId2"/>
  <legacyDrawing r:id="rId3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3" width="34.71"/>
    <col customWidth="1" min="4" max="4" width="59.14"/>
    <col customWidth="1" min="5" max="5" width="34.71"/>
    <col customWidth="1" min="6" max="6" width="55.57"/>
    <col customWidth="1" min="7" max="7" width="77.0"/>
    <col customWidth="1" min="8" max="8" width="78.86"/>
    <col customWidth="1" min="9" max="9" width="29.29"/>
    <col customWidth="1" min="10" max="10" width="16.0"/>
    <col customWidth="1" min="11" max="11" width="20.29"/>
    <col customWidth="1" min="12" max="12" width="21.0"/>
    <col customWidth="1" min="13" max="13" width="43.71"/>
    <col customWidth="1" min="14" max="14" width="38.29"/>
    <col customWidth="1" min="15" max="15" width="67.71"/>
    <col customWidth="1" min="16" max="16" width="73.43"/>
    <col customWidth="1" min="17" max="17" width="69.71"/>
    <col customWidth="1" min="18" max="18" width="35.43"/>
    <col customWidth="1" min="19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ht="78.0" customHeight="1">
      <c r="A2" s="4" t="s">
        <v>18</v>
      </c>
      <c r="B2" s="1" t="s">
        <v>19</v>
      </c>
      <c r="C2" s="20" t="str">
        <f>HYPERLINK("http://lyc1535.mskobr.ru/","http://lyc1535.mskobr.ru/")</f>
        <v>http://lyc1535.mskobr.ru/</v>
      </c>
      <c r="D2" s="1" t="s">
        <v>1478</v>
      </c>
      <c r="E2" s="1">
        <v>4474.0</v>
      </c>
      <c r="F2" s="5" t="s">
        <v>22</v>
      </c>
      <c r="G2" s="1" t="s">
        <v>23</v>
      </c>
      <c r="H2" s="1" t="s">
        <v>1479</v>
      </c>
      <c r="I2" s="1" t="s">
        <v>25</v>
      </c>
      <c r="J2" s="1" t="s">
        <v>25</v>
      </c>
      <c r="K2" s="1" t="s">
        <v>26</v>
      </c>
      <c r="L2" s="1" t="s">
        <v>25</v>
      </c>
      <c r="M2" s="3" t="s">
        <v>27</v>
      </c>
      <c r="N2" s="3" t="s">
        <v>28</v>
      </c>
      <c r="O2" s="3" t="s">
        <v>29</v>
      </c>
      <c r="P2" s="3" t="s">
        <v>30</v>
      </c>
      <c r="Q2" s="3" t="s">
        <v>31</v>
      </c>
      <c r="R2" s="3" t="s">
        <v>32</v>
      </c>
    </row>
    <row r="3" ht="15.75" customHeight="1">
      <c r="A3" s="1"/>
      <c r="B3" s="1"/>
      <c r="C3" s="20" t="str">
        <f>HYPERLINK("http://liceum1535.ru/","http://liceum1535.ru/")</f>
        <v>http://liceum1535.ru/</v>
      </c>
      <c r="D3" s="1" t="s">
        <v>1480</v>
      </c>
      <c r="E3" s="1"/>
      <c r="F3" s="1"/>
      <c r="G3" s="1"/>
      <c r="H3" s="1"/>
      <c r="I3" s="1"/>
      <c r="J3" s="1"/>
      <c r="K3" s="1"/>
      <c r="L3" s="1"/>
      <c r="M3" s="6"/>
      <c r="N3" s="6"/>
      <c r="O3" s="6"/>
      <c r="P3" s="6"/>
      <c r="Q3" s="6"/>
      <c r="R3" s="6"/>
    </row>
    <row r="4" ht="15.75" customHeight="1">
      <c r="A4" s="7"/>
      <c r="B4" s="7"/>
      <c r="C4" s="7"/>
      <c r="D4" s="7" t="s">
        <v>1481</v>
      </c>
      <c r="E4" s="7"/>
      <c r="F4" s="7"/>
      <c r="G4" s="7"/>
      <c r="H4" s="7"/>
      <c r="I4" s="7"/>
      <c r="J4" s="7"/>
      <c r="K4" s="7"/>
      <c r="L4" s="7"/>
      <c r="M4" s="9"/>
      <c r="N4" s="9"/>
      <c r="O4" s="9"/>
      <c r="P4" s="9"/>
      <c r="Q4" s="9"/>
      <c r="R4" s="9"/>
    </row>
    <row r="5" ht="15.75" customHeight="1">
      <c r="A5" s="1" t="s">
        <v>35</v>
      </c>
      <c r="B5" s="1" t="s">
        <v>36</v>
      </c>
      <c r="C5" s="20" t="str">
        <f>HYPERLINK("http://internat.msu.ru/","http://internat.msu.ru/
")</f>
        <v>http://internat.msu.ru/
</v>
      </c>
      <c r="D5" s="1" t="s">
        <v>1482</v>
      </c>
      <c r="E5" s="1">
        <v>48659.0</v>
      </c>
      <c r="F5" s="1" t="s">
        <v>39</v>
      </c>
      <c r="G5" s="1" t="s">
        <v>40</v>
      </c>
      <c r="H5" s="1" t="s">
        <v>41</v>
      </c>
      <c r="I5" s="1" t="s">
        <v>25</v>
      </c>
      <c r="J5" s="1" t="s">
        <v>25</v>
      </c>
      <c r="K5" s="1" t="s">
        <v>42</v>
      </c>
      <c r="L5" s="1" t="s">
        <v>43</v>
      </c>
      <c r="M5" s="3" t="s">
        <v>44</v>
      </c>
      <c r="N5" s="3" t="s">
        <v>45</v>
      </c>
      <c r="O5" s="3" t="s">
        <v>46</v>
      </c>
      <c r="P5" s="3" t="s">
        <v>47</v>
      </c>
      <c r="Q5" s="3" t="s">
        <v>48</v>
      </c>
      <c r="R5" s="3" t="s">
        <v>49</v>
      </c>
    </row>
    <row r="6" ht="15.75" customHeight="1">
      <c r="A6" s="7"/>
      <c r="B6" s="7"/>
      <c r="C6" s="21" t="str">
        <f>HYPERLINK("http://www.pms.ru/","http://www.pms.ru/")</f>
        <v>http://www.pms.ru/</v>
      </c>
      <c r="D6" s="6"/>
      <c r="E6" s="7"/>
      <c r="F6" s="7"/>
      <c r="G6" s="7"/>
      <c r="H6" s="7"/>
      <c r="I6" s="7"/>
      <c r="J6" s="7"/>
      <c r="K6" s="7"/>
      <c r="L6" s="7"/>
      <c r="M6" s="9"/>
      <c r="N6" s="9"/>
      <c r="O6" s="9"/>
      <c r="P6" s="9"/>
      <c r="Q6" s="9"/>
      <c r="R6" s="9"/>
    </row>
    <row r="7" ht="15.75" customHeight="1">
      <c r="A7" s="1"/>
      <c r="B7" s="1"/>
      <c r="C7" s="22" t="str">
        <f>HYPERLINK("http://www.kolmogorovschool.ru/","http://www.kolmogorovschool.ru/")</f>
        <v>http://www.kolmogorovschool.ru/</v>
      </c>
      <c r="D7" s="1"/>
      <c r="E7" s="1"/>
      <c r="F7" s="1"/>
      <c r="G7" s="1"/>
      <c r="H7" s="1"/>
      <c r="I7" s="1"/>
      <c r="J7" s="1"/>
      <c r="K7" s="1"/>
      <c r="L7" s="1"/>
      <c r="M7" s="6"/>
      <c r="N7" s="6"/>
      <c r="O7" s="6"/>
      <c r="P7" s="6"/>
      <c r="Q7" s="6"/>
      <c r="R7" s="6"/>
    </row>
    <row r="8" ht="15.75" customHeight="1">
      <c r="A8" s="1" t="s">
        <v>53</v>
      </c>
      <c r="B8" s="1" t="s">
        <v>54</v>
      </c>
      <c r="C8" s="20" t="str">
        <f>HYPERLINK("http://coc57.mskobr.ru/","http://coc57.mskobr.ru/")</f>
        <v>http://coc57.mskobr.ru/</v>
      </c>
      <c r="D8" s="1" t="s">
        <v>1483</v>
      </c>
      <c r="E8" s="1">
        <v>1378.0</v>
      </c>
      <c r="F8" s="1" t="s">
        <v>57</v>
      </c>
      <c r="G8" s="1" t="s">
        <v>58</v>
      </c>
      <c r="H8" s="1" t="s">
        <v>59</v>
      </c>
      <c r="I8" s="1" t="s">
        <v>60</v>
      </c>
      <c r="J8" s="1" t="s">
        <v>25</v>
      </c>
      <c r="K8" s="1" t="s">
        <v>61</v>
      </c>
      <c r="L8" s="1" t="s">
        <v>25</v>
      </c>
      <c r="M8" s="3" t="s">
        <v>62</v>
      </c>
      <c r="N8" s="3" t="s">
        <v>63</v>
      </c>
      <c r="O8" s="3" t="s">
        <v>64</v>
      </c>
      <c r="P8" s="3" t="s">
        <v>65</v>
      </c>
      <c r="Q8" s="3" t="s">
        <v>66</v>
      </c>
      <c r="R8" s="3" t="s">
        <v>67</v>
      </c>
    </row>
    <row r="9" ht="15.75" customHeight="1">
      <c r="A9" s="1"/>
      <c r="B9" s="1"/>
      <c r="C9" s="20" t="str">
        <f>HYPERLINK("http://sch57.ru/","http://sch57.ru/")</f>
        <v>http://sch57.ru/</v>
      </c>
      <c r="D9" s="1" t="s">
        <v>1484</v>
      </c>
      <c r="E9" s="1"/>
      <c r="F9" s="1"/>
      <c r="G9" s="1"/>
      <c r="H9" s="1"/>
      <c r="I9" s="1"/>
      <c r="J9" s="1"/>
      <c r="K9" s="1"/>
      <c r="L9" s="1"/>
      <c r="M9" s="6"/>
      <c r="N9" s="6"/>
      <c r="O9" s="6"/>
      <c r="P9" s="6"/>
      <c r="Q9" s="6"/>
      <c r="R9" s="6"/>
    </row>
    <row r="10" ht="15.75" customHeight="1">
      <c r="A10" s="1" t="s">
        <v>70</v>
      </c>
      <c r="B10" s="1" t="s">
        <v>71</v>
      </c>
      <c r="C10" s="20" t="str">
        <f>HYPERLINK("http://lycc1501.mskobr.ru/","http://lycc1501.mskobr.ru/")</f>
        <v>http://lycc1501.mskobr.ru/</v>
      </c>
      <c r="D10" s="1" t="s">
        <v>1485</v>
      </c>
      <c r="E10" s="1" t="s">
        <v>74</v>
      </c>
      <c r="F10" s="1" t="s">
        <v>75</v>
      </c>
      <c r="G10" s="1" t="s">
        <v>76</v>
      </c>
      <c r="H10" s="1" t="s">
        <v>77</v>
      </c>
      <c r="I10" s="1" t="s">
        <v>25</v>
      </c>
      <c r="J10" s="1" t="s">
        <v>43</v>
      </c>
      <c r="K10" s="1" t="s">
        <v>26</v>
      </c>
      <c r="L10" s="1" t="s">
        <v>43</v>
      </c>
      <c r="M10" s="3" t="s">
        <v>78</v>
      </c>
      <c r="N10" s="11" t="s">
        <v>79</v>
      </c>
      <c r="O10" s="3" t="s">
        <v>80</v>
      </c>
      <c r="P10" s="3" t="s">
        <v>81</v>
      </c>
      <c r="Q10" s="3" t="s">
        <v>82</v>
      </c>
      <c r="R10" s="3" t="s">
        <v>83</v>
      </c>
    </row>
    <row r="11" ht="15.75" customHeight="1">
      <c r="A11" s="1"/>
      <c r="B11" s="1"/>
      <c r="C11" s="20" t="str">
        <f>HYPERLINK("http://www.lyceum1501.ru/index.php?page=3","http://www.lyceum1501.ru/index.php?page=3")</f>
        <v>http://www.lyceum1501.ru/index.php?page=3</v>
      </c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  <c r="Q11" s="6"/>
      <c r="R11" s="6"/>
    </row>
    <row r="12" ht="15.75" customHeight="1">
      <c r="A12" s="1"/>
      <c r="B12" s="1"/>
      <c r="C12" s="20" t="str">
        <f>HYPERLINK("http://schule1277.ru/","http://schule1277.ru/")</f>
        <v>http://schule1277.ru/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  <c r="Q12" s="6"/>
      <c r="R12" s="6"/>
    </row>
    <row r="13" ht="15.75" customHeight="1">
      <c r="A13" s="1" t="s">
        <v>86</v>
      </c>
      <c r="B13" s="1" t="s">
        <v>87</v>
      </c>
      <c r="C13" s="20" t="str">
        <f>HYPERLINK("http://lycuz2.mskobr.ru/","http://lycuz2.mskobr.ru/")</f>
        <v>http://lycuz2.mskobr.ru/</v>
      </c>
      <c r="D13" s="1" t="s">
        <v>1486</v>
      </c>
      <c r="E13" s="1">
        <v>53301.0</v>
      </c>
      <c r="F13" s="1" t="s">
        <v>90</v>
      </c>
      <c r="G13" s="1" t="s">
        <v>91</v>
      </c>
      <c r="H13" s="1" t="s">
        <v>92</v>
      </c>
      <c r="I13" s="1" t="s">
        <v>25</v>
      </c>
      <c r="J13" s="1" t="s">
        <v>43</v>
      </c>
      <c r="K13" s="1" t="s">
        <v>26</v>
      </c>
      <c r="L13" s="1" t="s">
        <v>25</v>
      </c>
      <c r="M13" s="3" t="s">
        <v>93</v>
      </c>
      <c r="N13" s="3" t="s">
        <v>94</v>
      </c>
      <c r="O13" s="3" t="s">
        <v>95</v>
      </c>
      <c r="P13" s="3" t="s">
        <v>96</v>
      </c>
      <c r="Q13" s="3" t="s">
        <v>97</v>
      </c>
      <c r="R13" s="3" t="s">
        <v>98</v>
      </c>
    </row>
    <row r="14" ht="15.75" customHeight="1">
      <c r="A14" s="1"/>
      <c r="B14" s="1"/>
      <c r="C14" s="20" t="str">
        <f>HYPERLINK("http://www.school2.ru/index.html","http://www.school2.ru/index.html")</f>
        <v>http://www.school2.ru/index.html</v>
      </c>
      <c r="D14" s="1" t="s">
        <v>1487</v>
      </c>
      <c r="E14" s="1"/>
      <c r="F14" s="1"/>
      <c r="G14" s="1"/>
      <c r="H14" s="1"/>
      <c r="I14" s="1"/>
      <c r="J14" s="1"/>
      <c r="K14" s="1"/>
      <c r="L14" s="1"/>
      <c r="M14" s="6"/>
      <c r="N14" s="6"/>
      <c r="O14" s="6"/>
      <c r="P14" s="6"/>
      <c r="Q14" s="6"/>
      <c r="R14" s="6"/>
    </row>
    <row r="15" ht="15.75" customHeight="1">
      <c r="A15" s="1"/>
      <c r="B15" s="1"/>
      <c r="C15" s="20" t="str">
        <f>HYPERLINK("http://sch2.ru/content/category/15/32/86/","http://sch2.ru/content/category/15/32/86/")</f>
        <v>http://sch2.ru/content/category/15/32/86/</v>
      </c>
      <c r="D15" s="1"/>
      <c r="E15" s="1"/>
      <c r="F15" s="1"/>
      <c r="G15" s="1"/>
      <c r="H15" s="1"/>
      <c r="I15" s="1"/>
      <c r="J15" s="1"/>
      <c r="K15" s="1"/>
      <c r="L15" s="1"/>
      <c r="M15" s="6"/>
      <c r="N15" s="6"/>
      <c r="O15" s="6"/>
      <c r="P15" s="6"/>
      <c r="Q15" s="6"/>
      <c r="R15" s="6"/>
    </row>
    <row r="16" ht="15.75" customHeight="1">
      <c r="A16" s="1" t="s">
        <v>102</v>
      </c>
      <c r="B16" s="1" t="s">
        <v>103</v>
      </c>
      <c r="C16" s="20" t="str">
        <f>HYPERLINK("http://int.mskobr.ru/","http://int.mskobr.ru/")</f>
        <v>http://int.mskobr.ru/</v>
      </c>
      <c r="D16" s="1" t="s">
        <v>1488</v>
      </c>
      <c r="E16" s="1">
        <v>26682.0</v>
      </c>
      <c r="F16" s="1" t="s">
        <v>106</v>
      </c>
      <c r="G16" s="1" t="s">
        <v>107</v>
      </c>
      <c r="H16" s="1" t="s">
        <v>108</v>
      </c>
      <c r="I16" s="1" t="s">
        <v>25</v>
      </c>
      <c r="J16" s="1" t="s">
        <v>25</v>
      </c>
      <c r="K16" s="1" t="s">
        <v>42</v>
      </c>
      <c r="L16" s="1" t="s">
        <v>43</v>
      </c>
      <c r="M16" s="3" t="s">
        <v>109</v>
      </c>
      <c r="N16" s="3" t="s">
        <v>110</v>
      </c>
      <c r="O16" s="3" t="s">
        <v>111</v>
      </c>
      <c r="P16" s="3" t="s">
        <v>112</v>
      </c>
      <c r="Q16" s="3" t="s">
        <v>113</v>
      </c>
      <c r="R16" s="3" t="s">
        <v>114</v>
      </c>
    </row>
    <row r="17" ht="15.75" customHeight="1">
      <c r="A17" s="1"/>
      <c r="B17" s="1"/>
      <c r="C17" s="20" t="str">
        <f>HYPERLINK("http://int-sch.ru/","http://int-sch.ru/")</f>
        <v>http://int-sch.ru/</v>
      </c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  <c r="Q17" s="6"/>
      <c r="R17" s="6"/>
    </row>
    <row r="18" ht="15.75" customHeight="1">
      <c r="A18" s="1"/>
      <c r="B18" s="1"/>
      <c r="C18" s="20" t="str">
        <f>HYPERLINK("http://sch-int.ru/","http://sch-int.ru/")</f>
        <v>http://sch-int.ru/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  <c r="Q18" s="6"/>
      <c r="R18" s="6"/>
    </row>
    <row r="19" ht="15.75" customHeight="1">
      <c r="A19" s="1" t="s">
        <v>118</v>
      </c>
      <c r="B19" s="1" t="s">
        <v>119</v>
      </c>
      <c r="C19" s="20" t="str">
        <f>HYPERLINK("http://schc179.mskobr.ru/","http://schc179.mskobr.ru/")</f>
        <v>http://schc179.mskobr.ru/</v>
      </c>
      <c r="D19" s="1" t="s">
        <v>1489</v>
      </c>
      <c r="E19" s="1">
        <v>4873.0</v>
      </c>
      <c r="F19" s="1" t="s">
        <v>122</v>
      </c>
      <c r="G19" s="1" t="s">
        <v>123</v>
      </c>
      <c r="H19" s="1" t="s">
        <v>124</v>
      </c>
      <c r="I19" s="1" t="s">
        <v>25</v>
      </c>
      <c r="J19" s="1" t="s">
        <v>43</v>
      </c>
      <c r="K19" s="1" t="s">
        <v>42</v>
      </c>
      <c r="L19" s="1" t="s">
        <v>25</v>
      </c>
      <c r="M19" s="3" t="s">
        <v>125</v>
      </c>
      <c r="N19" s="3" t="s">
        <v>126</v>
      </c>
      <c r="O19" s="3" t="s">
        <v>127</v>
      </c>
      <c r="P19" s="3" t="s">
        <v>128</v>
      </c>
      <c r="Q19" s="3" t="s">
        <v>129</v>
      </c>
      <c r="R19" s="3" t="s">
        <v>130</v>
      </c>
    </row>
    <row r="20" ht="15.75" customHeight="1">
      <c r="A20" s="1"/>
      <c r="B20" s="1"/>
      <c r="C20" s="20" t="str">
        <f>HYPERLINK("http://www.179.ru/index.php/school","http://www.179.ru/index.php/school")</f>
        <v>http://www.179.ru/index.php/school</v>
      </c>
      <c r="D20" s="1"/>
      <c r="E20" s="1"/>
      <c r="F20" s="1"/>
      <c r="G20" s="1"/>
      <c r="H20" s="1"/>
      <c r="I20" s="1"/>
      <c r="J20" s="1"/>
      <c r="K20" s="1"/>
      <c r="L20" s="1"/>
      <c r="M20" s="6"/>
      <c r="N20" s="6"/>
      <c r="O20" s="6"/>
      <c r="P20" s="6"/>
      <c r="Q20" s="6"/>
      <c r="R20" s="6"/>
    </row>
    <row r="21" ht="15.75" customHeight="1">
      <c r="A21" s="1"/>
      <c r="B21" s="1"/>
      <c r="C21" s="20" t="str">
        <f>HYPERLINK("http://www.bioclass179.ru/index.shtml","http://www.bioclass179.ru/index.shtml")</f>
        <v>http://www.bioclass179.ru/index.shtml</v>
      </c>
      <c r="D21" s="1"/>
      <c r="E21" s="1"/>
      <c r="F21" s="1"/>
      <c r="G21" s="1"/>
      <c r="H21" s="1"/>
      <c r="I21" s="1"/>
      <c r="J21" s="1"/>
      <c r="K21" s="1"/>
      <c r="L21" s="1"/>
      <c r="M21" s="6"/>
      <c r="N21" s="6"/>
      <c r="O21" s="6"/>
      <c r="P21" s="6"/>
      <c r="Q21" s="6"/>
      <c r="R21" s="6"/>
    </row>
    <row r="22" ht="15.75" customHeight="1">
      <c r="A22" s="1" t="s">
        <v>133</v>
      </c>
      <c r="B22" s="1" t="s">
        <v>134</v>
      </c>
      <c r="C22" s="20" t="str">
        <f>HYPERLINK("http://lycu1580.mskobr.ru/","http://lycu1580.mskobr.ru/")</f>
        <v>http://lycu1580.mskobr.ru/</v>
      </c>
      <c r="D22" s="1" t="s">
        <v>1490</v>
      </c>
      <c r="E22" s="1" t="s">
        <v>137</v>
      </c>
      <c r="F22" s="1" t="s">
        <v>138</v>
      </c>
      <c r="G22" s="1" t="s">
        <v>139</v>
      </c>
      <c r="H22" s="1" t="s">
        <v>140</v>
      </c>
      <c r="I22" s="1" t="s">
        <v>25</v>
      </c>
      <c r="J22" s="1" t="s">
        <v>43</v>
      </c>
      <c r="K22" s="1" t="s">
        <v>26</v>
      </c>
      <c r="L22" s="1" t="s">
        <v>25</v>
      </c>
      <c r="M22" s="3" t="s">
        <v>141</v>
      </c>
      <c r="N22" s="3" t="s">
        <v>142</v>
      </c>
      <c r="O22" s="3" t="s">
        <v>143</v>
      </c>
      <c r="P22" s="3" t="s">
        <v>144</v>
      </c>
      <c r="Q22" s="3" t="s">
        <v>145</v>
      </c>
      <c r="R22" s="3" t="s">
        <v>146</v>
      </c>
    </row>
    <row r="23" ht="15.75" customHeight="1">
      <c r="A23" s="1"/>
      <c r="B23" s="1"/>
      <c r="C23" s="20" t="str">
        <f>HYPERLINK("http://1581mgtu.ru/","http://1581mgtu.ru/")</f>
        <v>http://1581mgtu.ru/</v>
      </c>
      <c r="D23" s="1"/>
      <c r="E23" s="1"/>
      <c r="F23" s="1"/>
      <c r="G23" s="1"/>
      <c r="H23" s="1"/>
      <c r="I23" s="1"/>
      <c r="J23" s="1"/>
      <c r="K23" s="1"/>
      <c r="L23" s="1"/>
      <c r="M23" s="6"/>
      <c r="N23" s="6"/>
      <c r="O23" s="6"/>
      <c r="P23" s="6"/>
      <c r="Q23" s="6"/>
      <c r="R23" s="6"/>
    </row>
    <row r="24" ht="15.75" customHeight="1">
      <c r="A24" s="1" t="s">
        <v>147</v>
      </c>
      <c r="B24" s="1" t="s">
        <v>148</v>
      </c>
      <c r="C24" s="20" t="str">
        <f>HYPERLINK("http://sch1329.mskobr.ru/","http://sch1329.mskobr.ru/")</f>
        <v>http://sch1329.mskobr.ru/</v>
      </c>
      <c r="D24" s="1" t="s">
        <v>1491</v>
      </c>
      <c r="E24" s="1">
        <v>189133.0</v>
      </c>
      <c r="F24" s="1" t="s">
        <v>151</v>
      </c>
      <c r="G24" s="1" t="s">
        <v>152</v>
      </c>
      <c r="H24" s="1" t="s">
        <v>1492</v>
      </c>
      <c r="I24" s="1" t="s">
        <v>1493</v>
      </c>
      <c r="J24" s="1" t="s">
        <v>25</v>
      </c>
      <c r="K24" s="1" t="s">
        <v>61</v>
      </c>
      <c r="L24" s="1" t="s">
        <v>25</v>
      </c>
      <c r="M24" s="3" t="s">
        <v>155</v>
      </c>
      <c r="N24" s="3" t="s">
        <v>156</v>
      </c>
      <c r="O24" s="3" t="s">
        <v>157</v>
      </c>
      <c r="P24" s="3" t="s">
        <v>158</v>
      </c>
      <c r="Q24" s="3" t="s">
        <v>159</v>
      </c>
      <c r="R24" s="3" t="s">
        <v>160</v>
      </c>
    </row>
    <row r="25" ht="15.75" customHeight="1">
      <c r="A25" s="1"/>
      <c r="B25" s="1"/>
      <c r="C25" s="20" t="str">
        <f>HYPERLINK("http://www.sch1329.ru/","http://www.sch1329.ru/")</f>
        <v>http://www.sch1329.ru/</v>
      </c>
      <c r="D25" s="1" t="s">
        <v>1494</v>
      </c>
      <c r="E25" s="1"/>
      <c r="F25" s="1"/>
      <c r="G25" s="1"/>
      <c r="H25" s="1"/>
      <c r="I25" s="1"/>
      <c r="J25" s="1"/>
      <c r="K25" s="1"/>
      <c r="L25" s="1"/>
      <c r="M25" s="6"/>
      <c r="N25" s="6"/>
      <c r="O25" s="6"/>
      <c r="P25" s="6"/>
      <c r="Q25" s="6"/>
      <c r="R25" s="6"/>
    </row>
    <row r="26" ht="15.75" customHeight="1">
      <c r="A26" s="1" t="s">
        <v>162</v>
      </c>
      <c r="B26" s="1" t="s">
        <v>163</v>
      </c>
      <c r="C26" s="20" t="str">
        <f>HYPERLINK("http://lgkuv.mskobr.ru/","http://lgkuv.mskobr.ru/")</f>
        <v>http://lgkuv.mskobr.ru/</v>
      </c>
      <c r="D26" s="3" t="s">
        <v>1495</v>
      </c>
      <c r="E26" s="1" t="s">
        <v>166</v>
      </c>
      <c r="F26" s="1" t="s">
        <v>167</v>
      </c>
      <c r="G26" s="1" t="s">
        <v>168</v>
      </c>
      <c r="H26" s="1" t="s">
        <v>169</v>
      </c>
      <c r="I26" s="1" t="s">
        <v>170</v>
      </c>
      <c r="J26" s="1" t="s">
        <v>171</v>
      </c>
      <c r="K26" s="1" t="s">
        <v>26</v>
      </c>
      <c r="L26" s="1" t="s">
        <v>25</v>
      </c>
      <c r="M26" s="3" t="s">
        <v>172</v>
      </c>
      <c r="N26" s="3" t="s">
        <v>173</v>
      </c>
      <c r="O26" s="3" t="s">
        <v>174</v>
      </c>
      <c r="P26" s="3" t="s">
        <v>175</v>
      </c>
      <c r="Q26" s="3" t="s">
        <v>176</v>
      </c>
      <c r="R26" s="3" t="s">
        <v>177</v>
      </c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6"/>
      <c r="N27" s="6"/>
      <c r="O27" s="6"/>
      <c r="P27" s="6"/>
      <c r="Q27" s="6"/>
      <c r="R27" s="6"/>
    </row>
    <row r="28" ht="15.75" customHeight="1">
      <c r="A28" s="1" t="s">
        <v>178</v>
      </c>
      <c r="B28" s="1" t="s">
        <v>179</v>
      </c>
      <c r="C28" s="20" t="str">
        <f>HYPERLINK("http://lycg1502.mskobr.ru/","http://lycg1502.mskobr.ru/")</f>
        <v>http://lycg1502.mskobr.ru/</v>
      </c>
      <c r="D28" s="1" t="s">
        <v>1496</v>
      </c>
      <c r="E28" s="1" t="s">
        <v>182</v>
      </c>
      <c r="F28" s="1" t="s">
        <v>183</v>
      </c>
      <c r="G28" s="1" t="s">
        <v>184</v>
      </c>
      <c r="H28" s="1" t="s">
        <v>185</v>
      </c>
      <c r="I28" s="1" t="s">
        <v>186</v>
      </c>
      <c r="J28" s="1" t="s">
        <v>43</v>
      </c>
      <c r="K28" s="1" t="s">
        <v>26</v>
      </c>
      <c r="L28" s="1" t="s">
        <v>25</v>
      </c>
      <c r="M28" s="3" t="s">
        <v>187</v>
      </c>
      <c r="N28" s="3" t="s">
        <v>188</v>
      </c>
      <c r="O28" s="3" t="s">
        <v>189</v>
      </c>
      <c r="P28" s="3" t="s">
        <v>190</v>
      </c>
      <c r="Q28" s="3" t="s">
        <v>191</v>
      </c>
      <c r="R28" s="3" t="s">
        <v>192</v>
      </c>
    </row>
    <row r="29" ht="15.75" customHeight="1">
      <c r="A29" s="1"/>
      <c r="B29" s="1"/>
      <c r="C29" s="20" t="str">
        <f>HYPERLINK("http://www.lyceum1502.ru/","http://www.lyceum1502.ru/")</f>
        <v>http://www.lyceum1502.ru/</v>
      </c>
      <c r="D29" s="15" t="s">
        <v>1497</v>
      </c>
      <c r="E29" s="1"/>
      <c r="F29" s="6"/>
      <c r="G29" s="1"/>
      <c r="H29" s="1"/>
      <c r="I29" s="1"/>
      <c r="J29" s="1"/>
      <c r="K29" s="1"/>
      <c r="L29" s="1"/>
      <c r="M29" s="6"/>
      <c r="N29" s="6"/>
      <c r="O29" s="6"/>
      <c r="P29" s="6"/>
      <c r="Q29" s="6"/>
      <c r="R29" s="6"/>
    </row>
    <row r="30" ht="15.75" customHeight="1">
      <c r="A30" s="1"/>
      <c r="B30" s="1"/>
      <c r="C30" s="20" t="str">
        <f>HYPERLINK("http://www.xn--1502-u4drin4h.xn--p1ai/","http://www.xn--1502-u4drin4h.xn--p1ai/")</f>
        <v>http://www.xn--1502-u4drin4h.xn--p1ai/</v>
      </c>
      <c r="D30" s="15" t="s">
        <v>1498</v>
      </c>
      <c r="E30" s="1"/>
      <c r="F30" s="1"/>
      <c r="G30" s="1"/>
      <c r="H30" s="1"/>
      <c r="I30" s="1"/>
      <c r="J30" s="1"/>
      <c r="K30" s="1"/>
      <c r="L30" s="1"/>
      <c r="M30" s="6"/>
      <c r="N30" s="6"/>
      <c r="O30" s="6"/>
      <c r="P30" s="6"/>
      <c r="Q30" s="6"/>
      <c r="R30" s="6"/>
    </row>
    <row r="31" ht="15.75" customHeight="1">
      <c r="A31" s="1" t="s">
        <v>194</v>
      </c>
      <c r="B31" s="1" t="s">
        <v>195</v>
      </c>
      <c r="C31" s="20" t="str">
        <f>HYPERLINK("http://gym1543.mskobr.ru/","http://gym1543.mskobr.ru/")</f>
        <v>http://gym1543.mskobr.ru/</v>
      </c>
      <c r="D31" s="1" t="s">
        <v>1499</v>
      </c>
      <c r="E31" s="3">
        <v>946.0</v>
      </c>
      <c r="F31" s="1" t="s">
        <v>197</v>
      </c>
      <c r="G31" s="1" t="s">
        <v>198</v>
      </c>
      <c r="H31" s="1" t="s">
        <v>199</v>
      </c>
      <c r="I31" s="1" t="s">
        <v>25</v>
      </c>
      <c r="J31" s="1" t="s">
        <v>25</v>
      </c>
      <c r="K31" s="1" t="s">
        <v>200</v>
      </c>
      <c r="L31" s="1" t="s">
        <v>25</v>
      </c>
      <c r="M31" s="3" t="s">
        <v>44</v>
      </c>
      <c r="N31" s="3" t="s">
        <v>201</v>
      </c>
      <c r="O31" s="3" t="s">
        <v>202</v>
      </c>
      <c r="P31" s="3" t="s">
        <v>128</v>
      </c>
      <c r="Q31" s="3" t="s">
        <v>203</v>
      </c>
      <c r="R31" s="3" t="s">
        <v>204</v>
      </c>
    </row>
    <row r="32" ht="15.75" customHeight="1">
      <c r="A32" s="1"/>
      <c r="B32" s="1"/>
      <c r="C32" s="20" t="str">
        <f>HYPERLINK("http://www.1543.ru/","http://www.1543.ru/")</f>
        <v>http://www.1543.ru/</v>
      </c>
      <c r="D32" s="1" t="s">
        <v>1500</v>
      </c>
      <c r="E32" s="1"/>
      <c r="F32" s="1"/>
      <c r="G32" s="1"/>
      <c r="H32" s="1"/>
      <c r="I32" s="1"/>
      <c r="J32" s="1"/>
      <c r="K32" s="1"/>
      <c r="L32" s="1"/>
      <c r="M32" s="6"/>
      <c r="N32" s="6"/>
      <c r="O32" s="6"/>
      <c r="P32" s="6"/>
      <c r="Q32" s="6"/>
      <c r="R32" s="6"/>
    </row>
    <row r="33" ht="15.75" customHeight="1">
      <c r="A33" s="1"/>
      <c r="B33" s="1"/>
      <c r="C33" s="20" t="str">
        <f>HYPERLINK("http://www.bioclass.ru/","http://www.bioclass.ru/")</f>
        <v>http://www.bioclass.ru/</v>
      </c>
      <c r="D33" s="1" t="s">
        <v>1501</v>
      </c>
      <c r="E33" s="1"/>
      <c r="F33" s="1"/>
      <c r="G33" s="1"/>
      <c r="H33" s="1"/>
      <c r="I33" s="1"/>
      <c r="J33" s="1"/>
      <c r="K33" s="1"/>
      <c r="L33" s="1"/>
      <c r="M33" s="6"/>
      <c r="N33" s="6"/>
      <c r="O33" s="6"/>
      <c r="P33" s="6"/>
      <c r="Q33" s="6"/>
      <c r="R33" s="6"/>
    </row>
    <row r="34" ht="15.75" customHeight="1">
      <c r="A34" s="1"/>
      <c r="B34" s="1"/>
      <c r="C34" s="20" t="str">
        <f>HYPERLINK("http://www.mccme.ru/s43/math/","http://www.mccme.ru/s43/math/")</f>
        <v>http://www.mccme.ru/s43/math/</v>
      </c>
      <c r="D34" s="1" t="s">
        <v>1502</v>
      </c>
      <c r="E34" s="1"/>
      <c r="F34" s="1"/>
      <c r="G34" s="1"/>
      <c r="H34" s="1"/>
      <c r="I34" s="1"/>
      <c r="J34" s="1"/>
      <c r="K34" s="1"/>
      <c r="L34" s="1"/>
      <c r="M34" s="6"/>
      <c r="N34" s="6"/>
      <c r="O34" s="6"/>
      <c r="P34" s="6"/>
      <c r="Q34" s="6"/>
      <c r="R34" s="6"/>
    </row>
    <row r="35" ht="15.75" customHeight="1">
      <c r="A35" s="1"/>
      <c r="B35" s="1"/>
      <c r="C35" s="1"/>
      <c r="D35" s="1" t="s">
        <v>1503</v>
      </c>
      <c r="E35" s="1"/>
      <c r="F35" s="1"/>
      <c r="G35" s="1"/>
      <c r="H35" s="1"/>
      <c r="I35" s="1"/>
      <c r="J35" s="1"/>
      <c r="K35" s="1"/>
      <c r="L35" s="1"/>
      <c r="M35" s="6"/>
      <c r="N35" s="6"/>
      <c r="O35" s="6"/>
      <c r="P35" s="6"/>
      <c r="Q35" s="6"/>
      <c r="R35" s="6"/>
    </row>
    <row r="36" ht="15.75" customHeight="1">
      <c r="A36" s="1" t="s">
        <v>211</v>
      </c>
      <c r="B36" s="1" t="s">
        <v>212</v>
      </c>
      <c r="C36" s="20" t="str">
        <f>HYPERLINK("http://gym1514uz.mskobr.ru/","http://gym1514uz.mskobr.ru/")</f>
        <v>http://gym1514uz.mskobr.ru/</v>
      </c>
      <c r="D36" s="1" t="s">
        <v>1504</v>
      </c>
      <c r="E36" s="1">
        <v>802.0</v>
      </c>
      <c r="F36" s="1" t="s">
        <v>215</v>
      </c>
      <c r="G36" s="1" t="s">
        <v>216</v>
      </c>
      <c r="H36" s="1" t="s">
        <v>217</v>
      </c>
      <c r="I36" s="1" t="s">
        <v>60</v>
      </c>
      <c r="J36" s="1" t="s">
        <v>43</v>
      </c>
      <c r="K36" s="1" t="s">
        <v>200</v>
      </c>
      <c r="L36" s="1" t="s">
        <v>25</v>
      </c>
      <c r="M36" s="3" t="s">
        <v>93</v>
      </c>
      <c r="N36" s="3" t="s">
        <v>218</v>
      </c>
      <c r="O36" s="3" t="s">
        <v>219</v>
      </c>
      <c r="P36" s="3" t="s">
        <v>220</v>
      </c>
      <c r="Q36" s="3" t="s">
        <v>221</v>
      </c>
      <c r="R36" s="3" t="s">
        <v>222</v>
      </c>
    </row>
    <row r="37" ht="15.75" customHeight="1">
      <c r="A37" s="1"/>
      <c r="B37" s="1"/>
      <c r="C37" s="20" t="str">
        <f>HYPERLINK("http://www.1514.ru/","http://www.1514.ru/")</f>
        <v>http://www.1514.ru/</v>
      </c>
      <c r="D37" s="1" t="s">
        <v>1505</v>
      </c>
      <c r="E37" s="1"/>
      <c r="F37" s="1"/>
      <c r="G37" s="1"/>
      <c r="H37" s="1"/>
      <c r="I37" s="1"/>
      <c r="J37" s="1"/>
      <c r="K37" s="1"/>
      <c r="L37" s="1"/>
      <c r="M37" s="6"/>
      <c r="N37" s="6"/>
      <c r="O37" s="3"/>
      <c r="P37" s="6"/>
      <c r="Q37" s="6"/>
      <c r="R37" s="6"/>
    </row>
    <row r="38" ht="15.75" customHeight="1">
      <c r="A38" s="1"/>
      <c r="B38" s="1"/>
      <c r="C38" s="20" t="str">
        <f>HYPERLINK("http://gym1514uz.mskobr.ru/primary_edu/nachal_naya_shkola_gimnazii_1514/","http://gym1514uz.mskobr.ru/primary_edu/nachal_naya_shkola_gimnazii_1514/")</f>
        <v>http://gym1514uz.mskobr.ru/primary_edu/nachal_naya_shkola_gimnazii_1514/</v>
      </c>
      <c r="D38" s="1"/>
      <c r="E38" s="1"/>
      <c r="F38" s="1"/>
      <c r="G38" s="1"/>
      <c r="H38" s="1"/>
      <c r="I38" s="1"/>
      <c r="J38" s="1"/>
      <c r="K38" s="1"/>
      <c r="L38" s="1"/>
      <c r="M38" s="6"/>
      <c r="N38" s="6"/>
      <c r="O38" s="6"/>
      <c r="P38" s="6"/>
      <c r="Q38" s="6"/>
      <c r="R38" s="6"/>
    </row>
    <row r="39" ht="15.75" customHeight="1">
      <c r="A39" s="1" t="s">
        <v>225</v>
      </c>
      <c r="B39" s="1" t="s">
        <v>226</v>
      </c>
      <c r="C39" s="20" t="str">
        <f>HYPERLINK("http://lic1799.mskobr.ru/","http://lic1799.mskobr.ru/")</f>
        <v>http://lic1799.mskobr.ru/</v>
      </c>
      <c r="D39" s="3" t="s">
        <v>1506</v>
      </c>
      <c r="E39" s="1" t="s">
        <v>228</v>
      </c>
      <c r="F39" s="1" t="s">
        <v>229</v>
      </c>
      <c r="G39" s="1" t="s">
        <v>230</v>
      </c>
      <c r="H39" s="1" t="s">
        <v>1507</v>
      </c>
      <c r="I39" s="1" t="s">
        <v>1508</v>
      </c>
      <c r="J39" s="1" t="s">
        <v>43</v>
      </c>
      <c r="K39" s="1" t="s">
        <v>26</v>
      </c>
      <c r="L39" s="1" t="s">
        <v>25</v>
      </c>
      <c r="M39" s="3" t="s">
        <v>233</v>
      </c>
      <c r="N39" s="3" t="s">
        <v>234</v>
      </c>
      <c r="O39" s="3" t="s">
        <v>235</v>
      </c>
      <c r="P39" s="3" t="s">
        <v>236</v>
      </c>
      <c r="Q39" s="3" t="s">
        <v>237</v>
      </c>
      <c r="R39" s="3" t="s">
        <v>238</v>
      </c>
    </row>
    <row r="40" ht="15.75" customHeight="1">
      <c r="A40" s="1"/>
      <c r="B40" s="1"/>
      <c r="C40" s="20" t="str">
        <f>HYPERLINK("http://www.xn--1548-u4drin4h.xn--p1ai/","http://www.xn--1548-u4drin4h.xn--p1ai/")</f>
        <v>http://www.xn--1548-u4drin4h.xn--p1ai/</v>
      </c>
      <c r="D40" s="15" t="s">
        <v>1509</v>
      </c>
      <c r="E40" s="1"/>
      <c r="F40" s="1"/>
      <c r="G40" s="1"/>
      <c r="H40" s="1"/>
      <c r="I40" s="1"/>
      <c r="J40" s="1"/>
      <c r="K40" s="1"/>
      <c r="L40" s="1"/>
      <c r="M40" s="6"/>
      <c r="N40" s="6"/>
      <c r="O40" s="6"/>
      <c r="P40" s="6"/>
      <c r="Q40" s="6"/>
      <c r="R40" s="6"/>
    </row>
    <row r="41" ht="15.75" customHeight="1">
      <c r="A41" s="1"/>
      <c r="B41" s="1"/>
      <c r="C41" s="1"/>
      <c r="D41" s="15" t="s">
        <v>1510</v>
      </c>
      <c r="E41" s="1"/>
      <c r="F41" s="1"/>
      <c r="G41" s="1"/>
      <c r="H41" s="1"/>
      <c r="I41" s="1"/>
      <c r="J41" s="1"/>
      <c r="K41" s="1"/>
      <c r="L41" s="1"/>
      <c r="M41" s="6"/>
      <c r="N41" s="6"/>
      <c r="O41" s="6"/>
      <c r="P41" s="6"/>
      <c r="Q41" s="6"/>
      <c r="R41" s="6"/>
    </row>
    <row r="42" ht="15.75" customHeight="1">
      <c r="A42" s="1" t="s">
        <v>240</v>
      </c>
      <c r="B42" s="1" t="s">
        <v>241</v>
      </c>
      <c r="C42" s="20" t="str">
        <f>HYPERLINK("http://kurchat.mskobr.ru/","http://kurchat.mskobr.ru/")</f>
        <v>http://kurchat.mskobr.ru/</v>
      </c>
      <c r="D42" s="1" t="s">
        <v>1511</v>
      </c>
      <c r="E42" s="1">
        <v>589.0</v>
      </c>
      <c r="F42" s="1" t="s">
        <v>244</v>
      </c>
      <c r="G42" s="1" t="s">
        <v>245</v>
      </c>
      <c r="H42" s="1" t="s">
        <v>1512</v>
      </c>
      <c r="I42" s="1" t="s">
        <v>60</v>
      </c>
      <c r="J42" s="1" t="s">
        <v>43</v>
      </c>
      <c r="K42" s="1" t="s">
        <v>42</v>
      </c>
      <c r="L42" s="1" t="s">
        <v>25</v>
      </c>
      <c r="M42" s="3" t="s">
        <v>247</v>
      </c>
      <c r="N42" s="3" t="s">
        <v>248</v>
      </c>
      <c r="O42" s="3" t="s">
        <v>249</v>
      </c>
      <c r="P42" s="3" t="s">
        <v>250</v>
      </c>
      <c r="Q42" s="3" t="s">
        <v>251</v>
      </c>
      <c r="R42" s="3" t="s">
        <v>252</v>
      </c>
    </row>
    <row r="43" ht="15.75" customHeight="1">
      <c r="A43" s="1"/>
      <c r="B43" s="1"/>
      <c r="C43" s="20" t="str">
        <f>HYPERLINK("http://kurchatov1189.ru/olymp/","http://kurchatov1189.ru/olymp/")</f>
        <v>http://kurchatov1189.ru/olymp/</v>
      </c>
      <c r="D43" s="1" t="s">
        <v>1513</v>
      </c>
      <c r="E43" s="1"/>
      <c r="F43" s="1"/>
      <c r="G43" s="1"/>
      <c r="H43" s="1"/>
      <c r="I43" s="1"/>
      <c r="J43" s="1"/>
      <c r="K43" s="1"/>
      <c r="L43" s="1"/>
      <c r="M43" s="6"/>
      <c r="N43" s="6"/>
      <c r="O43" s="6"/>
      <c r="P43" s="6"/>
      <c r="Q43" s="6"/>
      <c r="R43" s="6"/>
    </row>
    <row r="44" ht="15.75" customHeight="1">
      <c r="A44" s="1"/>
      <c r="B44" s="1"/>
      <c r="C44" s="20" t="str">
        <f>HYPERLINK("http://www.kurchat.info/","http://www.kurchat.info/")</f>
        <v>http://www.kurchat.info/</v>
      </c>
      <c r="D44" s="1" t="s">
        <v>1514</v>
      </c>
      <c r="E44" s="1"/>
      <c r="F44" s="1"/>
      <c r="G44" s="1"/>
      <c r="H44" s="1"/>
      <c r="I44" s="1"/>
      <c r="J44" s="1"/>
      <c r="K44" s="1"/>
      <c r="L44" s="1"/>
      <c r="M44" s="6"/>
      <c r="N44" s="6"/>
      <c r="O44" s="6"/>
      <c r="P44" s="6"/>
      <c r="Q44" s="6"/>
      <c r="R44" s="6"/>
    </row>
    <row r="45" ht="15.75" customHeight="1">
      <c r="A45" s="1" t="s">
        <v>256</v>
      </c>
      <c r="B45" s="13" t="s">
        <v>257</v>
      </c>
      <c r="C45" s="20" t="str">
        <f>HYPERLINK("http://cou548.mskobr.ru/","http://cou548.mskobr.ru/")</f>
        <v>http://cou548.mskobr.ru/</v>
      </c>
      <c r="D45" s="1" t="s">
        <v>1515</v>
      </c>
      <c r="E45" s="1">
        <v>12904.0</v>
      </c>
      <c r="F45" s="1" t="s">
        <v>260</v>
      </c>
      <c r="G45" s="1" t="s">
        <v>261</v>
      </c>
      <c r="H45" s="1" t="s">
        <v>262</v>
      </c>
      <c r="I45" s="1" t="s">
        <v>263</v>
      </c>
      <c r="J45" s="1" t="s">
        <v>264</v>
      </c>
      <c r="K45" s="1" t="s">
        <v>61</v>
      </c>
      <c r="L45" s="1" t="s">
        <v>25</v>
      </c>
      <c r="M45" s="3" t="s">
        <v>265</v>
      </c>
      <c r="N45" s="3" t="s">
        <v>266</v>
      </c>
      <c r="O45" s="3" t="s">
        <v>267</v>
      </c>
      <c r="P45" s="3" t="s">
        <v>268</v>
      </c>
      <c r="Q45" s="3" t="s">
        <v>269</v>
      </c>
      <c r="R45" s="3" t="s">
        <v>270</v>
      </c>
    </row>
    <row r="46" ht="15.75" customHeight="1">
      <c r="A46" s="1"/>
      <c r="B46" s="1"/>
      <c r="C46" s="20" t="str">
        <f>HYPERLINK("http://www.mhs548.ru/","http://www.mhs548.ru/")</f>
        <v>http://www.mhs548.ru/</v>
      </c>
      <c r="D46" s="1"/>
      <c r="E46" s="1"/>
      <c r="F46" s="1"/>
      <c r="G46" s="1"/>
      <c r="H46" s="1"/>
      <c r="I46" s="1"/>
      <c r="J46" s="1"/>
      <c r="K46" s="1"/>
      <c r="L46" s="1"/>
      <c r="M46" s="6"/>
      <c r="N46" s="6"/>
      <c r="O46" s="6"/>
      <c r="P46" s="6"/>
      <c r="Q46" s="6"/>
      <c r="R46" s="6"/>
    </row>
    <row r="47" ht="15.75" customHeight="1">
      <c r="A47" s="1"/>
      <c r="B47" s="1"/>
      <c r="C47" s="20" t="str">
        <f>HYPERLINK("http://ns.school548.ru/","http://ns.school548.ru/")</f>
        <v>http://ns.school548.ru/</v>
      </c>
      <c r="D47" s="1"/>
      <c r="E47" s="1"/>
      <c r="F47" s="6"/>
      <c r="G47" s="1"/>
      <c r="H47" s="1"/>
      <c r="I47" s="1"/>
      <c r="J47" s="1"/>
      <c r="K47" s="1"/>
      <c r="L47" s="1"/>
      <c r="M47" s="6"/>
      <c r="N47" s="6"/>
      <c r="O47" s="6"/>
      <c r="P47" s="6"/>
      <c r="Q47" s="6"/>
      <c r="R47" s="6"/>
    </row>
    <row r="48" ht="15.75" customHeight="1">
      <c r="A48" s="1"/>
      <c r="B48" s="1"/>
      <c r="C48" s="20" t="str">
        <f>HYPERLINK("http://ps.school548.ru/","http://ps.school548.ru/")</f>
        <v>http://ps.school548.ru/</v>
      </c>
      <c r="D48" s="1"/>
      <c r="E48" s="1"/>
      <c r="F48" s="1"/>
      <c r="G48" s="1"/>
      <c r="H48" s="1"/>
      <c r="I48" s="1"/>
      <c r="J48" s="1"/>
      <c r="K48" s="1"/>
      <c r="L48" s="1"/>
      <c r="M48" s="6"/>
      <c r="N48" s="6"/>
      <c r="O48" s="6"/>
      <c r="P48" s="6"/>
      <c r="Q48" s="6"/>
      <c r="R48" s="6"/>
    </row>
    <row r="49" ht="15.75" customHeight="1">
      <c r="A49" s="1"/>
      <c r="B49" s="1"/>
      <c r="C49" s="20" t="str">
        <f>HYPERLINK("http://hs.school548.ru/","http://hs.school548.ru/")</f>
        <v>http://hs.school548.ru/</v>
      </c>
      <c r="D49" s="1"/>
      <c r="E49" s="1"/>
      <c r="F49" s="1"/>
      <c r="G49" s="1"/>
      <c r="H49" s="1"/>
      <c r="I49" s="1"/>
      <c r="J49" s="1"/>
      <c r="K49" s="1"/>
      <c r="L49" s="1"/>
      <c r="M49" s="6"/>
      <c r="N49" s="6"/>
      <c r="O49" s="6"/>
      <c r="P49" s="6"/>
      <c r="Q49" s="6"/>
      <c r="R49" s="6"/>
    </row>
    <row r="50" ht="15.75" customHeight="1">
      <c r="A50" s="1"/>
      <c r="B50" s="1"/>
      <c r="C50" s="20" t="str">
        <f>HYPERLINK("http://ds.school548.ru/","http://ds.school548.ru/")</f>
        <v>http://ds.school548.ru/</v>
      </c>
      <c r="D50" s="1"/>
      <c r="E50" s="1"/>
      <c r="F50" s="1"/>
      <c r="G50" s="1"/>
      <c r="H50" s="1"/>
      <c r="I50" s="1"/>
      <c r="J50" s="1"/>
      <c r="K50" s="1"/>
      <c r="L50" s="1"/>
      <c r="M50" s="6"/>
      <c r="N50" s="6"/>
      <c r="O50" s="6"/>
      <c r="P50" s="6"/>
      <c r="Q50" s="6"/>
      <c r="R50" s="6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6"/>
      <c r="N51" s="6"/>
      <c r="O51" s="6"/>
      <c r="P51" s="6"/>
      <c r="Q51" s="6"/>
      <c r="R51" s="6"/>
    </row>
    <row r="52" ht="15.75" customHeight="1">
      <c r="A52" s="1" t="s">
        <v>276</v>
      </c>
      <c r="B52" s="1" t="s">
        <v>277</v>
      </c>
      <c r="C52" s="20" t="str">
        <f>HYPERLINK("http://sch171c.mskobr.ru/","http://sch171c.mskobr.ru/")</f>
        <v>http://sch171c.mskobr.ru/</v>
      </c>
      <c r="D52" s="1"/>
      <c r="E52" s="1" t="s">
        <v>279</v>
      </c>
      <c r="F52" s="1" t="s">
        <v>280</v>
      </c>
      <c r="G52" s="1" t="s">
        <v>281</v>
      </c>
      <c r="H52" s="1" t="s">
        <v>282</v>
      </c>
      <c r="I52" s="1" t="s">
        <v>1516</v>
      </c>
      <c r="J52" s="1" t="s">
        <v>284</v>
      </c>
      <c r="K52" s="1" t="s">
        <v>42</v>
      </c>
      <c r="L52" s="1" t="s">
        <v>25</v>
      </c>
      <c r="M52" s="3" t="s">
        <v>285</v>
      </c>
      <c r="N52" s="3" t="s">
        <v>286</v>
      </c>
      <c r="O52" s="3" t="s">
        <v>287</v>
      </c>
      <c r="P52" s="3" t="s">
        <v>288</v>
      </c>
      <c r="Q52" s="3" t="s">
        <v>289</v>
      </c>
      <c r="R52" s="3" t="s">
        <v>290</v>
      </c>
    </row>
    <row r="53" ht="15.75" customHeight="1">
      <c r="A53" s="1"/>
      <c r="B53" s="1"/>
      <c r="C53" s="20" t="str">
        <f>HYPERLINK("http://sch171.narod.ru/","http://sch171.narod.ru/")</f>
        <v>http://sch171.narod.ru/</v>
      </c>
      <c r="D53" s="1"/>
      <c r="E53" s="1"/>
      <c r="F53" s="1"/>
      <c r="G53" s="1"/>
      <c r="H53" s="1"/>
      <c r="I53" s="1"/>
      <c r="J53" s="1"/>
      <c r="K53" s="1"/>
      <c r="L53" s="1"/>
      <c r="M53" s="6"/>
      <c r="N53" s="6"/>
      <c r="O53" s="6"/>
      <c r="P53" s="6"/>
      <c r="Q53" s="6"/>
      <c r="R53" s="6"/>
    </row>
    <row r="54" ht="15.75" customHeight="1">
      <c r="A54" s="1"/>
      <c r="B54" s="1"/>
      <c r="C54" s="20" t="str">
        <f>HYPERLINK("http://old.sch171.ru/index.php?link=id00000083","http://old.sch171.ru/index.php?link=id00000083")</f>
        <v>http://old.sch171.ru/index.php?link=id00000083</v>
      </c>
      <c r="D54" s="1"/>
      <c r="E54" s="1"/>
      <c r="F54" s="1"/>
      <c r="G54" s="1"/>
      <c r="H54" s="1"/>
      <c r="I54" s="1"/>
      <c r="J54" s="1"/>
      <c r="K54" s="1"/>
      <c r="L54" s="1"/>
      <c r="M54" s="6"/>
      <c r="N54" s="6"/>
      <c r="O54" s="6"/>
      <c r="P54" s="6"/>
      <c r="Q54" s="6"/>
      <c r="R54" s="6"/>
    </row>
    <row r="55" ht="15.75" customHeight="1">
      <c r="A55" s="1"/>
      <c r="B55" s="1"/>
      <c r="C55" s="20" t="str">
        <f>HYPERLINK("http://www.moscowschool54.ru/index.htm","http://www.moscowschool54.ru/index.htm")</f>
        <v>http://www.moscowschool54.ru/index.htm</v>
      </c>
      <c r="D55" s="1"/>
      <c r="E55" s="1"/>
      <c r="F55" s="1"/>
      <c r="G55" s="1"/>
      <c r="H55" s="1"/>
      <c r="I55" s="1"/>
      <c r="J55" s="1"/>
      <c r="K55" s="1"/>
      <c r="L55" s="1"/>
      <c r="M55" s="6"/>
      <c r="N55" s="6"/>
      <c r="O55" s="6"/>
      <c r="P55" s="6"/>
      <c r="Q55" s="6"/>
      <c r="R55" s="6"/>
    </row>
    <row r="56" ht="15.75" customHeight="1">
      <c r="A56" s="1" t="s">
        <v>294</v>
      </c>
      <c r="B56" s="1" t="s">
        <v>295</v>
      </c>
      <c r="C56" s="20" t="str">
        <f>HYPERLINK("http://lyc1568.mskobr.ru/","http://lyc1568.mskobr.ru/")</f>
        <v>http://lyc1568.mskobr.ru/</v>
      </c>
      <c r="D56" s="1" t="s">
        <v>1517</v>
      </c>
      <c r="E56" s="1" t="s">
        <v>298</v>
      </c>
      <c r="F56" s="1" t="s">
        <v>299</v>
      </c>
      <c r="G56" s="1" t="s">
        <v>300</v>
      </c>
      <c r="H56" s="1" t="s">
        <v>301</v>
      </c>
      <c r="I56" s="1" t="s">
        <v>302</v>
      </c>
      <c r="J56" s="1" t="s">
        <v>25</v>
      </c>
      <c r="K56" s="1" t="s">
        <v>26</v>
      </c>
      <c r="L56" s="1" t="s">
        <v>25</v>
      </c>
      <c r="M56" s="3" t="s">
        <v>303</v>
      </c>
      <c r="N56" s="3" t="s">
        <v>304</v>
      </c>
      <c r="O56" s="3" t="s">
        <v>305</v>
      </c>
      <c r="P56" s="3" t="s">
        <v>306</v>
      </c>
      <c r="Q56" s="3" t="s">
        <v>307</v>
      </c>
      <c r="R56" s="3" t="s">
        <v>308</v>
      </c>
    </row>
    <row r="57" ht="15.75" customHeight="1">
      <c r="A57" s="1"/>
      <c r="B57" s="1"/>
      <c r="C57" s="20" t="str">
        <f>HYPERLINK("http://www.fml1568.ru/","http://www.fml1568.ru/")</f>
        <v>http://www.fml1568.ru/</v>
      </c>
      <c r="D57" s="15" t="s">
        <v>1518</v>
      </c>
      <c r="E57" s="1"/>
      <c r="F57" s="1"/>
      <c r="G57" s="1"/>
      <c r="H57" s="1"/>
      <c r="I57" s="1"/>
      <c r="J57" s="1"/>
      <c r="K57" s="1"/>
      <c r="L57" s="1"/>
      <c r="M57" s="6"/>
      <c r="N57" s="6"/>
      <c r="O57" s="6"/>
      <c r="P57" s="6"/>
      <c r="Q57" s="6"/>
      <c r="R57" s="6"/>
    </row>
    <row r="58" ht="15.75" customHeight="1">
      <c r="A58" s="1"/>
      <c r="B58" s="1"/>
      <c r="C58" s="1"/>
      <c r="D58" s="15" t="s">
        <v>1519</v>
      </c>
      <c r="E58" s="1"/>
      <c r="F58" s="1"/>
      <c r="G58" s="1"/>
      <c r="H58" s="1"/>
      <c r="I58" s="1"/>
      <c r="J58" s="1"/>
      <c r="K58" s="1"/>
      <c r="L58" s="1"/>
      <c r="M58" s="6"/>
      <c r="N58" s="6"/>
      <c r="O58" s="6"/>
      <c r="P58" s="6"/>
      <c r="Q58" s="6"/>
      <c r="R58" s="6"/>
    </row>
    <row r="59" ht="15.75" customHeight="1">
      <c r="A59" s="1" t="s">
        <v>310</v>
      </c>
      <c r="B59" s="1" t="s">
        <v>311</v>
      </c>
      <c r="C59" s="20" t="str">
        <f>HYPERLINK("http://schuuz2007.mskobr.ru/","http://schuuz2007.mskobr.ru/")</f>
        <v>http://schuuz2007.mskobr.ru/</v>
      </c>
      <c r="D59" s="1"/>
      <c r="E59" s="1">
        <v>1909.0</v>
      </c>
      <c r="F59" s="1" t="s">
        <v>313</v>
      </c>
      <c r="G59" s="1" t="s">
        <v>314</v>
      </c>
      <c r="H59" s="1" t="s">
        <v>315</v>
      </c>
      <c r="I59" s="1" t="s">
        <v>25</v>
      </c>
      <c r="J59" s="1" t="s">
        <v>316</v>
      </c>
      <c r="K59" s="1" t="s">
        <v>42</v>
      </c>
      <c r="L59" s="1" t="s">
        <v>25</v>
      </c>
      <c r="M59" s="3" t="s">
        <v>317</v>
      </c>
      <c r="N59" s="3" t="s">
        <v>318</v>
      </c>
      <c r="O59" s="3" t="s">
        <v>319</v>
      </c>
      <c r="P59" s="3" t="s">
        <v>128</v>
      </c>
      <c r="Q59" s="3" t="s">
        <v>320</v>
      </c>
      <c r="R59" s="3" t="s">
        <v>321</v>
      </c>
    </row>
    <row r="60" ht="15.75" customHeight="1">
      <c r="A60" s="1"/>
      <c r="B60" s="1"/>
      <c r="C60" s="20" t="str">
        <f>HYPERLINK("http://www.fmsh2007.ru/","http://www.fmsh2007.ru/")</f>
        <v>http://www.fmsh2007.ru/</v>
      </c>
      <c r="D60" s="1"/>
      <c r="E60" s="1"/>
      <c r="F60" s="1"/>
      <c r="G60" s="1"/>
      <c r="H60" s="1"/>
      <c r="I60" s="1"/>
      <c r="J60" s="1"/>
      <c r="K60" s="1"/>
      <c r="L60" s="1"/>
      <c r="M60" s="6"/>
      <c r="N60" s="6"/>
      <c r="O60" s="6"/>
      <c r="P60" s="6"/>
      <c r="Q60" s="6"/>
      <c r="R60" s="6"/>
    </row>
    <row r="61" ht="15.75" customHeight="1">
      <c r="A61" s="1" t="s">
        <v>323</v>
      </c>
      <c r="B61" s="1" t="s">
        <v>324</v>
      </c>
      <c r="C61" s="20" t="str">
        <f>HYPERLINK("http://sch962sv.mskobr.ru/","http://sch962sv.mskobr.ru/")</f>
        <v>http://sch962sv.mskobr.ru/</v>
      </c>
      <c r="D61" s="1" t="s">
        <v>1520</v>
      </c>
      <c r="E61" s="1" t="s">
        <v>326</v>
      </c>
      <c r="F61" s="1" t="s">
        <v>327</v>
      </c>
      <c r="G61" s="1" t="s">
        <v>328</v>
      </c>
      <c r="H61" s="1" t="s">
        <v>329</v>
      </c>
      <c r="I61" s="1" t="s">
        <v>330</v>
      </c>
      <c r="J61" s="1" t="s">
        <v>43</v>
      </c>
      <c r="K61" s="1" t="s">
        <v>42</v>
      </c>
      <c r="L61" s="1" t="s">
        <v>25</v>
      </c>
      <c r="M61" s="3" t="s">
        <v>331</v>
      </c>
      <c r="N61" s="3" t="s">
        <v>332</v>
      </c>
      <c r="O61" s="3" t="s">
        <v>333</v>
      </c>
      <c r="P61" s="3" t="s">
        <v>334</v>
      </c>
      <c r="Q61" s="3" t="s">
        <v>335</v>
      </c>
      <c r="R61" s="3" t="s">
        <v>336</v>
      </c>
    </row>
    <row r="62" ht="15.75" customHeight="1">
      <c r="A62" s="1"/>
      <c r="B62" s="1"/>
      <c r="C62" s="20" t="str">
        <f>HYPERLINK("http://direktor962.umi.ru/","http://direktor962.umi.ru/")</f>
        <v>http://direktor962.umi.ru/</v>
      </c>
      <c r="D62" s="15" t="s">
        <v>1521</v>
      </c>
      <c r="E62" s="1"/>
      <c r="F62" s="1"/>
      <c r="G62" s="1"/>
      <c r="H62" s="1"/>
      <c r="I62" s="1"/>
      <c r="J62" s="1"/>
      <c r="K62" s="1"/>
      <c r="L62" s="1"/>
      <c r="M62" s="6"/>
      <c r="N62" s="6"/>
      <c r="O62" s="6"/>
      <c r="P62" s="6"/>
      <c r="Q62" s="6"/>
      <c r="R62" s="6"/>
    </row>
    <row r="63" ht="15.75" customHeight="1">
      <c r="A63" s="1"/>
      <c r="B63" s="1"/>
      <c r="C63" s="1"/>
      <c r="D63" s="15" t="s">
        <v>1522</v>
      </c>
      <c r="E63" s="1"/>
      <c r="F63" s="1"/>
      <c r="G63" s="1"/>
      <c r="H63" s="1"/>
      <c r="I63" s="1"/>
      <c r="J63" s="1"/>
      <c r="K63" s="1"/>
      <c r="L63" s="1"/>
      <c r="M63" s="6"/>
      <c r="N63" s="6"/>
      <c r="O63" s="6"/>
      <c r="P63" s="6"/>
      <c r="Q63" s="6"/>
      <c r="R63" s="6"/>
    </row>
    <row r="64" ht="15.75" customHeight="1">
      <c r="A64" s="14" t="s">
        <v>338</v>
      </c>
      <c r="B64" s="1" t="s">
        <v>339</v>
      </c>
      <c r="C64" s="20" t="str">
        <f>HYPERLINK("http://www.1511.ru/","
http://www.1511.ru/")</f>
        <v>
http://www.1511.ru/</v>
      </c>
      <c r="D64" s="1" t="s">
        <v>1523</v>
      </c>
      <c r="E64" s="1" t="s">
        <v>342</v>
      </c>
      <c r="F64" s="1" t="s">
        <v>343</v>
      </c>
      <c r="G64" s="1" t="s">
        <v>344</v>
      </c>
      <c r="H64" s="1" t="s">
        <v>345</v>
      </c>
      <c r="I64" s="1" t="s">
        <v>25</v>
      </c>
      <c r="J64" s="1" t="s">
        <v>25</v>
      </c>
      <c r="K64" s="1" t="s">
        <v>26</v>
      </c>
      <c r="L64" s="1" t="s">
        <v>25</v>
      </c>
      <c r="M64" s="3" t="s">
        <v>346</v>
      </c>
      <c r="N64" s="3" t="s">
        <v>347</v>
      </c>
      <c r="O64" s="3" t="s">
        <v>348</v>
      </c>
      <c r="P64" s="3" t="s">
        <v>349</v>
      </c>
      <c r="Q64" s="3" t="s">
        <v>350</v>
      </c>
      <c r="R64" s="3" t="s">
        <v>351</v>
      </c>
    </row>
    <row r="65" ht="15.75" customHeight="1">
      <c r="A65" s="14"/>
      <c r="B65" s="1"/>
      <c r="C65" s="20" t="str">
        <f>HYPERLINK("http://lycg1511.mskobr.ru/","http://lycg1511.mskobr.ru/")</f>
        <v>http://lycg1511.mskobr.ru/</v>
      </c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  <c r="Q65" s="3"/>
      <c r="R65" s="3"/>
    </row>
    <row r="66" ht="15.75" customHeight="1">
      <c r="A66" s="1" t="s">
        <v>353</v>
      </c>
      <c r="B66" s="1" t="s">
        <v>354</v>
      </c>
      <c r="C66" s="20" t="str">
        <f>HYPERLINK("http://www.l1523.ru/","http://www.l1523.ru/")</f>
        <v>http://www.l1523.ru/</v>
      </c>
      <c r="D66" s="1" t="s">
        <v>1524</v>
      </c>
      <c r="E66" s="15" t="s">
        <v>357</v>
      </c>
      <c r="F66" s="1" t="s">
        <v>358</v>
      </c>
      <c r="G66" s="1" t="s">
        <v>359</v>
      </c>
      <c r="H66" s="1" t="s">
        <v>360</v>
      </c>
      <c r="I66" s="1" t="s">
        <v>25</v>
      </c>
      <c r="J66" s="1" t="s">
        <v>25</v>
      </c>
      <c r="K66" s="1" t="s">
        <v>26</v>
      </c>
      <c r="L66" s="1" t="s">
        <v>25</v>
      </c>
      <c r="M66" s="15" t="s">
        <v>361</v>
      </c>
      <c r="N66" s="15" t="s">
        <v>362</v>
      </c>
      <c r="O66" s="15" t="s">
        <v>363</v>
      </c>
      <c r="P66" s="15" t="s">
        <v>349</v>
      </c>
      <c r="Q66" s="3" t="s">
        <v>364</v>
      </c>
      <c r="R66" s="3" t="s">
        <v>365</v>
      </c>
    </row>
    <row r="67" ht="15.75" customHeight="1">
      <c r="A67" s="1"/>
      <c r="B67" s="1"/>
      <c r="C67" s="23" t="str">
        <f>HYPERLINK("http://mephi.mskobr.ru/","http://mephi.mskobr.ru/")</f>
        <v>http://mephi.mskobr.ru/</v>
      </c>
      <c r="D67" s="6"/>
      <c r="E67" s="1"/>
      <c r="F67" s="1"/>
      <c r="G67" s="1"/>
      <c r="H67" s="1"/>
      <c r="I67" s="1"/>
      <c r="J67" s="1"/>
      <c r="K67" s="1"/>
      <c r="L67" s="1"/>
      <c r="M67" s="6"/>
      <c r="N67" s="6"/>
      <c r="O67" s="6"/>
      <c r="P67" s="6"/>
      <c r="Q67" s="6"/>
      <c r="R67" s="6"/>
    </row>
    <row r="68" ht="15.75" customHeight="1">
      <c r="A68" s="1"/>
      <c r="B68" s="1"/>
      <c r="C68" s="24" t="str">
        <f>HYPERLINK("http://lycu1523.mskobr.ru/","lycu1523.mskobr.ru")</f>
        <v>lycu1523.mskobr.ru</v>
      </c>
      <c r="D68" s="6"/>
      <c r="E68" s="1"/>
      <c r="F68" s="1"/>
      <c r="G68" s="1"/>
      <c r="H68" s="1"/>
      <c r="I68" s="1"/>
      <c r="J68" s="1"/>
      <c r="K68" s="1"/>
      <c r="L68" s="1"/>
      <c r="M68" s="6"/>
      <c r="N68" s="6"/>
      <c r="O68" s="6"/>
      <c r="P68" s="6"/>
      <c r="Q68" s="6"/>
      <c r="R68" s="6"/>
    </row>
    <row r="69" ht="15.75" customHeight="1">
      <c r="A69" s="1" t="s">
        <v>368</v>
      </c>
      <c r="B69" s="1" t="s">
        <v>369</v>
      </c>
      <c r="C69" s="20" t="str">
        <f>HYPERLINK("http://lyc1557zg.mskobr.ru/","http://lyc1557zg.mskobr.ru/")</f>
        <v>http://lyc1557zg.mskobr.ru/</v>
      </c>
      <c r="D69" s="1" t="s">
        <v>1525</v>
      </c>
      <c r="E69" s="1" t="s">
        <v>372</v>
      </c>
      <c r="F69" s="1" t="s">
        <v>373</v>
      </c>
      <c r="G69" s="1" t="s">
        <v>374</v>
      </c>
      <c r="H69" s="1" t="s">
        <v>375</v>
      </c>
      <c r="I69" s="1" t="s">
        <v>1526</v>
      </c>
      <c r="J69" s="1" t="s">
        <v>43</v>
      </c>
      <c r="K69" s="1" t="s">
        <v>26</v>
      </c>
      <c r="L69" s="1" t="s">
        <v>25</v>
      </c>
      <c r="M69" s="3" t="s">
        <v>377</v>
      </c>
      <c r="N69" s="3" t="s">
        <v>378</v>
      </c>
      <c r="O69" s="3" t="s">
        <v>379</v>
      </c>
      <c r="P69" s="3" t="s">
        <v>380</v>
      </c>
      <c r="Q69" s="3" t="s">
        <v>381</v>
      </c>
      <c r="R69" s="3" t="s">
        <v>382</v>
      </c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6"/>
      <c r="N70" s="6"/>
      <c r="O70" s="6"/>
      <c r="P70" s="6"/>
      <c r="Q70" s="6"/>
      <c r="R70" s="6"/>
    </row>
    <row r="71" ht="15.75" customHeight="1">
      <c r="A71" s="1" t="s">
        <v>383</v>
      </c>
      <c r="B71" s="1" t="s">
        <v>384</v>
      </c>
      <c r="C71" s="20" t="str">
        <f>HYPERLINK("http://school.hse.ru/","http://school.hse.ru/")</f>
        <v>http://school.hse.ru/</v>
      </c>
      <c r="D71" s="1" t="s">
        <v>1527</v>
      </c>
      <c r="E71" s="1">
        <v>1724839.0</v>
      </c>
      <c r="F71" s="1" t="s">
        <v>387</v>
      </c>
      <c r="G71" s="1" t="s">
        <v>388</v>
      </c>
      <c r="H71" s="1" t="s">
        <v>389</v>
      </c>
      <c r="I71" s="1" t="s">
        <v>171</v>
      </c>
      <c r="J71" s="1" t="s">
        <v>25</v>
      </c>
      <c r="K71" s="1" t="s">
        <v>26</v>
      </c>
      <c r="L71" s="1" t="s">
        <v>25</v>
      </c>
      <c r="M71" s="3" t="s">
        <v>390</v>
      </c>
      <c r="N71" s="3" t="s">
        <v>391</v>
      </c>
      <c r="O71" s="3" t="s">
        <v>392</v>
      </c>
      <c r="P71" s="3" t="s">
        <v>393</v>
      </c>
      <c r="Q71" s="3" t="s">
        <v>394</v>
      </c>
      <c r="R71" s="3" t="s">
        <v>395</v>
      </c>
    </row>
    <row r="72" ht="15.75" customHeight="1">
      <c r="A72" s="1"/>
      <c r="B72" s="1"/>
      <c r="C72" s="1"/>
      <c r="D72" s="1" t="s">
        <v>1528</v>
      </c>
      <c r="E72" s="1"/>
      <c r="F72" s="1"/>
      <c r="G72" s="1"/>
      <c r="H72" s="1"/>
      <c r="I72" s="1"/>
      <c r="J72" s="1"/>
      <c r="K72" s="1"/>
      <c r="L72" s="1"/>
      <c r="M72" s="6"/>
      <c r="N72" s="6"/>
      <c r="O72" s="6"/>
      <c r="P72" s="6"/>
      <c r="Q72" s="6"/>
      <c r="R72" s="6"/>
    </row>
    <row r="73" ht="15.75" customHeight="1">
      <c r="A73" s="1" t="s">
        <v>397</v>
      </c>
      <c r="B73" s="1" t="s">
        <v>398</v>
      </c>
      <c r="C73" s="20" t="str">
        <f>HYPERLINK("http://sch192uz.mskobr.ru/","http://sch192uz.mskobr.ru/")</f>
        <v>http://sch192uz.mskobr.ru/</v>
      </c>
      <c r="D73" s="1" t="s">
        <v>1529</v>
      </c>
      <c r="E73" s="1">
        <v>47525.0</v>
      </c>
      <c r="F73" s="1" t="s">
        <v>401</v>
      </c>
      <c r="G73" s="1" t="s">
        <v>402</v>
      </c>
      <c r="H73" s="1" t="s">
        <v>403</v>
      </c>
      <c r="I73" s="3" t="s">
        <v>404</v>
      </c>
      <c r="J73" s="1" t="s">
        <v>25</v>
      </c>
      <c r="K73" s="1" t="s">
        <v>42</v>
      </c>
      <c r="L73" s="1" t="s">
        <v>25</v>
      </c>
      <c r="M73" s="3" t="s">
        <v>405</v>
      </c>
      <c r="N73" s="3" t="s">
        <v>406</v>
      </c>
      <c r="O73" s="3" t="s">
        <v>407</v>
      </c>
      <c r="P73" s="3" t="s">
        <v>408</v>
      </c>
      <c r="Q73" s="3" t="s">
        <v>409</v>
      </c>
      <c r="R73" s="3" t="s">
        <v>410</v>
      </c>
    </row>
    <row r="74" ht="15.75" customHeight="1">
      <c r="A74" s="1"/>
      <c r="B74" s="1"/>
      <c r="C74" s="20" t="str">
        <f>HYPERLINK("http://www.sch192.ru/","http://www.sch192.ru/")</f>
        <v>http://www.sch192.ru/</v>
      </c>
      <c r="D74" s="1" t="s">
        <v>1530</v>
      </c>
      <c r="E74" s="1"/>
      <c r="F74" s="1"/>
      <c r="G74" s="1"/>
      <c r="H74" s="1"/>
      <c r="I74" s="1"/>
      <c r="J74" s="1"/>
      <c r="K74" s="1"/>
      <c r="L74" s="1"/>
      <c r="M74" s="6"/>
      <c r="N74" s="6"/>
      <c r="O74" s="6"/>
      <c r="P74" s="6"/>
      <c r="Q74" s="6"/>
      <c r="R74" s="6"/>
    </row>
    <row r="75" ht="15.75" customHeight="1">
      <c r="A75" s="1"/>
      <c r="B75" s="1"/>
      <c r="C75" s="20" t="str">
        <f>HYPERLINK("http://chemistry192.ru/","http://chemistry192.ru/")</f>
        <v>http://chemistry192.ru/</v>
      </c>
      <c r="D75" s="1"/>
      <c r="E75" s="1"/>
      <c r="F75" s="1"/>
      <c r="G75" s="1"/>
      <c r="H75" s="1"/>
      <c r="I75" s="1"/>
      <c r="J75" s="1"/>
      <c r="K75" s="1"/>
      <c r="L75" s="1"/>
      <c r="M75" s="6"/>
      <c r="N75" s="6"/>
      <c r="O75" s="6"/>
      <c r="P75" s="6"/>
      <c r="Q75" s="6"/>
      <c r="R75" s="6"/>
    </row>
    <row r="76" ht="15.75" customHeight="1">
      <c r="A76" s="1" t="s">
        <v>413</v>
      </c>
      <c r="B76" s="1" t="s">
        <v>414</v>
      </c>
      <c r="C76" s="20" t="str">
        <f>HYPERLINK("http://sch218.mskobr.ru/","http://sch218.mskobr.ru/")</f>
        <v>http://sch218.mskobr.ru/</v>
      </c>
      <c r="D76" s="1" t="s">
        <v>1531</v>
      </c>
      <c r="E76" s="1">
        <v>779.0</v>
      </c>
      <c r="F76" s="1" t="s">
        <v>416</v>
      </c>
      <c r="G76" s="1" t="s">
        <v>417</v>
      </c>
      <c r="H76" s="1" t="s">
        <v>418</v>
      </c>
      <c r="I76" s="1" t="s">
        <v>1532</v>
      </c>
      <c r="J76" s="1" t="s">
        <v>43</v>
      </c>
      <c r="K76" s="1" t="s">
        <v>61</v>
      </c>
      <c r="L76" s="1" t="s">
        <v>25</v>
      </c>
      <c r="M76" s="3" t="s">
        <v>420</v>
      </c>
      <c r="N76" s="3" t="s">
        <v>421</v>
      </c>
      <c r="O76" s="3" t="s">
        <v>422</v>
      </c>
      <c r="P76" s="3" t="s">
        <v>423</v>
      </c>
      <c r="Q76" s="3" t="s">
        <v>424</v>
      </c>
      <c r="R76" s="3" t="s">
        <v>425</v>
      </c>
    </row>
    <row r="77" ht="15.75" customHeight="1">
      <c r="A77" s="1"/>
      <c r="B77" s="1"/>
      <c r="C77" s="20" t="str">
        <f>HYPERLINK("http://school218.ru/","http://school218.ru/")</f>
        <v>http://school218.ru/</v>
      </c>
      <c r="D77" s="1"/>
      <c r="E77" s="1"/>
      <c r="F77" s="1"/>
      <c r="G77" s="1"/>
      <c r="H77" s="1"/>
      <c r="I77" s="1"/>
      <c r="J77" s="1"/>
      <c r="K77" s="1"/>
      <c r="L77" s="1"/>
      <c r="M77" s="6"/>
      <c r="N77" s="6"/>
      <c r="O77" s="6"/>
      <c r="P77" s="6"/>
      <c r="Q77" s="6"/>
      <c r="R77" s="6"/>
    </row>
    <row r="78" ht="15.75" customHeight="1">
      <c r="A78" s="1" t="s">
        <v>427</v>
      </c>
      <c r="B78" s="1" t="s">
        <v>428</v>
      </c>
      <c r="C78" s="20" t="str">
        <f>HYPERLINK("http://gum1518.mskobr.ru/","http://gum1518.mskobr.ru/")</f>
        <v>http://gum1518.mskobr.ru/</v>
      </c>
      <c r="D78" s="1" t="s">
        <v>1533</v>
      </c>
      <c r="E78" s="1">
        <v>3671.0</v>
      </c>
      <c r="F78" s="1" t="s">
        <v>430</v>
      </c>
      <c r="G78" s="1" t="s">
        <v>431</v>
      </c>
      <c r="H78" s="1" t="s">
        <v>432</v>
      </c>
      <c r="I78" s="1" t="s">
        <v>25</v>
      </c>
      <c r="J78" s="1" t="s">
        <v>43</v>
      </c>
      <c r="K78" s="1" t="s">
        <v>200</v>
      </c>
      <c r="L78" s="1" t="s">
        <v>25</v>
      </c>
      <c r="M78" s="3" t="s">
        <v>433</v>
      </c>
      <c r="N78" s="3" t="s">
        <v>434</v>
      </c>
      <c r="O78" s="3" t="s">
        <v>435</v>
      </c>
      <c r="P78" s="3" t="s">
        <v>436</v>
      </c>
      <c r="Q78" s="3" t="s">
        <v>437</v>
      </c>
      <c r="R78" s="3" t="s">
        <v>438</v>
      </c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6"/>
      <c r="N79" s="6"/>
      <c r="O79" s="6"/>
      <c r="P79" s="6"/>
      <c r="Q79" s="6"/>
      <c r="R79" s="6"/>
    </row>
    <row r="80" ht="15.75" customHeight="1">
      <c r="A80" s="1" t="s">
        <v>439</v>
      </c>
      <c r="B80" s="1" t="s">
        <v>440</v>
      </c>
      <c r="C80" s="20" t="str">
        <f>HYPERLINK("http://sch1955sv.mskobr.ru/","http://sch1955sv.mskobr.ru/")</f>
        <v>http://sch1955sv.mskobr.ru/</v>
      </c>
      <c r="D80" s="1" t="s">
        <v>1534</v>
      </c>
      <c r="E80" s="1" t="s">
        <v>442</v>
      </c>
      <c r="F80" s="1" t="s">
        <v>443</v>
      </c>
      <c r="G80" s="1" t="s">
        <v>444</v>
      </c>
      <c r="H80" s="1" t="s">
        <v>445</v>
      </c>
      <c r="I80" s="1" t="s">
        <v>446</v>
      </c>
      <c r="J80" s="1" t="s">
        <v>25</v>
      </c>
      <c r="K80" s="1" t="s">
        <v>42</v>
      </c>
      <c r="L80" s="1" t="s">
        <v>25</v>
      </c>
      <c r="M80" s="3" t="s">
        <v>447</v>
      </c>
      <c r="N80" s="3" t="s">
        <v>448</v>
      </c>
      <c r="O80" s="3" t="s">
        <v>449</v>
      </c>
      <c r="P80" s="3" t="s">
        <v>450</v>
      </c>
      <c r="Q80" s="3" t="s">
        <v>451</v>
      </c>
      <c r="R80" s="3" t="s">
        <v>452</v>
      </c>
    </row>
    <row r="81" ht="15.75" customHeight="1">
      <c r="A81" s="1"/>
      <c r="B81" s="1"/>
      <c r="C81" s="1"/>
      <c r="D81" s="15" t="s">
        <v>1535</v>
      </c>
      <c r="E81" s="1"/>
      <c r="F81" s="1"/>
      <c r="G81" s="1"/>
      <c r="H81" s="1"/>
      <c r="I81" s="1"/>
      <c r="J81" s="1"/>
      <c r="K81" s="1"/>
      <c r="L81" s="1"/>
      <c r="M81" s="6"/>
      <c r="N81" s="6"/>
      <c r="O81" s="6"/>
      <c r="P81" s="6"/>
      <c r="Q81" s="6"/>
      <c r="R81" s="6"/>
    </row>
    <row r="82" ht="15.75" customHeight="1">
      <c r="A82" s="1"/>
      <c r="B82" s="1"/>
      <c r="C82" s="1"/>
      <c r="D82" s="15" t="s">
        <v>1536</v>
      </c>
      <c r="E82" s="1"/>
      <c r="F82" s="1"/>
      <c r="G82" s="1"/>
      <c r="H82" s="1"/>
      <c r="I82" s="1"/>
      <c r="J82" s="1"/>
      <c r="K82" s="1"/>
      <c r="L82" s="1"/>
      <c r="M82" s="6"/>
      <c r="N82" s="6"/>
      <c r="O82" s="6"/>
      <c r="P82" s="6"/>
      <c r="Q82" s="6"/>
      <c r="R82" s="6"/>
    </row>
    <row r="83" ht="106.5" customHeight="1">
      <c r="A83" s="1" t="s">
        <v>453</v>
      </c>
      <c r="B83" s="1" t="s">
        <v>454</v>
      </c>
      <c r="C83" s="25" t="str">
        <f>HYPERLINK("http://sch1253c.mskobr.ru/","http://sch1253c.mskobr.ru/")</f>
        <v>http://sch1253c.mskobr.ru/</v>
      </c>
      <c r="D83" s="1" t="s">
        <v>1537</v>
      </c>
      <c r="E83" s="3">
        <v>766.0</v>
      </c>
      <c r="F83" s="3" t="s">
        <v>457</v>
      </c>
      <c r="G83" s="3" t="s">
        <v>458</v>
      </c>
      <c r="H83" s="3" t="s">
        <v>459</v>
      </c>
      <c r="I83" s="1" t="s">
        <v>460</v>
      </c>
      <c r="J83" s="1" t="s">
        <v>43</v>
      </c>
      <c r="K83" s="1" t="s">
        <v>42</v>
      </c>
      <c r="L83" s="1" t="s">
        <v>25</v>
      </c>
      <c r="M83" s="3" t="s">
        <v>461</v>
      </c>
      <c r="N83" s="3" t="s">
        <v>462</v>
      </c>
      <c r="O83" s="3" t="s">
        <v>463</v>
      </c>
      <c r="P83" s="3" t="s">
        <v>464</v>
      </c>
      <c r="Q83" s="3" t="s">
        <v>465</v>
      </c>
      <c r="R83" s="3" t="s">
        <v>466</v>
      </c>
    </row>
    <row r="84" ht="15.75" customHeight="1">
      <c r="A84" s="1"/>
      <c r="B84" s="1"/>
      <c r="C84" s="20" t="str">
        <f>HYPERLINK("http://www.school1253.ru/","http://www.school1253.ru/")</f>
        <v>http://www.school1253.ru/</v>
      </c>
      <c r="D84" s="1"/>
      <c r="E84" s="1"/>
      <c r="F84" s="1"/>
      <c r="G84" s="1"/>
      <c r="H84" s="1"/>
      <c r="I84" s="1"/>
      <c r="J84" s="1"/>
      <c r="K84" s="1"/>
      <c r="L84" s="1"/>
      <c r="M84" s="6"/>
      <c r="N84" s="6"/>
      <c r="O84" s="6"/>
      <c r="P84" s="6"/>
      <c r="Q84" s="6"/>
      <c r="R84" s="6"/>
    </row>
    <row r="85" ht="15.75" customHeight="1">
      <c r="A85" s="1"/>
      <c r="B85" s="1"/>
      <c r="C85" s="20" t="str">
        <f>HYPERLINK("http://www.1253med.ru/","http://www.1253med.ru/")</f>
        <v>http://www.1253med.ru/</v>
      </c>
      <c r="D85" s="1"/>
      <c r="E85" s="1"/>
      <c r="F85" s="1"/>
      <c r="G85" s="1"/>
      <c r="H85" s="1"/>
      <c r="I85" s="1"/>
      <c r="J85" s="1"/>
      <c r="K85" s="1"/>
      <c r="L85" s="1"/>
      <c r="M85" s="6"/>
      <c r="N85" s="6"/>
      <c r="O85" s="6"/>
      <c r="P85" s="6"/>
      <c r="Q85" s="6"/>
      <c r="R85" s="6"/>
    </row>
    <row r="86" ht="15.75" customHeight="1">
      <c r="A86" s="1" t="s">
        <v>469</v>
      </c>
      <c r="B86" s="1" t="s">
        <v>470</v>
      </c>
      <c r="C86" s="20" t="str">
        <f>HYPERLINK("http://lyc1574.mskobr.ru/","http://lyc1574.mskobr.ru/")</f>
        <v>http://lyc1574.mskobr.ru/</v>
      </c>
      <c r="D86" s="1" t="s">
        <v>1538</v>
      </c>
      <c r="E86" s="1" t="s">
        <v>473</v>
      </c>
      <c r="F86" s="1" t="s">
        <v>474</v>
      </c>
      <c r="G86" s="3" t="s">
        <v>475</v>
      </c>
      <c r="H86" s="1" t="s">
        <v>476</v>
      </c>
      <c r="I86" s="1" t="s">
        <v>477</v>
      </c>
      <c r="J86" s="1" t="s">
        <v>25</v>
      </c>
      <c r="K86" s="1" t="s">
        <v>478</v>
      </c>
      <c r="L86" s="1" t="s">
        <v>25</v>
      </c>
      <c r="M86" s="3" t="s">
        <v>479</v>
      </c>
      <c r="N86" s="3" t="s">
        <v>480</v>
      </c>
      <c r="O86" s="3" t="s">
        <v>481</v>
      </c>
      <c r="P86" s="3" t="s">
        <v>482</v>
      </c>
      <c r="Q86" s="3" t="s">
        <v>483</v>
      </c>
      <c r="R86" s="3" t="s">
        <v>484</v>
      </c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6"/>
      <c r="N87" s="6"/>
      <c r="O87" s="6"/>
      <c r="P87" s="6"/>
      <c r="Q87" s="6"/>
      <c r="R87" s="6"/>
    </row>
    <row r="88" ht="15.75" customHeight="1">
      <c r="A88" s="1" t="s">
        <v>485</v>
      </c>
      <c r="B88" s="1" t="s">
        <v>486</v>
      </c>
      <c r="C88" s="20" t="str">
        <f>HYPERLINK("http://gym1528zg.mskobr.ru/","http://gym1528zg.mskobr.ru/")</f>
        <v>http://gym1528zg.mskobr.ru/</v>
      </c>
      <c r="D88" s="1" t="s">
        <v>1539</v>
      </c>
      <c r="E88" s="1">
        <v>8229.0</v>
      </c>
      <c r="F88" s="1" t="s">
        <v>489</v>
      </c>
      <c r="G88" s="1" t="s">
        <v>490</v>
      </c>
      <c r="H88" s="1" t="s">
        <v>491</v>
      </c>
      <c r="I88" s="1" t="s">
        <v>492</v>
      </c>
      <c r="J88" s="1" t="s">
        <v>43</v>
      </c>
      <c r="K88" s="1" t="s">
        <v>493</v>
      </c>
      <c r="L88" s="1" t="s">
        <v>25</v>
      </c>
      <c r="M88" s="3" t="s">
        <v>494</v>
      </c>
      <c r="N88" s="3" t="s">
        <v>495</v>
      </c>
      <c r="O88" s="3" t="s">
        <v>496</v>
      </c>
      <c r="P88" s="3" t="s">
        <v>497</v>
      </c>
      <c r="Q88" s="3" t="s">
        <v>498</v>
      </c>
      <c r="R88" s="3" t="s">
        <v>499</v>
      </c>
    </row>
    <row r="89" ht="15.75" customHeight="1">
      <c r="A89" s="1" t="s">
        <v>500</v>
      </c>
      <c r="B89" s="1" t="s">
        <v>501</v>
      </c>
      <c r="C89" s="20" t="str">
        <f>HYPERLINK("http://gym1534uz.mskobr.ru/","http://gym1534uz.mskobr.ru/")</f>
        <v>http://gym1534uz.mskobr.ru/</v>
      </c>
      <c r="D89" s="1" t="s">
        <v>1540</v>
      </c>
      <c r="E89" s="1">
        <v>1590.0</v>
      </c>
      <c r="F89" s="1" t="s">
        <v>504</v>
      </c>
      <c r="G89" s="1" t="s">
        <v>505</v>
      </c>
      <c r="H89" s="1" t="s">
        <v>506</v>
      </c>
      <c r="I89" s="1" t="s">
        <v>507</v>
      </c>
      <c r="J89" s="1" t="s">
        <v>43</v>
      </c>
      <c r="K89" s="1" t="s">
        <v>200</v>
      </c>
      <c r="L89" s="1" t="s">
        <v>25</v>
      </c>
      <c r="M89" s="3" t="s">
        <v>1541</v>
      </c>
      <c r="N89" s="3" t="s">
        <v>1542</v>
      </c>
      <c r="O89" s="3" t="s">
        <v>1543</v>
      </c>
      <c r="P89" s="3" t="s">
        <v>1544</v>
      </c>
      <c r="Q89" s="3" t="s">
        <v>512</v>
      </c>
      <c r="R89" s="3" t="s">
        <v>513</v>
      </c>
    </row>
    <row r="90" ht="15.75" customHeight="1">
      <c r="A90" s="6"/>
      <c r="B90" s="1"/>
      <c r="C90" s="20" t="str">
        <f>HYPERLINK("http://www.gym1534.ru/","http://www.gym1534.ru/")</f>
        <v>http://www.gym1534.ru/</v>
      </c>
      <c r="D90" s="1" t="s">
        <v>1545</v>
      </c>
      <c r="E90" s="1"/>
      <c r="F90" s="1"/>
      <c r="G90" s="1"/>
      <c r="H90" s="1"/>
      <c r="I90" s="1"/>
      <c r="J90" s="1"/>
      <c r="K90" s="6"/>
      <c r="L90" s="1"/>
      <c r="M90" s="6"/>
      <c r="N90" s="6"/>
      <c r="O90" s="6"/>
      <c r="P90" s="6"/>
      <c r="Q90" s="6"/>
      <c r="R90" s="6"/>
    </row>
    <row r="91" ht="15.75" customHeight="1">
      <c r="A91" s="17" t="s">
        <v>516</v>
      </c>
      <c r="B91" s="1" t="s">
        <v>517</v>
      </c>
      <c r="C91" s="20" t="str">
        <f>HYPERLINK("http://sch2086uz.mskobr.ru/","http://sch2086uz.mskobr.ru/")</f>
        <v>http://sch2086uz.mskobr.ru/</v>
      </c>
      <c r="D91" s="1" t="s">
        <v>1546</v>
      </c>
      <c r="E91" s="1" t="s">
        <v>520</v>
      </c>
      <c r="F91" s="1" t="s">
        <v>521</v>
      </c>
      <c r="G91" s="1" t="s">
        <v>522</v>
      </c>
      <c r="H91" s="1" t="s">
        <v>523</v>
      </c>
      <c r="I91" s="3" t="s">
        <v>524</v>
      </c>
      <c r="J91" s="1" t="s">
        <v>25</v>
      </c>
      <c r="K91" s="1" t="s">
        <v>42</v>
      </c>
      <c r="L91" s="1" t="s">
        <v>25</v>
      </c>
      <c r="M91" s="3" t="s">
        <v>525</v>
      </c>
      <c r="N91" s="3" t="s">
        <v>526</v>
      </c>
      <c r="O91" s="3" t="s">
        <v>527</v>
      </c>
      <c r="P91" s="3" t="s">
        <v>528</v>
      </c>
      <c r="Q91" s="3" t="s">
        <v>529</v>
      </c>
      <c r="R91" s="3" t="s">
        <v>530</v>
      </c>
    </row>
    <row r="92" ht="15.75" customHeight="1">
      <c r="A92" s="17"/>
      <c r="B92" s="1"/>
      <c r="C92" s="20" t="str">
        <f>HYPERLINK("http://www.sch25.ru/","http://www.sch25.ru/")</f>
        <v>http://www.sch25.ru/</v>
      </c>
      <c r="D92" s="1" t="s">
        <v>1547</v>
      </c>
      <c r="E92" s="1"/>
      <c r="F92" s="1"/>
      <c r="G92" s="1"/>
      <c r="H92" s="1"/>
      <c r="I92" s="1"/>
      <c r="J92" s="1"/>
      <c r="K92" s="1"/>
      <c r="L92" s="1"/>
      <c r="M92" s="6"/>
      <c r="N92" s="6"/>
      <c r="O92" s="6"/>
      <c r="P92" s="6"/>
      <c r="Q92" s="6"/>
      <c r="R92" s="6"/>
    </row>
    <row r="93" ht="15.75" customHeight="1">
      <c r="A93" s="17"/>
      <c r="B93" s="1"/>
      <c r="C93" s="1"/>
      <c r="D93" s="15" t="s">
        <v>1548</v>
      </c>
      <c r="E93" s="1"/>
      <c r="F93" s="1"/>
      <c r="G93" s="1"/>
      <c r="H93" s="1"/>
      <c r="I93" s="1"/>
      <c r="J93" s="1"/>
      <c r="K93" s="1"/>
      <c r="L93" s="1"/>
      <c r="M93" s="6"/>
      <c r="N93" s="6"/>
      <c r="O93" s="6"/>
      <c r="P93" s="6"/>
      <c r="Q93" s="6"/>
      <c r="R93" s="6"/>
    </row>
    <row r="94" ht="15.75" customHeight="1">
      <c r="A94" s="1" t="s">
        <v>533</v>
      </c>
      <c r="B94" s="1" t="s">
        <v>534</v>
      </c>
      <c r="C94" s="20" t="str">
        <f>HYPERLINK("http://gym1567.mskobr.ru/","http://gym1567.mskobr.ru/")</f>
        <v>http://gym1567.mskobr.ru/</v>
      </c>
      <c r="D94" s="1" t="s">
        <v>1549</v>
      </c>
      <c r="E94" s="1">
        <v>1228.0</v>
      </c>
      <c r="F94" s="1" t="s">
        <v>537</v>
      </c>
      <c r="G94" s="1" t="s">
        <v>538</v>
      </c>
      <c r="H94" s="1" t="s">
        <v>539</v>
      </c>
      <c r="I94" s="3" t="s">
        <v>540</v>
      </c>
      <c r="J94" s="1" t="s">
        <v>25</v>
      </c>
      <c r="K94" s="1" t="s">
        <v>200</v>
      </c>
      <c r="L94" s="1" t="s">
        <v>25</v>
      </c>
      <c r="M94" s="3" t="s">
        <v>541</v>
      </c>
      <c r="N94" s="3" t="s">
        <v>542</v>
      </c>
      <c r="O94" s="3" t="s">
        <v>543</v>
      </c>
      <c r="P94" s="15" t="s">
        <v>544</v>
      </c>
      <c r="Q94" s="3" t="s">
        <v>545</v>
      </c>
      <c r="R94" s="3" t="s">
        <v>546</v>
      </c>
    </row>
    <row r="95" ht="15.75" customHeight="1">
      <c r="A95" s="1"/>
      <c r="B95" s="1"/>
      <c r="C95" s="20" t="str">
        <f>HYPERLINK("http://gimn1567.ru/","http://gimn1567.ru/")</f>
        <v>http://gimn1567.ru/</v>
      </c>
      <c r="D95" s="1" t="s">
        <v>1550</v>
      </c>
      <c r="E95" s="1"/>
      <c r="F95" s="1"/>
      <c r="G95" s="1"/>
      <c r="H95" s="6"/>
      <c r="I95" s="3"/>
      <c r="J95" s="1"/>
      <c r="K95" s="1"/>
      <c r="L95" s="1"/>
      <c r="M95" s="6"/>
      <c r="N95" s="6"/>
      <c r="O95" s="6"/>
      <c r="P95" s="6"/>
      <c r="Q95" s="6"/>
      <c r="R95" s="6"/>
    </row>
    <row r="96" ht="15.75" customHeight="1">
      <c r="A96" s="1" t="s">
        <v>548</v>
      </c>
      <c r="B96" s="1" t="s">
        <v>549</v>
      </c>
      <c r="C96" s="20" t="str">
        <f>HYPERLINK("http://sch654.mskobr.ru/","http://sch654.mskobr.ru/")</f>
        <v>http://sch654.mskobr.ru/</v>
      </c>
      <c r="D96" s="1" t="s">
        <v>1551</v>
      </c>
      <c r="E96" s="1">
        <v>9883.0</v>
      </c>
      <c r="F96" s="1" t="s">
        <v>551</v>
      </c>
      <c r="G96" s="1" t="s">
        <v>552</v>
      </c>
      <c r="H96" s="1" t="s">
        <v>553</v>
      </c>
      <c r="I96" s="1" t="s">
        <v>554</v>
      </c>
      <c r="J96" s="1" t="s">
        <v>25</v>
      </c>
      <c r="K96" s="1" t="s">
        <v>42</v>
      </c>
      <c r="L96" s="1" t="s">
        <v>25</v>
      </c>
      <c r="M96" s="3" t="s">
        <v>555</v>
      </c>
      <c r="N96" s="3" t="s">
        <v>556</v>
      </c>
      <c r="O96" s="3" t="s">
        <v>557</v>
      </c>
      <c r="P96" s="3" t="s">
        <v>558</v>
      </c>
      <c r="Q96" s="3" t="s">
        <v>559</v>
      </c>
      <c r="R96" s="3" t="s">
        <v>560</v>
      </c>
    </row>
    <row r="97" ht="15.75" customHeight="1">
      <c r="A97" s="1"/>
      <c r="B97" s="1"/>
      <c r="C97" s="20" t="str">
        <f>HYPERLINK("http://ok654.ru/","http://ok654.ru/")</f>
        <v>http://ok654.ru/</v>
      </c>
      <c r="D97" s="1"/>
      <c r="E97" s="1"/>
      <c r="F97" s="1"/>
      <c r="G97" s="1"/>
      <c r="H97" s="6"/>
      <c r="I97" s="1"/>
      <c r="J97" s="1"/>
      <c r="K97" s="1"/>
      <c r="L97" s="1"/>
      <c r="M97" s="6"/>
      <c r="N97" s="6"/>
      <c r="O97" s="6"/>
      <c r="P97" s="6"/>
      <c r="Q97" s="6"/>
      <c r="R97" s="6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6"/>
      <c r="N98" s="6"/>
      <c r="O98" s="6"/>
      <c r="P98" s="6"/>
      <c r="Q98" s="6"/>
      <c r="R98" s="6"/>
    </row>
    <row r="99" ht="15.75" customHeight="1">
      <c r="A99" s="1" t="s">
        <v>562</v>
      </c>
      <c r="B99" s="1" t="s">
        <v>563</v>
      </c>
      <c r="C99" s="20" t="str">
        <f>HYPERLINK("http://co109.mskobr.ru/","http://co109.mskobr.ru/")</f>
        <v>http://co109.mskobr.ru/</v>
      </c>
      <c r="D99" s="1" t="s">
        <v>1552</v>
      </c>
      <c r="E99" s="1">
        <v>420.0</v>
      </c>
      <c r="F99" s="1" t="s">
        <v>565</v>
      </c>
      <c r="G99" s="1" t="s">
        <v>566</v>
      </c>
      <c r="H99" s="1" t="s">
        <v>567</v>
      </c>
      <c r="I99" s="1" t="s">
        <v>60</v>
      </c>
      <c r="J99" s="1" t="s">
        <v>43</v>
      </c>
      <c r="K99" s="1" t="s">
        <v>42</v>
      </c>
      <c r="L99" s="1" t="s">
        <v>25</v>
      </c>
      <c r="M99" s="3" t="s">
        <v>568</v>
      </c>
      <c r="N99" s="3" t="s">
        <v>569</v>
      </c>
      <c r="O99" s="3" t="s">
        <v>570</v>
      </c>
      <c r="P99" s="3" t="s">
        <v>571</v>
      </c>
      <c r="Q99" s="3" t="s">
        <v>572</v>
      </c>
      <c r="R99" s="3" t="s">
        <v>573</v>
      </c>
    </row>
    <row r="100" ht="15.75" customHeight="1">
      <c r="A100" s="1"/>
      <c r="B100" s="1"/>
      <c r="C100" s="20" t="str">
        <f>HYPERLINK("http://www.sc109.ru/content/index.htm","http://www.sc109.ru/content/index.htm")</f>
        <v>http://www.sc109.ru/content/index.htm</v>
      </c>
      <c r="D100" s="1"/>
      <c r="E100" s="1"/>
      <c r="F100" s="1"/>
      <c r="G100" s="1"/>
      <c r="H100" s="1"/>
      <c r="I100" s="1"/>
      <c r="J100" s="1"/>
      <c r="K100" s="1"/>
      <c r="L100" s="1"/>
      <c r="M100" s="6"/>
      <c r="N100" s="6"/>
      <c r="O100" s="6"/>
      <c r="P100" s="6"/>
      <c r="Q100" s="6"/>
      <c r="R100" s="6"/>
    </row>
    <row r="101" ht="15.75" customHeight="1">
      <c r="A101" s="1" t="s">
        <v>575</v>
      </c>
      <c r="B101" s="1" t="s">
        <v>576</v>
      </c>
      <c r="C101" s="20" t="str">
        <f>HYPERLINK("http://gym1517sz.mskobr.ru/","http://gym1517sz.mskobr.ru/")</f>
        <v>http://gym1517sz.mskobr.ru/</v>
      </c>
      <c r="D101" s="1" t="s">
        <v>1553</v>
      </c>
      <c r="E101" s="1">
        <v>1927.0</v>
      </c>
      <c r="F101" s="1" t="s">
        <v>579</v>
      </c>
      <c r="G101" s="1" t="s">
        <v>580</v>
      </c>
      <c r="H101" s="1" t="s">
        <v>581</v>
      </c>
      <c r="I101" s="1" t="s">
        <v>60</v>
      </c>
      <c r="J101" s="1" t="s">
        <v>43</v>
      </c>
      <c r="K101" s="1" t="s">
        <v>200</v>
      </c>
      <c r="L101" s="1" t="s">
        <v>25</v>
      </c>
      <c r="M101" s="3" t="s">
        <v>582</v>
      </c>
      <c r="N101" s="3" t="s">
        <v>583</v>
      </c>
      <c r="O101" s="3" t="s">
        <v>584</v>
      </c>
      <c r="P101" s="3" t="s">
        <v>585</v>
      </c>
      <c r="Q101" s="3" t="s">
        <v>586</v>
      </c>
      <c r="R101" s="3" t="s">
        <v>587</v>
      </c>
    </row>
    <row r="102" ht="15.75" customHeight="1">
      <c r="A102" s="1"/>
      <c r="B102" s="1"/>
      <c r="C102" s="20" t="str">
        <f>HYPERLINK("http://www.gym1517.ru/","http://www.gym1517.ru/")</f>
        <v>http://www.gym1517.ru/</v>
      </c>
      <c r="D102" s="1"/>
      <c r="E102" s="1"/>
      <c r="F102" s="1"/>
      <c r="G102" s="1"/>
      <c r="H102" s="1"/>
      <c r="I102" s="1"/>
      <c r="J102" s="1"/>
      <c r="K102" s="1"/>
      <c r="L102" s="1"/>
      <c r="M102" s="6"/>
      <c r="N102" s="6"/>
      <c r="O102" s="6"/>
      <c r="P102" s="6"/>
      <c r="Q102" s="6"/>
      <c r="R102" s="6"/>
    </row>
    <row r="103" ht="15.75" customHeight="1">
      <c r="A103" s="1"/>
      <c r="B103" s="1"/>
      <c r="C103" s="1"/>
      <c r="D103" s="1" t="s">
        <v>1554</v>
      </c>
      <c r="E103" s="1"/>
      <c r="F103" s="1"/>
      <c r="G103" s="1"/>
      <c r="H103" s="1"/>
      <c r="I103" s="1"/>
      <c r="J103" s="1"/>
      <c r="K103" s="1"/>
      <c r="L103" s="1"/>
      <c r="M103" s="6"/>
      <c r="N103" s="6"/>
      <c r="O103" s="6"/>
      <c r="P103" s="6"/>
      <c r="Q103" s="6"/>
      <c r="R103" s="6"/>
    </row>
    <row r="104" ht="15.75" customHeight="1">
      <c r="A104" s="1" t="s">
        <v>590</v>
      </c>
      <c r="B104" s="1" t="s">
        <v>591</v>
      </c>
      <c r="C104" s="20" t="str">
        <f>HYPERLINK("http://sch1252.mskobr.ru/","http://sch1252.mskobr.ru/")</f>
        <v>http://sch1252.mskobr.ru/</v>
      </c>
      <c r="D104" s="1" t="s">
        <v>1555</v>
      </c>
      <c r="E104" s="1">
        <v>2303.0</v>
      </c>
      <c r="F104" s="1" t="s">
        <v>594</v>
      </c>
      <c r="G104" s="1" t="s">
        <v>595</v>
      </c>
      <c r="H104" s="1" t="s">
        <v>596</v>
      </c>
      <c r="I104" s="1" t="s">
        <v>597</v>
      </c>
      <c r="J104" s="1" t="s">
        <v>43</v>
      </c>
      <c r="K104" s="1" t="s">
        <v>42</v>
      </c>
      <c r="L104" s="1" t="s">
        <v>25</v>
      </c>
      <c r="M104" s="3" t="s">
        <v>420</v>
      </c>
      <c r="N104" s="3" t="s">
        <v>598</v>
      </c>
      <c r="O104" s="3" t="s">
        <v>599</v>
      </c>
      <c r="P104" s="3" t="s">
        <v>600</v>
      </c>
      <c r="Q104" s="3" t="s">
        <v>601</v>
      </c>
      <c r="R104" s="3" t="s">
        <v>602</v>
      </c>
    </row>
    <row r="105" ht="15.75" customHeight="1">
      <c r="A105" s="1" t="s">
        <v>604</v>
      </c>
      <c r="B105" s="1" t="s">
        <v>605</v>
      </c>
      <c r="C105" s="20" t="str">
        <f>HYPERLINK("http://sch627.mskobr.ru/","http://sch627.mskobr.ru/")</f>
        <v>http://sch627.mskobr.ru/</v>
      </c>
      <c r="D105" s="3" t="s">
        <v>1556</v>
      </c>
      <c r="E105" s="1">
        <v>8813.0</v>
      </c>
      <c r="F105" s="1" t="s">
        <v>607</v>
      </c>
      <c r="G105" s="1" t="s">
        <v>608</v>
      </c>
      <c r="H105" s="1" t="s">
        <v>609</v>
      </c>
      <c r="I105" s="1" t="s">
        <v>610</v>
      </c>
      <c r="J105" s="1" t="s">
        <v>25</v>
      </c>
      <c r="K105" s="1" t="s">
        <v>42</v>
      </c>
      <c r="L105" s="1" t="s">
        <v>25</v>
      </c>
      <c r="M105" s="3" t="s">
        <v>611</v>
      </c>
      <c r="N105" s="3" t="s">
        <v>612</v>
      </c>
      <c r="O105" s="3" t="s">
        <v>613</v>
      </c>
      <c r="P105" s="3" t="s">
        <v>614</v>
      </c>
      <c r="Q105" s="3" t="s">
        <v>615</v>
      </c>
      <c r="R105" s="3" t="s">
        <v>616</v>
      </c>
    </row>
    <row r="106" ht="15.75" customHeight="1">
      <c r="A106" s="1" t="s">
        <v>617</v>
      </c>
      <c r="B106" s="1" t="s">
        <v>618</v>
      </c>
      <c r="C106" s="20" t="str">
        <f>HYPERLINK("http://gym1529c.mskobr.ru/","http://gym1529c.mskobr.ru/")</f>
        <v>http://gym1529c.mskobr.ru/</v>
      </c>
      <c r="D106" s="1" t="s">
        <v>1557</v>
      </c>
      <c r="E106" s="1">
        <v>55505.0</v>
      </c>
      <c r="F106" s="1" t="s">
        <v>620</v>
      </c>
      <c r="G106" s="1" t="s">
        <v>621</v>
      </c>
      <c r="H106" s="1" t="s">
        <v>622</v>
      </c>
      <c r="I106" s="1" t="s">
        <v>507</v>
      </c>
      <c r="J106" s="1" t="s">
        <v>25</v>
      </c>
      <c r="K106" s="1" t="s">
        <v>200</v>
      </c>
      <c r="L106" s="1" t="s">
        <v>25</v>
      </c>
      <c r="M106" s="3" t="s">
        <v>623</v>
      </c>
      <c r="N106" s="3" t="s">
        <v>624</v>
      </c>
      <c r="O106" s="3" t="s">
        <v>625</v>
      </c>
      <c r="P106" s="3" t="s">
        <v>626</v>
      </c>
      <c r="Q106" s="3" t="s">
        <v>627</v>
      </c>
      <c r="R106" s="3" t="s">
        <v>628</v>
      </c>
    </row>
    <row r="107" ht="15.75" customHeight="1">
      <c r="A107" s="1"/>
      <c r="B107" s="1"/>
      <c r="C107" s="20" t="str">
        <f>HYPERLINK("http://www.sch1529.ru/","http://www.sch1529.ru/")</f>
        <v>http://www.sch1529.ru/</v>
      </c>
      <c r="D107" s="1"/>
      <c r="E107" s="1"/>
      <c r="F107" s="1"/>
      <c r="G107" s="1"/>
      <c r="H107" s="1"/>
      <c r="I107" s="1"/>
      <c r="J107" s="1"/>
      <c r="K107" s="1"/>
      <c r="L107" s="1"/>
      <c r="M107" s="6"/>
      <c r="N107" s="6"/>
      <c r="O107" s="6"/>
      <c r="P107" s="6"/>
      <c r="Q107" s="6"/>
      <c r="R107" s="6"/>
    </row>
    <row r="108" ht="15.75" customHeight="1">
      <c r="A108" s="1" t="s">
        <v>629</v>
      </c>
      <c r="B108" s="1" t="s">
        <v>630</v>
      </c>
      <c r="C108" s="20" t="str">
        <f>HYPERLINK("http://gym1554.mskobr.ru/","http://gym1554.mskobr.ru/")</f>
        <v>http://gym1554.mskobr.ru/</v>
      </c>
      <c r="D108" s="1" t="s">
        <v>1558</v>
      </c>
      <c r="E108" s="1" t="s">
        <v>633</v>
      </c>
      <c r="F108" s="1" t="s">
        <v>634</v>
      </c>
      <c r="G108" s="1" t="s">
        <v>635</v>
      </c>
      <c r="H108" s="1" t="s">
        <v>636</v>
      </c>
      <c r="I108" s="1" t="s">
        <v>507</v>
      </c>
      <c r="J108" s="1" t="s">
        <v>43</v>
      </c>
      <c r="K108" s="1" t="s">
        <v>200</v>
      </c>
      <c r="L108" s="1" t="s">
        <v>25</v>
      </c>
      <c r="M108" s="3" t="s">
        <v>637</v>
      </c>
      <c r="N108" s="3" t="s">
        <v>638</v>
      </c>
      <c r="O108" s="3" t="s">
        <v>639</v>
      </c>
      <c r="P108" s="3" t="s">
        <v>640</v>
      </c>
      <c r="Q108" s="3" t="s">
        <v>641</v>
      </c>
      <c r="R108" s="3" t="s">
        <v>642</v>
      </c>
    </row>
    <row r="109" ht="15.75" customHeight="1">
      <c r="A109" s="1"/>
      <c r="B109" s="1"/>
      <c r="C109" s="1"/>
      <c r="D109" s="1" t="s">
        <v>1559</v>
      </c>
      <c r="E109" s="1"/>
      <c r="F109" s="1"/>
      <c r="G109" s="1"/>
      <c r="H109" s="1"/>
      <c r="I109" s="1"/>
      <c r="J109" s="1"/>
      <c r="K109" s="1"/>
      <c r="L109" s="1"/>
      <c r="M109" s="6"/>
      <c r="N109" s="6"/>
      <c r="O109" s="6"/>
      <c r="P109" s="6"/>
      <c r="Q109" s="6"/>
      <c r="R109" s="6"/>
    </row>
    <row r="110" ht="15.75" customHeight="1">
      <c r="A110" s="1" t="s">
        <v>643</v>
      </c>
      <c r="B110" s="1" t="s">
        <v>644</v>
      </c>
      <c r="C110" s="20" t="str">
        <f>HYPERLINK("http://gym1576s.mskobr.ru/","http://gym1576s.mskobr.ru/")</f>
        <v>http://gym1576s.mskobr.ru/</v>
      </c>
      <c r="D110" s="1" t="s">
        <v>1560</v>
      </c>
      <c r="E110" s="1">
        <v>4044.0</v>
      </c>
      <c r="F110" s="1" t="s">
        <v>646</v>
      </c>
      <c r="G110" s="1" t="s">
        <v>647</v>
      </c>
      <c r="H110" s="1" t="s">
        <v>648</v>
      </c>
      <c r="I110" s="1" t="s">
        <v>540</v>
      </c>
      <c r="J110" s="1" t="s">
        <v>43</v>
      </c>
      <c r="K110" s="1" t="s">
        <v>200</v>
      </c>
      <c r="L110" s="1" t="s">
        <v>25</v>
      </c>
      <c r="M110" s="3" t="s">
        <v>649</v>
      </c>
      <c r="N110" s="3" t="s">
        <v>650</v>
      </c>
      <c r="O110" s="3" t="s">
        <v>651</v>
      </c>
      <c r="P110" s="3" t="s">
        <v>652</v>
      </c>
      <c r="Q110" s="3" t="s">
        <v>653</v>
      </c>
      <c r="R110" s="3" t="s">
        <v>654</v>
      </c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6"/>
      <c r="N111" s="6"/>
      <c r="O111" s="6"/>
      <c r="P111" s="6"/>
      <c r="Q111" s="6"/>
      <c r="R111" s="6"/>
    </row>
    <row r="112" ht="15.75" customHeight="1">
      <c r="A112" s="1" t="s">
        <v>655</v>
      </c>
      <c r="B112" s="1" t="s">
        <v>656</v>
      </c>
      <c r="C112" s="20" t="str">
        <f>HYPERLINK("http://sch1359uv.mskobr.ru/","http://sch1359uv.mskobr.ru/")</f>
        <v>http://sch1359uv.mskobr.ru/</v>
      </c>
      <c r="D112" s="1" t="s">
        <v>1561</v>
      </c>
      <c r="E112" s="1" t="s">
        <v>658</v>
      </c>
      <c r="F112" s="1" t="s">
        <v>659</v>
      </c>
      <c r="G112" s="15" t="s">
        <v>660</v>
      </c>
      <c r="H112" s="1" t="s">
        <v>661</v>
      </c>
      <c r="I112" s="1" t="s">
        <v>302</v>
      </c>
      <c r="J112" s="1" t="s">
        <v>25</v>
      </c>
      <c r="K112" s="1" t="s">
        <v>42</v>
      </c>
      <c r="L112" s="1" t="s">
        <v>25</v>
      </c>
      <c r="M112" s="3" t="s">
        <v>662</v>
      </c>
      <c r="N112" s="3" t="s">
        <v>663</v>
      </c>
      <c r="O112" s="3" t="s">
        <v>664</v>
      </c>
      <c r="P112" s="3" t="s">
        <v>665</v>
      </c>
      <c r="Q112" s="3" t="s">
        <v>666</v>
      </c>
      <c r="R112" s="3" t="s">
        <v>667</v>
      </c>
    </row>
    <row r="113" ht="15.75" customHeight="1">
      <c r="A113" s="1"/>
      <c r="B113" s="1"/>
      <c r="C113" s="1"/>
      <c r="D113" s="15" t="s">
        <v>1562</v>
      </c>
      <c r="E113" s="1"/>
      <c r="F113" s="1"/>
      <c r="G113" s="1"/>
      <c r="H113" s="1"/>
      <c r="I113" s="1"/>
      <c r="J113" s="1"/>
      <c r="K113" s="1"/>
      <c r="L113" s="1"/>
      <c r="M113" s="6"/>
      <c r="N113" s="6"/>
      <c r="O113" s="6"/>
      <c r="P113" s="6"/>
      <c r="Q113" s="6"/>
      <c r="R113" s="6"/>
    </row>
    <row r="114" ht="15.75" customHeight="1">
      <c r="A114" s="1" t="s">
        <v>668</v>
      </c>
      <c r="B114" s="15" t="s">
        <v>669</v>
      </c>
      <c r="C114" s="20" t="str">
        <f>HYPERLINK("http://lyc1571sz.mskobr.ru/","http://lyc1571sz.mskobr.ru/")</f>
        <v>http://lyc1571sz.mskobr.ru/</v>
      </c>
      <c r="D114" s="1" t="s">
        <v>1563</v>
      </c>
      <c r="E114" s="1">
        <v>58288.0</v>
      </c>
      <c r="F114" s="1" t="s">
        <v>671</v>
      </c>
      <c r="G114" s="1" t="s">
        <v>672</v>
      </c>
      <c r="H114" s="1" t="s">
        <v>673</v>
      </c>
      <c r="I114" s="1" t="s">
        <v>674</v>
      </c>
      <c r="J114" s="1" t="s">
        <v>25</v>
      </c>
      <c r="K114" s="1" t="s">
        <v>26</v>
      </c>
      <c r="L114" s="1" t="s">
        <v>25</v>
      </c>
      <c r="M114" s="3" t="s">
        <v>675</v>
      </c>
      <c r="N114" s="3" t="s">
        <v>676</v>
      </c>
      <c r="O114" s="18" t="s">
        <v>677</v>
      </c>
      <c r="P114" s="3" t="s">
        <v>678</v>
      </c>
      <c r="Q114" s="3" t="s">
        <v>679</v>
      </c>
      <c r="R114" s="3" t="s">
        <v>680</v>
      </c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6"/>
      <c r="N115" s="6"/>
      <c r="O115" s="6"/>
      <c r="P115" s="6"/>
      <c r="Q115" s="6"/>
      <c r="R115" s="6"/>
    </row>
    <row r="116" ht="15.75" customHeight="1">
      <c r="A116" s="1" t="s">
        <v>681</v>
      </c>
      <c r="B116" s="15" t="s">
        <v>682</v>
      </c>
      <c r="C116" s="20" t="str">
        <f>HYPERLINK("http://sch1363uv.mskobr.ru/","http://sch1363uv.mskobr.ru/")</f>
        <v>http://sch1363uv.mskobr.ru/</v>
      </c>
      <c r="D116" s="1" t="s">
        <v>1564</v>
      </c>
      <c r="E116" s="1" t="s">
        <v>684</v>
      </c>
      <c r="F116" s="1" t="s">
        <v>685</v>
      </c>
      <c r="G116" s="1" t="s">
        <v>686</v>
      </c>
      <c r="H116" s="1" t="s">
        <v>687</v>
      </c>
      <c r="I116" s="1" t="s">
        <v>688</v>
      </c>
      <c r="J116" s="1" t="s">
        <v>25</v>
      </c>
      <c r="K116" s="1" t="s">
        <v>42</v>
      </c>
      <c r="L116" s="1" t="s">
        <v>25</v>
      </c>
      <c r="M116" s="3" t="s">
        <v>689</v>
      </c>
      <c r="N116" s="3" t="s">
        <v>690</v>
      </c>
      <c r="O116" s="3" t="s">
        <v>691</v>
      </c>
      <c r="P116" s="3" t="s">
        <v>692</v>
      </c>
      <c r="Q116" s="3" t="s">
        <v>693</v>
      </c>
      <c r="R116" s="3" t="s">
        <v>694</v>
      </c>
    </row>
    <row r="117" ht="15.75" customHeight="1">
      <c r="A117" s="1"/>
      <c r="B117" s="1"/>
      <c r="C117" s="1"/>
      <c r="D117" s="26" t="s">
        <v>1565</v>
      </c>
      <c r="E117" s="1"/>
      <c r="F117" s="1"/>
      <c r="G117" s="1"/>
      <c r="H117" s="1"/>
      <c r="I117" s="1"/>
      <c r="J117" s="1"/>
      <c r="K117" s="1"/>
      <c r="L117" s="1"/>
      <c r="M117" s="6"/>
      <c r="N117" s="6"/>
      <c r="O117" s="6"/>
      <c r="P117" s="6"/>
      <c r="Q117" s="6"/>
      <c r="R117" s="6"/>
    </row>
    <row r="118" ht="15.75" customHeight="1">
      <c r="A118" s="1" t="s">
        <v>695</v>
      </c>
      <c r="B118" s="1" t="s">
        <v>696</v>
      </c>
      <c r="C118" s="20" t="str">
        <f>HYPERLINK("http://sch1357uv.mskobr.ru/","http://sch1357uv.mskobr.ru/")</f>
        <v>http://sch1357uv.mskobr.ru/</v>
      </c>
      <c r="D118" s="3" t="s">
        <v>1566</v>
      </c>
      <c r="E118" s="1" t="s">
        <v>698</v>
      </c>
      <c r="F118" s="1" t="s">
        <v>699</v>
      </c>
      <c r="G118" s="1" t="s">
        <v>700</v>
      </c>
      <c r="H118" s="1" t="s">
        <v>701</v>
      </c>
      <c r="I118" s="1" t="s">
        <v>702</v>
      </c>
      <c r="J118" s="1" t="s">
        <v>25</v>
      </c>
      <c r="K118" s="1" t="s">
        <v>42</v>
      </c>
      <c r="L118" s="1" t="s">
        <v>25</v>
      </c>
      <c r="M118" s="3" t="s">
        <v>703</v>
      </c>
      <c r="N118" s="3" t="s">
        <v>704</v>
      </c>
      <c r="O118" s="3" t="s">
        <v>705</v>
      </c>
      <c r="P118" s="3" t="s">
        <v>706</v>
      </c>
      <c r="Q118" s="3" t="s">
        <v>707</v>
      </c>
      <c r="R118" s="3" t="s">
        <v>708</v>
      </c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6"/>
      <c r="N119" s="6"/>
      <c r="O119" s="6"/>
      <c r="P119" s="6"/>
      <c r="Q119" s="6"/>
      <c r="R119" s="6"/>
    </row>
    <row r="120" ht="15.75" customHeight="1">
      <c r="A120" s="1" t="s">
        <v>709</v>
      </c>
      <c r="B120" s="1" t="s">
        <v>710</v>
      </c>
      <c r="C120" s="20" t="str">
        <f>HYPERLINK("http://licuv1547.mskobr.ru/","http://licuv1547.mskobr.ru/")</f>
        <v>http://licuv1547.mskobr.ru/</v>
      </c>
      <c r="D120" s="1" t="s">
        <v>1567</v>
      </c>
      <c r="E120" s="1">
        <v>9295.0</v>
      </c>
      <c r="F120" s="1" t="s">
        <v>713</v>
      </c>
      <c r="G120" s="1" t="s">
        <v>714</v>
      </c>
      <c r="H120" s="1" t="s">
        <v>715</v>
      </c>
      <c r="I120" s="1" t="s">
        <v>25</v>
      </c>
      <c r="J120" s="1" t="s">
        <v>25</v>
      </c>
      <c r="K120" s="1" t="s">
        <v>26</v>
      </c>
      <c r="L120" s="1" t="s">
        <v>25</v>
      </c>
      <c r="M120" s="3" t="s">
        <v>716</v>
      </c>
      <c r="N120" s="3" t="s">
        <v>717</v>
      </c>
      <c r="O120" s="3" t="s">
        <v>718</v>
      </c>
      <c r="P120" s="15" t="s">
        <v>128</v>
      </c>
      <c r="Q120" s="3" t="s">
        <v>719</v>
      </c>
      <c r="R120" s="3" t="s">
        <v>720</v>
      </c>
    </row>
    <row r="121" ht="15.75" customHeight="1">
      <c r="A121" s="1"/>
      <c r="B121" s="1"/>
      <c r="C121" s="20" t="str">
        <f>HYPERLINK("http://www.licey1547.ru/","http://www.licey1547.ru/")</f>
        <v>http://www.licey1547.ru/</v>
      </c>
      <c r="D121" s="1"/>
      <c r="E121" s="1"/>
      <c r="F121" s="1"/>
      <c r="G121" s="1"/>
      <c r="H121" s="1"/>
      <c r="I121" s="1"/>
      <c r="J121" s="1"/>
      <c r="K121" s="1"/>
      <c r="L121" s="1"/>
      <c r="M121" s="6"/>
      <c r="N121" s="6"/>
      <c r="O121" s="6"/>
      <c r="P121" s="6"/>
      <c r="Q121" s="6"/>
      <c r="R121" s="6"/>
    </row>
    <row r="122" ht="15.75" customHeight="1">
      <c r="A122" s="1" t="s">
        <v>722</v>
      </c>
      <c r="B122" s="1" t="s">
        <v>723</v>
      </c>
      <c r="C122" s="20" t="str">
        <f>HYPERLINK("http://sch117.mskobr.ru/","http://sch117.mskobr.ru/")</f>
        <v>http://sch117.mskobr.ru/</v>
      </c>
      <c r="D122" s="1" t="s">
        <v>1568</v>
      </c>
      <c r="E122" s="1">
        <v>78380.0</v>
      </c>
      <c r="F122" s="1" t="s">
        <v>726</v>
      </c>
      <c r="G122" s="1" t="s">
        <v>727</v>
      </c>
      <c r="H122" s="1" t="s">
        <v>728</v>
      </c>
      <c r="I122" s="1" t="s">
        <v>60</v>
      </c>
      <c r="J122" s="1" t="s">
        <v>43</v>
      </c>
      <c r="K122" s="1" t="s">
        <v>61</v>
      </c>
      <c r="L122" s="1" t="s">
        <v>25</v>
      </c>
      <c r="M122" s="3" t="s">
        <v>729</v>
      </c>
      <c r="N122" s="3" t="s">
        <v>730</v>
      </c>
      <c r="O122" s="3" t="s">
        <v>731</v>
      </c>
      <c r="P122" s="3" t="s">
        <v>732</v>
      </c>
      <c r="Q122" s="3" t="s">
        <v>733</v>
      </c>
      <c r="R122" s="3" t="s">
        <v>734</v>
      </c>
    </row>
    <row r="123" ht="15.75" customHeight="1">
      <c r="A123" s="1"/>
      <c r="B123" s="1"/>
      <c r="C123" s="20" t="str">
        <f>HYPERLINK("http://gazeta.school117.ru/","http://gazeta.school117.ru/")</f>
        <v>http://gazeta.school117.ru/</v>
      </c>
      <c r="D123" s="1"/>
      <c r="E123" s="1"/>
      <c r="F123" s="1"/>
      <c r="G123" s="1"/>
      <c r="H123" s="1"/>
      <c r="I123" s="1"/>
      <c r="J123" s="1"/>
      <c r="K123" s="1"/>
      <c r="L123" s="1"/>
      <c r="M123" s="6"/>
      <c r="N123" s="6"/>
      <c r="O123" s="6"/>
      <c r="P123" s="6"/>
      <c r="Q123" s="6"/>
      <c r="R123" s="6"/>
    </row>
    <row r="124" ht="15.75" customHeight="1">
      <c r="A124" s="1" t="s">
        <v>736</v>
      </c>
      <c r="B124" s="1" t="s">
        <v>737</v>
      </c>
      <c r="C124" s="20" t="str">
        <f>HYPERLINK("http://sch2109.mskobr.ru/","http://sch2109.mskobr.ru/")</f>
        <v>http://sch2109.mskobr.ru/</v>
      </c>
      <c r="D124" s="1" t="s">
        <v>1569</v>
      </c>
      <c r="E124" s="1">
        <v>1738982.0</v>
      </c>
      <c r="F124" s="1" t="s">
        <v>740</v>
      </c>
      <c r="G124" s="1" t="s">
        <v>741</v>
      </c>
      <c r="H124" s="1" t="s">
        <v>742</v>
      </c>
      <c r="I124" s="1" t="s">
        <v>460</v>
      </c>
      <c r="J124" s="1" t="s">
        <v>25</v>
      </c>
      <c r="K124" s="1" t="s">
        <v>42</v>
      </c>
      <c r="L124" s="1" t="s">
        <v>25</v>
      </c>
      <c r="M124" s="3" t="s">
        <v>743</v>
      </c>
      <c r="N124" s="3" t="s">
        <v>744</v>
      </c>
      <c r="O124" s="3" t="s">
        <v>745</v>
      </c>
      <c r="P124" s="3" t="s">
        <v>746</v>
      </c>
      <c r="Q124" s="3" t="s">
        <v>747</v>
      </c>
      <c r="R124" s="3" t="s">
        <v>748</v>
      </c>
    </row>
    <row r="125" ht="15.75" customHeight="1">
      <c r="A125" s="1"/>
      <c r="B125" s="1"/>
      <c r="C125" s="1"/>
      <c r="D125" s="1" t="s">
        <v>1570</v>
      </c>
      <c r="E125" s="1"/>
      <c r="F125" s="1"/>
      <c r="G125" s="1"/>
      <c r="H125" s="1"/>
      <c r="I125" s="1"/>
      <c r="J125" s="1"/>
      <c r="K125" s="1"/>
      <c r="L125" s="1"/>
      <c r="M125" s="6"/>
      <c r="N125" s="6"/>
      <c r="O125" s="6"/>
      <c r="P125" s="6"/>
      <c r="Q125" s="6"/>
      <c r="R125" s="6"/>
    </row>
    <row r="126" ht="15.75" customHeight="1">
      <c r="A126" s="1" t="s">
        <v>750</v>
      </c>
      <c r="B126" s="1" t="s">
        <v>751</v>
      </c>
      <c r="C126" s="20" t="str">
        <f>HYPERLINK("http://sch2097sz.mskobr.ru/","http://sch2097sz.mskobr.ru/")</f>
        <v>http://sch2097sz.mskobr.ru/</v>
      </c>
      <c r="D126" s="1" t="s">
        <v>1571</v>
      </c>
      <c r="E126" s="1" t="s">
        <v>754</v>
      </c>
      <c r="F126" s="1" t="s">
        <v>755</v>
      </c>
      <c r="G126" s="1" t="s">
        <v>756</v>
      </c>
      <c r="H126" s="1" t="s">
        <v>757</v>
      </c>
      <c r="I126" s="1" t="s">
        <v>1572</v>
      </c>
      <c r="J126" s="1" t="s">
        <v>25</v>
      </c>
      <c r="K126" s="1" t="s">
        <v>42</v>
      </c>
      <c r="L126" s="1" t="s">
        <v>25</v>
      </c>
      <c r="M126" s="3" t="s">
        <v>758</v>
      </c>
      <c r="N126" s="3" t="s">
        <v>759</v>
      </c>
      <c r="O126" s="3" t="s">
        <v>760</v>
      </c>
      <c r="P126" s="3" t="s">
        <v>761</v>
      </c>
      <c r="Q126" s="3" t="s">
        <v>762</v>
      </c>
      <c r="R126" s="3" t="s">
        <v>763</v>
      </c>
    </row>
    <row r="127" ht="15.75" customHeight="1">
      <c r="A127" s="1"/>
      <c r="B127" s="1"/>
      <c r="C127" s="20" t="str">
        <f>HYPERLINK("http://sch2097.mosedu.net/","http://sch2097.mosedu.net/")</f>
        <v>http://sch2097.mosedu.net/</v>
      </c>
      <c r="D127" s="1" t="s">
        <v>1573</v>
      </c>
      <c r="E127" s="1"/>
      <c r="F127" s="1"/>
      <c r="G127" s="1"/>
      <c r="H127" s="1"/>
      <c r="I127" s="1"/>
      <c r="J127" s="1"/>
      <c r="K127" s="1"/>
      <c r="L127" s="1"/>
      <c r="M127" s="6"/>
      <c r="N127" s="6"/>
      <c r="O127" s="6"/>
      <c r="P127" s="6"/>
      <c r="Q127" s="6"/>
      <c r="R127" s="6"/>
    </row>
    <row r="128" ht="15.75" customHeight="1">
      <c r="A128" s="1"/>
      <c r="B128" s="1"/>
      <c r="C128" s="1"/>
      <c r="D128" s="1" t="s">
        <v>1574</v>
      </c>
      <c r="E128" s="1"/>
      <c r="F128" s="1"/>
      <c r="G128" s="1"/>
      <c r="H128" s="1"/>
      <c r="I128" s="3"/>
      <c r="J128" s="1"/>
      <c r="K128" s="1"/>
      <c r="L128" s="1"/>
      <c r="M128" s="6"/>
      <c r="N128" s="6"/>
      <c r="O128" s="6"/>
      <c r="P128" s="6"/>
      <c r="Q128" s="6"/>
      <c r="R128" s="6"/>
    </row>
    <row r="129" ht="15.75" customHeight="1">
      <c r="A129" s="1"/>
      <c r="B129" s="1"/>
      <c r="C129" s="1"/>
      <c r="D129" s="15" t="s">
        <v>1575</v>
      </c>
      <c r="E129" s="1"/>
      <c r="F129" s="1"/>
      <c r="G129" s="1"/>
      <c r="H129" s="1"/>
      <c r="I129" s="3"/>
      <c r="J129" s="1"/>
      <c r="K129" s="1"/>
      <c r="L129" s="1"/>
      <c r="M129" s="6"/>
      <c r="N129" s="6"/>
      <c r="O129" s="6"/>
      <c r="P129" s="6"/>
      <c r="Q129" s="6"/>
      <c r="R129" s="6"/>
    </row>
    <row r="130" ht="15.75" customHeight="1">
      <c r="A130" s="1"/>
      <c r="B130" s="1"/>
      <c r="C130" s="1"/>
      <c r="D130" s="15" t="s">
        <v>1576</v>
      </c>
      <c r="E130" s="1"/>
      <c r="F130" s="1"/>
      <c r="G130" s="1"/>
      <c r="H130" s="1"/>
      <c r="I130" s="3"/>
      <c r="J130" s="1"/>
      <c r="K130" s="1"/>
      <c r="L130" s="1"/>
      <c r="M130" s="6"/>
      <c r="N130" s="6"/>
      <c r="O130" s="6"/>
      <c r="P130" s="6"/>
      <c r="Q130" s="6"/>
      <c r="R130" s="6"/>
    </row>
    <row r="131" ht="15.75" customHeight="1">
      <c r="A131" s="1" t="s">
        <v>767</v>
      </c>
      <c r="B131" s="1" t="s">
        <v>768</v>
      </c>
      <c r="C131" s="20" t="str">
        <f>HYPERLINK("http://gsg.mskobr.ru/","http://gsg.mskobr.ru/")</f>
        <v>http://gsg.mskobr.ru/</v>
      </c>
      <c r="D131" s="1" t="s">
        <v>1577</v>
      </c>
      <c r="E131" s="1">
        <v>44885.0</v>
      </c>
      <c r="F131" s="1" t="s">
        <v>771</v>
      </c>
      <c r="G131" s="1" t="s">
        <v>772</v>
      </c>
      <c r="H131" s="1" t="s">
        <v>773</v>
      </c>
      <c r="I131" s="3" t="s">
        <v>1578</v>
      </c>
      <c r="J131" s="1" t="s">
        <v>43</v>
      </c>
      <c r="K131" s="1" t="s">
        <v>200</v>
      </c>
      <c r="L131" s="1" t="s">
        <v>25</v>
      </c>
      <c r="M131" s="3" t="s">
        <v>775</v>
      </c>
      <c r="N131" s="3" t="s">
        <v>776</v>
      </c>
      <c r="O131" s="3" t="s">
        <v>777</v>
      </c>
      <c r="P131" s="3" t="s">
        <v>778</v>
      </c>
      <c r="Q131" s="3" t="s">
        <v>779</v>
      </c>
      <c r="R131" s="3" t="s">
        <v>780</v>
      </c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6"/>
      <c r="N132" s="6"/>
      <c r="O132" s="6"/>
      <c r="P132" s="6"/>
      <c r="Q132" s="6"/>
      <c r="R132" s="6"/>
    </row>
    <row r="133" ht="15.75" customHeight="1">
      <c r="A133" s="1" t="s">
        <v>782</v>
      </c>
      <c r="B133" s="1" t="s">
        <v>783</v>
      </c>
      <c r="C133" s="20" t="str">
        <f>HYPERLINK("http://lyc1564.mskobr.ru/","http://lyc1564.mskobr.ru/")</f>
        <v>http://lyc1564.mskobr.ru/</v>
      </c>
      <c r="D133" s="1" t="s">
        <v>1579</v>
      </c>
      <c r="E133" s="1">
        <v>16493.0</v>
      </c>
      <c r="F133" s="1" t="s">
        <v>785</v>
      </c>
      <c r="G133" s="1" t="s">
        <v>786</v>
      </c>
      <c r="H133" s="1" t="s">
        <v>787</v>
      </c>
      <c r="I133" s="1" t="s">
        <v>788</v>
      </c>
      <c r="J133" s="1" t="s">
        <v>25</v>
      </c>
      <c r="K133" s="1" t="s">
        <v>26</v>
      </c>
      <c r="L133" s="1" t="s">
        <v>25</v>
      </c>
      <c r="M133" s="3" t="s">
        <v>789</v>
      </c>
      <c r="N133" s="3" t="s">
        <v>790</v>
      </c>
      <c r="O133" s="3" t="s">
        <v>791</v>
      </c>
      <c r="P133" s="3" t="s">
        <v>792</v>
      </c>
      <c r="Q133" s="3" t="s">
        <v>793</v>
      </c>
      <c r="R133" s="3" t="s">
        <v>794</v>
      </c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6"/>
      <c r="N134" s="6"/>
      <c r="O134" s="6"/>
      <c r="P134" s="6"/>
      <c r="Q134" s="6"/>
      <c r="R134" s="6"/>
    </row>
    <row r="135" ht="15.75" customHeight="1">
      <c r="A135" s="1" t="s">
        <v>795</v>
      </c>
      <c r="B135" s="1" t="s">
        <v>796</v>
      </c>
      <c r="C135" s="20" t="str">
        <f>HYPERLINK("http://csh237.mskobr.ru/","http://csh237.mskobr.ru/")</f>
        <v>http://csh237.mskobr.ru/</v>
      </c>
      <c r="D135" s="1" t="s">
        <v>1580</v>
      </c>
      <c r="E135" s="1" t="s">
        <v>799</v>
      </c>
      <c r="F135" s="3" t="s">
        <v>800</v>
      </c>
      <c r="G135" s="1" t="s">
        <v>801</v>
      </c>
      <c r="H135" s="1" t="s">
        <v>802</v>
      </c>
      <c r="I135" s="1" t="s">
        <v>803</v>
      </c>
      <c r="J135" s="1" t="s">
        <v>43</v>
      </c>
      <c r="K135" s="1" t="s">
        <v>200</v>
      </c>
      <c r="L135" s="1" t="s">
        <v>43</v>
      </c>
      <c r="M135" s="3" t="s">
        <v>804</v>
      </c>
      <c r="N135" s="3" t="s">
        <v>805</v>
      </c>
      <c r="O135" s="3" t="s">
        <v>806</v>
      </c>
      <c r="P135" s="3" t="s">
        <v>807</v>
      </c>
      <c r="Q135" s="3" t="s">
        <v>808</v>
      </c>
      <c r="R135" s="3" t="s">
        <v>809</v>
      </c>
    </row>
    <row r="136" ht="15.75" customHeight="1">
      <c r="A136" s="1"/>
      <c r="B136" s="1"/>
      <c r="C136" s="1"/>
      <c r="D136" s="15" t="s">
        <v>1581</v>
      </c>
      <c r="E136" s="1"/>
      <c r="F136" s="1"/>
      <c r="G136" s="1"/>
      <c r="H136" s="1"/>
      <c r="I136" s="1"/>
      <c r="J136" s="1"/>
      <c r="K136" s="1"/>
      <c r="L136" s="1"/>
      <c r="M136" s="6"/>
      <c r="N136" s="6"/>
      <c r="O136" s="6"/>
      <c r="P136" s="6"/>
      <c r="Q136" s="6"/>
      <c r="R136" s="6"/>
    </row>
    <row r="137" ht="15.75" customHeight="1">
      <c r="A137" s="1"/>
      <c r="B137" s="1"/>
      <c r="C137" s="1"/>
      <c r="D137" s="15" t="s">
        <v>1582</v>
      </c>
      <c r="E137" s="1"/>
      <c r="F137" s="1"/>
      <c r="G137" s="1"/>
      <c r="H137" s="1"/>
      <c r="I137" s="1"/>
      <c r="J137" s="1"/>
      <c r="K137" s="1"/>
      <c r="L137" s="1"/>
      <c r="M137" s="6"/>
      <c r="N137" s="6"/>
      <c r="O137" s="6"/>
      <c r="P137" s="6"/>
      <c r="Q137" s="6"/>
      <c r="R137" s="6"/>
    </row>
    <row r="138" ht="15.75" customHeight="1">
      <c r="A138" s="1"/>
      <c r="B138" s="1"/>
      <c r="C138" s="1"/>
      <c r="D138" s="15" t="s">
        <v>1583</v>
      </c>
      <c r="E138" s="1"/>
      <c r="F138" s="1"/>
      <c r="G138" s="1"/>
      <c r="H138" s="1"/>
      <c r="I138" s="1"/>
      <c r="J138" s="1"/>
      <c r="K138" s="1"/>
      <c r="L138" s="1"/>
      <c r="M138" s="6"/>
      <c r="N138" s="6"/>
      <c r="O138" s="6"/>
      <c r="P138" s="6"/>
      <c r="Q138" s="6"/>
      <c r="R138" s="6"/>
    </row>
    <row r="139" ht="15.75" customHeight="1">
      <c r="A139" s="1" t="s">
        <v>810</v>
      </c>
      <c r="B139" s="1" t="s">
        <v>811</v>
      </c>
      <c r="C139" s="20" t="str">
        <f>HYPERLINK("http://sch641uv.mskobr.ru/","http://sch641uv.mskobr.ru/")</f>
        <v>http://sch641uv.mskobr.ru/</v>
      </c>
      <c r="D139" s="1" t="s">
        <v>1584</v>
      </c>
      <c r="E139" s="1" t="s">
        <v>813</v>
      </c>
      <c r="F139" s="1" t="s">
        <v>814</v>
      </c>
      <c r="G139" s="1" t="s">
        <v>815</v>
      </c>
      <c r="H139" s="1" t="s">
        <v>816</v>
      </c>
      <c r="I139" s="1" t="s">
        <v>460</v>
      </c>
      <c r="J139" s="1" t="s">
        <v>43</v>
      </c>
      <c r="K139" s="1" t="s">
        <v>61</v>
      </c>
      <c r="L139" s="1" t="s">
        <v>25</v>
      </c>
      <c r="M139" s="3" t="s">
        <v>817</v>
      </c>
      <c r="N139" s="3" t="s">
        <v>818</v>
      </c>
      <c r="O139" s="3" t="s">
        <v>819</v>
      </c>
      <c r="P139" s="3" t="s">
        <v>820</v>
      </c>
      <c r="Q139" s="3" t="s">
        <v>821</v>
      </c>
      <c r="R139" s="3" t="s">
        <v>822</v>
      </c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6"/>
      <c r="N140" s="6"/>
      <c r="O140" s="6"/>
      <c r="P140" s="6"/>
      <c r="Q140" s="6"/>
      <c r="R140" s="6"/>
    </row>
    <row r="141" ht="15.75" customHeight="1">
      <c r="A141" s="1" t="s">
        <v>823</v>
      </c>
      <c r="B141" s="3" t="s">
        <v>824</v>
      </c>
      <c r="C141" s="20" t="str">
        <f>HYPERLINK("http://sch1474s.mskobr.ru/","http://sch1474s.mskobr.ru/")</f>
        <v>http://sch1474s.mskobr.ru/</v>
      </c>
      <c r="D141" s="1" t="s">
        <v>1585</v>
      </c>
      <c r="E141" s="1" t="s">
        <v>827</v>
      </c>
      <c r="F141" s="1" t="s">
        <v>828</v>
      </c>
      <c r="G141" s="1" t="s">
        <v>829</v>
      </c>
      <c r="H141" s="1" t="s">
        <v>830</v>
      </c>
      <c r="I141" s="1" t="s">
        <v>831</v>
      </c>
      <c r="J141" s="1" t="s">
        <v>25</v>
      </c>
      <c r="K141" s="1" t="s">
        <v>61</v>
      </c>
      <c r="L141" s="1" t="s">
        <v>25</v>
      </c>
      <c r="M141" s="3" t="s">
        <v>832</v>
      </c>
      <c r="N141" s="3" t="s">
        <v>833</v>
      </c>
      <c r="O141" s="3" t="s">
        <v>834</v>
      </c>
      <c r="P141" s="3" t="s">
        <v>835</v>
      </c>
      <c r="Q141" s="3" t="s">
        <v>836</v>
      </c>
      <c r="R141" s="3" t="s">
        <v>837</v>
      </c>
    </row>
    <row r="142" ht="15.75" customHeight="1">
      <c r="A142" s="1"/>
      <c r="B142" s="6"/>
      <c r="C142" s="20" t="str">
        <f>HYPERLINK("http://www.sch425.edusite.ru/","http://www.sch425.edusite.ru/")</f>
        <v>http://www.sch425.edusite.ru/</v>
      </c>
      <c r="D142" s="15" t="s">
        <v>1586</v>
      </c>
      <c r="E142" s="1"/>
      <c r="F142" s="1"/>
      <c r="G142" s="1"/>
      <c r="H142" s="1"/>
      <c r="I142" s="1"/>
      <c r="J142" s="1"/>
      <c r="K142" s="1"/>
      <c r="L142" s="1"/>
      <c r="M142" s="6"/>
      <c r="N142" s="6"/>
      <c r="O142" s="6"/>
      <c r="P142" s="6"/>
      <c r="Q142" s="6"/>
      <c r="R142" s="6"/>
    </row>
    <row r="143" ht="15.75" customHeight="1">
      <c r="A143" s="1" t="s">
        <v>839</v>
      </c>
      <c r="B143" s="3" t="s">
        <v>840</v>
      </c>
      <c r="C143" s="20" t="str">
        <f>HYPERLINK("http://gym1538sz.mskobr.ru/","http://gym1538sz.mskobr.ru/")</f>
        <v>http://gym1538sz.mskobr.ru/</v>
      </c>
      <c r="D143" s="1" t="s">
        <v>1587</v>
      </c>
      <c r="E143" s="1">
        <v>9420.0</v>
      </c>
      <c r="F143" s="1" t="s">
        <v>843</v>
      </c>
      <c r="G143" s="1" t="s">
        <v>844</v>
      </c>
      <c r="H143" s="1" t="s">
        <v>845</v>
      </c>
      <c r="I143" s="1" t="s">
        <v>60</v>
      </c>
      <c r="J143" s="1" t="s">
        <v>43</v>
      </c>
      <c r="K143" s="1" t="s">
        <v>200</v>
      </c>
      <c r="L143" s="1" t="s">
        <v>25</v>
      </c>
      <c r="M143" s="3" t="s">
        <v>846</v>
      </c>
      <c r="N143" s="3" t="s">
        <v>847</v>
      </c>
      <c r="O143" s="3" t="s">
        <v>848</v>
      </c>
      <c r="P143" s="3" t="s">
        <v>849</v>
      </c>
      <c r="Q143" s="3" t="s">
        <v>850</v>
      </c>
      <c r="R143" s="3" t="s">
        <v>851</v>
      </c>
    </row>
    <row r="144" ht="15.75" customHeight="1">
      <c r="A144" s="1"/>
      <c r="B144" s="6"/>
      <c r="C144" s="20" t="str">
        <f>HYPERLINK("http://gym1538.ru/","http://gym1538.ru/")</f>
        <v>http://gym1538.ru/</v>
      </c>
      <c r="D144" s="1"/>
      <c r="E144" s="1"/>
      <c r="F144" s="1"/>
      <c r="G144" s="1"/>
      <c r="H144" s="1"/>
      <c r="I144" s="1"/>
      <c r="J144" s="1"/>
      <c r="K144" s="1"/>
      <c r="L144" s="1"/>
      <c r="M144" s="6"/>
      <c r="N144" s="6"/>
      <c r="O144" s="6"/>
      <c r="P144" s="6"/>
      <c r="Q144" s="6"/>
      <c r="R144" s="6"/>
    </row>
    <row r="145" ht="15.75" customHeight="1">
      <c r="A145" s="1" t="s">
        <v>853</v>
      </c>
      <c r="B145" s="3" t="s">
        <v>854</v>
      </c>
      <c r="C145" s="20" t="str">
        <f>HYPERLINK("http://sch2095c.mskobr.ru/","http://sch2095c.mskobr.ru/")</f>
        <v>http://sch2095c.mskobr.ru/</v>
      </c>
      <c r="D145" s="1" t="s">
        <v>1588</v>
      </c>
      <c r="E145" s="1" t="s">
        <v>857</v>
      </c>
      <c r="F145" s="1" t="s">
        <v>858</v>
      </c>
      <c r="G145" s="1" t="s">
        <v>859</v>
      </c>
      <c r="H145" s="1" t="s">
        <v>860</v>
      </c>
      <c r="I145" s="1" t="s">
        <v>460</v>
      </c>
      <c r="J145" s="1" t="s">
        <v>25</v>
      </c>
      <c r="K145" s="1" t="s">
        <v>42</v>
      </c>
      <c r="L145" s="1" t="s">
        <v>25</v>
      </c>
      <c r="M145" s="3" t="s">
        <v>861</v>
      </c>
      <c r="N145" s="3" t="s">
        <v>862</v>
      </c>
      <c r="O145" s="3" t="s">
        <v>863</v>
      </c>
      <c r="P145" s="3" t="s">
        <v>864</v>
      </c>
      <c r="Q145" s="3" t="s">
        <v>865</v>
      </c>
      <c r="R145" s="3" t="s">
        <v>866</v>
      </c>
    </row>
    <row r="146" ht="15.75" customHeight="1">
      <c r="A146" s="1"/>
      <c r="B146" s="6"/>
      <c r="C146" s="1"/>
      <c r="D146" s="1" t="s">
        <v>1589</v>
      </c>
      <c r="E146" s="1"/>
      <c r="F146" s="1"/>
      <c r="G146" s="1"/>
      <c r="H146" s="1"/>
      <c r="I146" s="1"/>
      <c r="J146" s="1"/>
      <c r="K146" s="1"/>
      <c r="L146" s="1"/>
      <c r="M146" s="6"/>
      <c r="N146" s="6"/>
      <c r="O146" s="6"/>
      <c r="P146" s="6"/>
      <c r="Q146" s="6"/>
      <c r="R146" s="6"/>
    </row>
    <row r="147" ht="15.75" customHeight="1">
      <c r="A147" s="1" t="s">
        <v>868</v>
      </c>
      <c r="B147" s="3" t="s">
        <v>869</v>
      </c>
      <c r="C147" s="20" t="str">
        <f>HYPERLINK("http://sch1234c.mskobr.ru/","http://sch1234c.mskobr.ru/")</f>
        <v>http://sch1234c.mskobr.ru/</v>
      </c>
      <c r="D147" s="1" t="s">
        <v>1590</v>
      </c>
      <c r="E147" s="1" t="s">
        <v>872</v>
      </c>
      <c r="F147" s="1" t="s">
        <v>873</v>
      </c>
      <c r="G147" s="3" t="s">
        <v>874</v>
      </c>
      <c r="H147" s="3" t="s">
        <v>875</v>
      </c>
      <c r="I147" s="1" t="s">
        <v>460</v>
      </c>
      <c r="J147" s="1" t="s">
        <v>25</v>
      </c>
      <c r="K147" s="1" t="s">
        <v>42</v>
      </c>
      <c r="L147" s="1" t="s">
        <v>25</v>
      </c>
      <c r="M147" s="3" t="s">
        <v>876</v>
      </c>
      <c r="N147" s="3" t="s">
        <v>877</v>
      </c>
      <c r="O147" s="3" t="s">
        <v>878</v>
      </c>
      <c r="P147" s="3" t="s">
        <v>879</v>
      </c>
      <c r="Q147" s="3" t="s">
        <v>880</v>
      </c>
      <c r="R147" s="3" t="s">
        <v>881</v>
      </c>
    </row>
    <row r="148" ht="15.75" customHeight="1">
      <c r="A148" s="1"/>
      <c r="B148" s="6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6"/>
      <c r="N148" s="6"/>
      <c r="O148" s="6"/>
      <c r="P148" s="6"/>
      <c r="Q148" s="6"/>
      <c r="R148" s="6"/>
    </row>
    <row r="149" ht="15.75" customHeight="1">
      <c r="A149" s="1" t="s">
        <v>882</v>
      </c>
      <c r="B149" s="3" t="s">
        <v>883</v>
      </c>
      <c r="C149" s="20" t="str">
        <f>HYPERLINK("http://gym1562uv.mskobr.ru/","http://gym1562uv.mskobr.ru/")</f>
        <v>http://gym1562uv.mskobr.ru/</v>
      </c>
      <c r="D149" s="1" t="s">
        <v>1591</v>
      </c>
      <c r="E149" s="1">
        <v>16019.0</v>
      </c>
      <c r="F149" s="1" t="s">
        <v>886</v>
      </c>
      <c r="G149" s="1" t="s">
        <v>887</v>
      </c>
      <c r="H149" s="1" t="s">
        <v>888</v>
      </c>
      <c r="I149" s="1" t="s">
        <v>60</v>
      </c>
      <c r="J149" s="1" t="s">
        <v>43</v>
      </c>
      <c r="K149" s="1" t="s">
        <v>200</v>
      </c>
      <c r="L149" s="1" t="s">
        <v>25</v>
      </c>
      <c r="M149" s="3" t="s">
        <v>889</v>
      </c>
      <c r="N149" s="3" t="s">
        <v>890</v>
      </c>
      <c r="O149" s="3" t="s">
        <v>891</v>
      </c>
      <c r="P149" s="3" t="s">
        <v>892</v>
      </c>
      <c r="Q149" s="3" t="s">
        <v>893</v>
      </c>
      <c r="R149" s="3" t="s">
        <v>894</v>
      </c>
    </row>
    <row r="150" ht="15.75" customHeight="1">
      <c r="A150" s="1"/>
      <c r="B150" s="6"/>
      <c r="C150" s="20" t="str">
        <f>HYPERLINK("http://old.gimn1562.ru/","http://old.gimn1562.ru/")</f>
        <v>http://old.gimn1562.ru/</v>
      </c>
      <c r="D150" s="1"/>
      <c r="E150" s="1"/>
      <c r="F150" s="1"/>
      <c r="G150" s="1"/>
      <c r="H150" s="1"/>
      <c r="I150" s="1"/>
      <c r="J150" s="1"/>
      <c r="K150" s="1"/>
      <c r="L150" s="1"/>
      <c r="M150" s="6"/>
      <c r="N150" s="6"/>
      <c r="O150" s="6"/>
      <c r="P150" s="6"/>
      <c r="Q150" s="6"/>
      <c r="R150" s="6"/>
    </row>
    <row r="151" ht="15.75" customHeight="1">
      <c r="A151" s="1" t="s">
        <v>895</v>
      </c>
      <c r="B151" s="3" t="s">
        <v>896</v>
      </c>
      <c r="C151" s="20" t="str">
        <f>HYPERLINK("http://gum1573.mskobr.ru/","http://gum1573.mskobr.ru/")</f>
        <v>http://gum1573.mskobr.ru/</v>
      </c>
      <c r="D151" s="1" t="s">
        <v>1592</v>
      </c>
      <c r="E151" s="1">
        <v>254931.0</v>
      </c>
      <c r="F151" s="1" t="s">
        <v>899</v>
      </c>
      <c r="G151" s="1" t="s">
        <v>900</v>
      </c>
      <c r="H151" s="1" t="s">
        <v>901</v>
      </c>
      <c r="I151" s="1" t="s">
        <v>25</v>
      </c>
      <c r="J151" s="1" t="s">
        <v>25</v>
      </c>
      <c r="K151" s="1" t="s">
        <v>200</v>
      </c>
      <c r="L151" s="1" t="s">
        <v>25</v>
      </c>
      <c r="M151" s="3" t="s">
        <v>902</v>
      </c>
      <c r="N151" s="3" t="s">
        <v>903</v>
      </c>
      <c r="O151" s="3" t="s">
        <v>904</v>
      </c>
      <c r="P151" s="3" t="s">
        <v>905</v>
      </c>
      <c r="Q151" s="3" t="s">
        <v>906</v>
      </c>
      <c r="R151" s="3" t="s">
        <v>907</v>
      </c>
    </row>
    <row r="152" ht="15.75" customHeight="1">
      <c r="A152" s="1"/>
      <c r="B152" s="6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6"/>
      <c r="N152" s="6"/>
      <c r="O152" s="6"/>
      <c r="P152" s="6"/>
      <c r="Q152" s="6"/>
      <c r="R152" s="6"/>
    </row>
    <row r="153" ht="15.75" customHeight="1">
      <c r="A153" s="1" t="s">
        <v>908</v>
      </c>
      <c r="B153" s="3" t="s">
        <v>909</v>
      </c>
      <c r="C153" s="20" t="str">
        <f>HYPERLINK("http://1811.mskobr.ru/","http://1811.mskobr.ru/")</f>
        <v>http://1811.mskobr.ru/</v>
      </c>
      <c r="D153" s="1" t="s">
        <v>1593</v>
      </c>
      <c r="E153" s="1">
        <v>25858.0</v>
      </c>
      <c r="F153" s="1" t="s">
        <v>912</v>
      </c>
      <c r="G153" s="1" t="s">
        <v>913</v>
      </c>
      <c r="H153" s="1" t="s">
        <v>914</v>
      </c>
      <c r="I153" s="1" t="s">
        <v>60</v>
      </c>
      <c r="J153" s="1" t="s">
        <v>25</v>
      </c>
      <c r="K153" s="1" t="s">
        <v>200</v>
      </c>
      <c r="L153" s="1" t="s">
        <v>25</v>
      </c>
      <c r="M153" s="3" t="s">
        <v>915</v>
      </c>
      <c r="N153" s="3" t="s">
        <v>916</v>
      </c>
      <c r="O153" s="3" t="s">
        <v>917</v>
      </c>
      <c r="P153" s="3" t="s">
        <v>918</v>
      </c>
      <c r="Q153" s="3" t="s">
        <v>919</v>
      </c>
      <c r="R153" s="3" t="s">
        <v>920</v>
      </c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6"/>
      <c r="N154" s="6"/>
      <c r="O154" s="6"/>
      <c r="P154" s="6"/>
      <c r="Q154" s="6"/>
      <c r="R154" s="6"/>
    </row>
    <row r="155" ht="15.75" customHeight="1">
      <c r="A155" s="1" t="s">
        <v>921</v>
      </c>
      <c r="B155" s="1" t="s">
        <v>922</v>
      </c>
      <c r="C155" s="20" t="str">
        <f>HYPERLINK("http://gym1565sv.mskobr.ru/","http://gym1565sv.mskobr.ru/")</f>
        <v>http://gym1565sv.mskobr.ru/</v>
      </c>
      <c r="D155" s="1" t="s">
        <v>1594</v>
      </c>
      <c r="E155" s="1" t="s">
        <v>924</v>
      </c>
      <c r="F155" s="1" t="s">
        <v>925</v>
      </c>
      <c r="G155" s="1" t="s">
        <v>926</v>
      </c>
      <c r="H155" s="1" t="s">
        <v>927</v>
      </c>
      <c r="I155" s="1" t="s">
        <v>928</v>
      </c>
      <c r="J155" s="1" t="s">
        <v>43</v>
      </c>
      <c r="K155" s="1" t="s">
        <v>200</v>
      </c>
      <c r="L155" s="1" t="s">
        <v>25</v>
      </c>
      <c r="M155" s="3" t="s">
        <v>929</v>
      </c>
      <c r="N155" s="3" t="s">
        <v>930</v>
      </c>
      <c r="O155" s="3" t="s">
        <v>931</v>
      </c>
      <c r="P155" s="3" t="s">
        <v>932</v>
      </c>
      <c r="Q155" s="3" t="s">
        <v>933</v>
      </c>
      <c r="R155" s="3" t="s">
        <v>934</v>
      </c>
    </row>
    <row r="156" ht="15.75" customHeight="1">
      <c r="A156" s="1"/>
      <c r="B156" s="1"/>
      <c r="C156" s="1"/>
      <c r="D156" s="15" t="s">
        <v>1595</v>
      </c>
      <c r="E156" s="1"/>
      <c r="F156" s="1"/>
      <c r="G156" s="1"/>
      <c r="H156" s="1"/>
      <c r="I156" s="1"/>
      <c r="J156" s="1"/>
      <c r="K156" s="1"/>
      <c r="L156" s="1"/>
      <c r="M156" s="6"/>
      <c r="N156" s="6"/>
      <c r="O156" s="6"/>
      <c r="P156" s="6"/>
      <c r="Q156" s="6"/>
      <c r="R156" s="6"/>
    </row>
    <row r="157" ht="15.75" customHeight="1">
      <c r="A157" s="1" t="s">
        <v>935</v>
      </c>
      <c r="B157" s="1" t="s">
        <v>936</v>
      </c>
      <c r="C157" s="20" t="str">
        <f>HYPERLINK("http://sch853zg.mskobr.ru/","http://sch853zg.mskobr.ru/")</f>
        <v>http://sch853zg.mskobr.ru/</v>
      </c>
      <c r="D157" s="1" t="s">
        <v>1596</v>
      </c>
      <c r="E157" s="1" t="s">
        <v>938</v>
      </c>
      <c r="F157" s="1" t="s">
        <v>939</v>
      </c>
      <c r="G157" s="1" t="s">
        <v>940</v>
      </c>
      <c r="H157" s="1" t="s">
        <v>941</v>
      </c>
      <c r="I157" s="1" t="s">
        <v>43</v>
      </c>
      <c r="J157" s="1" t="s">
        <v>25</v>
      </c>
      <c r="K157" s="1" t="s">
        <v>42</v>
      </c>
      <c r="L157" s="1" t="s">
        <v>25</v>
      </c>
      <c r="M157" s="3" t="s">
        <v>942</v>
      </c>
      <c r="N157" s="3" t="s">
        <v>943</v>
      </c>
      <c r="O157" s="3" t="s">
        <v>944</v>
      </c>
      <c r="P157" s="3" t="s">
        <v>945</v>
      </c>
      <c r="Q157" s="3" t="s">
        <v>946</v>
      </c>
      <c r="R157" s="3" t="s">
        <v>947</v>
      </c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6"/>
      <c r="N158" s="6"/>
      <c r="O158" s="6"/>
      <c r="P158" s="6"/>
      <c r="Q158" s="6"/>
      <c r="R158" s="6"/>
    </row>
    <row r="159" ht="15.75" customHeight="1">
      <c r="A159" s="1" t="s">
        <v>948</v>
      </c>
      <c r="B159" s="1" t="s">
        <v>949</v>
      </c>
      <c r="C159" s="20" t="str">
        <f>HYPERLINK("http://sch45uz.mskobr.ru/","http://sch45uz.mskobr.ru/")</f>
        <v>http://sch45uz.mskobr.ru/</v>
      </c>
      <c r="D159" s="1" t="s">
        <v>1597</v>
      </c>
      <c r="E159" s="1">
        <v>38222.0</v>
      </c>
      <c r="F159" s="15" t="s">
        <v>952</v>
      </c>
      <c r="G159" s="1" t="s">
        <v>953</v>
      </c>
      <c r="H159" s="1" t="s">
        <v>954</v>
      </c>
      <c r="I159" s="1" t="s">
        <v>43</v>
      </c>
      <c r="J159" s="1" t="s">
        <v>25</v>
      </c>
      <c r="K159" s="1" t="s">
        <v>200</v>
      </c>
      <c r="L159" s="1" t="s">
        <v>25</v>
      </c>
      <c r="M159" s="3" t="s">
        <v>955</v>
      </c>
      <c r="N159" s="3" t="s">
        <v>956</v>
      </c>
      <c r="O159" s="3" t="s">
        <v>957</v>
      </c>
      <c r="P159" s="3" t="s">
        <v>958</v>
      </c>
      <c r="Q159" s="3" t="s">
        <v>959</v>
      </c>
      <c r="R159" s="3" t="s">
        <v>960</v>
      </c>
    </row>
    <row r="160" ht="15.75" customHeight="1">
      <c r="A160" s="1"/>
      <c r="B160" s="1"/>
      <c r="C160" s="20" t="str">
        <f>HYPERLINK("https://ms45.edu.ru/d/ru/","https://ms45.edu.ru/d/ru/")</f>
        <v>https://ms45.edu.ru/d/ru/</v>
      </c>
      <c r="D160" s="1" t="s">
        <v>1598</v>
      </c>
      <c r="E160" s="1"/>
      <c r="F160" s="1"/>
      <c r="G160" s="1"/>
      <c r="H160" s="1"/>
      <c r="I160" s="1"/>
      <c r="J160" s="1"/>
      <c r="K160" s="1"/>
      <c r="L160" s="1"/>
      <c r="M160" s="6"/>
      <c r="N160" s="6"/>
      <c r="O160" s="6"/>
      <c r="P160" s="6"/>
      <c r="Q160" s="6"/>
      <c r="R160" s="6"/>
    </row>
    <row r="161" ht="15.75" customHeight="1">
      <c r="A161" s="1" t="s">
        <v>963</v>
      </c>
      <c r="B161" s="1"/>
      <c r="C161" s="20" t="str">
        <f>HYPERLINK("http://gym1290.mskobr.ru/","http://gym1290.mskobr.ru/")</f>
        <v>http://gym1290.mskobr.ru/</v>
      </c>
      <c r="D161" s="1" t="s">
        <v>1599</v>
      </c>
      <c r="E161" s="1" t="s">
        <v>965</v>
      </c>
      <c r="F161" s="1" t="s">
        <v>966</v>
      </c>
      <c r="G161" s="1" t="s">
        <v>967</v>
      </c>
      <c r="H161" s="1" t="s">
        <v>968</v>
      </c>
      <c r="I161" s="1" t="s">
        <v>969</v>
      </c>
      <c r="J161" s="1" t="s">
        <v>43</v>
      </c>
      <c r="K161" s="1" t="s">
        <v>200</v>
      </c>
      <c r="L161" s="1" t="s">
        <v>25</v>
      </c>
      <c r="M161" s="3" t="s">
        <v>970</v>
      </c>
      <c r="N161" s="3" t="s">
        <v>971</v>
      </c>
      <c r="O161" s="3" t="s">
        <v>972</v>
      </c>
      <c r="P161" s="3" t="s">
        <v>973</v>
      </c>
      <c r="Q161" s="3" t="s">
        <v>974</v>
      </c>
      <c r="R161" s="3" t="s">
        <v>975</v>
      </c>
    </row>
    <row r="162" ht="15.75" customHeight="1">
      <c r="A162" s="1"/>
      <c r="B162" s="1"/>
      <c r="C162" s="20" t="str">
        <f>HYPERLINK("http://sch690.ru/","http://sch690.ru/")</f>
        <v>http://sch690.ru/</v>
      </c>
      <c r="D162" s="15" t="s">
        <v>1600</v>
      </c>
      <c r="E162" s="1"/>
      <c r="F162" s="1"/>
      <c r="G162" s="1"/>
      <c r="H162" s="1"/>
      <c r="I162" s="1"/>
      <c r="J162" s="1"/>
      <c r="K162" s="1"/>
      <c r="L162" s="1"/>
      <c r="M162" s="6"/>
      <c r="N162" s="6"/>
      <c r="O162" s="6"/>
      <c r="P162" s="6"/>
      <c r="Q162" s="6"/>
      <c r="R162" s="6"/>
    </row>
    <row r="163" ht="15.75" customHeight="1">
      <c r="A163" s="1"/>
      <c r="B163" s="1"/>
      <c r="C163" s="20" t="str">
        <f>HYPERLINK("http://707.clan.su/","http://707.clan.su/")</f>
        <v>http://707.clan.su/</v>
      </c>
      <c r="D163" s="15" t="s">
        <v>1601</v>
      </c>
      <c r="E163" s="1"/>
      <c r="F163" s="1"/>
      <c r="G163" s="1"/>
      <c r="H163" s="1"/>
      <c r="I163" s="1"/>
      <c r="J163" s="1"/>
      <c r="K163" s="1"/>
      <c r="L163" s="1"/>
      <c r="M163" s="6"/>
      <c r="N163" s="6"/>
      <c r="O163" s="6"/>
      <c r="P163" s="6"/>
      <c r="Q163" s="6"/>
      <c r="R163" s="6"/>
    </row>
    <row r="164" ht="15.75" customHeight="1">
      <c r="A164" s="1"/>
      <c r="B164" s="1"/>
      <c r="C164" s="1"/>
      <c r="D164" s="15" t="s">
        <v>1602</v>
      </c>
      <c r="E164" s="1"/>
      <c r="F164" s="1"/>
      <c r="G164" s="1"/>
      <c r="H164" s="1"/>
      <c r="I164" s="1"/>
      <c r="J164" s="1"/>
      <c r="K164" s="1"/>
      <c r="L164" s="1"/>
      <c r="M164" s="6"/>
      <c r="N164" s="6"/>
      <c r="O164" s="6"/>
      <c r="P164" s="6"/>
      <c r="Q164" s="6"/>
      <c r="R164" s="6"/>
    </row>
    <row r="165" ht="15.75" customHeight="1">
      <c r="A165" s="1" t="s">
        <v>978</v>
      </c>
      <c r="B165" s="1" t="s">
        <v>979</v>
      </c>
      <c r="C165" s="20" t="str">
        <f>HYPERLINK("http://gymc1520.mskobr.ru/","http://gymc1520.mskobr.ru/")</f>
        <v>http://gymc1520.mskobr.ru/</v>
      </c>
      <c r="D165" s="1" t="s">
        <v>1603</v>
      </c>
      <c r="E165" s="1">
        <v>1551.0</v>
      </c>
      <c r="F165" s="1" t="s">
        <v>981</v>
      </c>
      <c r="G165" s="1" t="s">
        <v>982</v>
      </c>
      <c r="H165" s="1" t="s">
        <v>983</v>
      </c>
      <c r="I165" s="1" t="s">
        <v>60</v>
      </c>
      <c r="J165" s="1" t="s">
        <v>43</v>
      </c>
      <c r="K165" s="1" t="s">
        <v>200</v>
      </c>
      <c r="L165" s="1" t="s">
        <v>25</v>
      </c>
      <c r="M165" s="3" t="s">
        <v>984</v>
      </c>
      <c r="N165" s="3" t="s">
        <v>985</v>
      </c>
      <c r="O165" s="3" t="s">
        <v>986</v>
      </c>
      <c r="P165" s="3" t="s">
        <v>987</v>
      </c>
      <c r="Q165" s="3" t="s">
        <v>988</v>
      </c>
      <c r="R165" s="3" t="s">
        <v>989</v>
      </c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6"/>
      <c r="N166" s="6"/>
      <c r="O166" s="6"/>
      <c r="P166" s="6"/>
      <c r="Q166" s="6"/>
      <c r="R166" s="6"/>
    </row>
    <row r="167" ht="15.75" customHeight="1">
      <c r="A167" s="1" t="s">
        <v>990</v>
      </c>
      <c r="B167" s="1" t="s">
        <v>991</v>
      </c>
      <c r="C167" s="20" t="str">
        <f>HYPERLINK("http://sch1454s.mskobr.ru/","http://sch1454s.mskobr.ru/")</f>
        <v>http://sch1454s.mskobr.ru/</v>
      </c>
      <c r="D167" s="1" t="s">
        <v>1604</v>
      </c>
      <c r="E167" s="1">
        <v>2352.0</v>
      </c>
      <c r="F167" s="1" t="s">
        <v>994</v>
      </c>
      <c r="G167" s="1" t="s">
        <v>995</v>
      </c>
      <c r="H167" s="1" t="s">
        <v>996</v>
      </c>
      <c r="I167" s="1" t="s">
        <v>997</v>
      </c>
      <c r="J167" s="1" t="s">
        <v>25</v>
      </c>
      <c r="K167" s="1" t="s">
        <v>42</v>
      </c>
      <c r="L167" s="1" t="s">
        <v>25</v>
      </c>
      <c r="M167" s="3" t="s">
        <v>998</v>
      </c>
      <c r="N167" s="3" t="s">
        <v>999</v>
      </c>
      <c r="O167" s="3" t="s">
        <v>1000</v>
      </c>
      <c r="P167" s="3" t="s">
        <v>1001</v>
      </c>
      <c r="Q167" s="3" t="s">
        <v>1002</v>
      </c>
      <c r="R167" s="3" t="s">
        <v>1003</v>
      </c>
    </row>
    <row r="168" ht="15.75" customHeight="1">
      <c r="A168" s="1"/>
      <c r="B168" s="1"/>
      <c r="C168" s="20" t="str">
        <f>HYPERLINK("https://school1454.ru/","https://school1454.ru/")</f>
        <v>https://school1454.ru/</v>
      </c>
      <c r="D168" s="1"/>
      <c r="E168" s="1"/>
      <c r="F168" s="1"/>
      <c r="G168" s="1"/>
      <c r="H168" s="1"/>
      <c r="I168" s="1"/>
      <c r="J168" s="1"/>
      <c r="K168" s="1"/>
      <c r="L168" s="1"/>
      <c r="M168" s="6"/>
      <c r="N168" s="6"/>
      <c r="O168" s="6"/>
      <c r="P168" s="6"/>
      <c r="Q168" s="6"/>
      <c r="R168" s="6"/>
    </row>
    <row r="169" ht="15.75" customHeight="1">
      <c r="A169" s="1" t="s">
        <v>1005</v>
      </c>
      <c r="B169" s="1" t="s">
        <v>1006</v>
      </c>
      <c r="C169" s="20" t="str">
        <f>HYPERLINK("http://sch1288s.mskobr.ru/","http://sch1288s.mskobr.ru/")</f>
        <v>http://sch1288s.mskobr.ru/</v>
      </c>
      <c r="D169" s="1" t="s">
        <v>1605</v>
      </c>
      <c r="E169" s="1" t="s">
        <v>1009</v>
      </c>
      <c r="F169" s="1" t="s">
        <v>1010</v>
      </c>
      <c r="G169" s="1" t="s">
        <v>1011</v>
      </c>
      <c r="H169" s="1" t="s">
        <v>1012</v>
      </c>
      <c r="I169" s="1" t="s">
        <v>60</v>
      </c>
      <c r="J169" s="1" t="s">
        <v>25</v>
      </c>
      <c r="K169" s="1" t="s">
        <v>42</v>
      </c>
      <c r="L169" s="1" t="s">
        <v>25</v>
      </c>
      <c r="M169" s="3" t="s">
        <v>1013</v>
      </c>
      <c r="N169" s="3" t="s">
        <v>1014</v>
      </c>
      <c r="O169" s="3" t="s">
        <v>1015</v>
      </c>
      <c r="P169" s="3" t="s">
        <v>1016</v>
      </c>
      <c r="Q169" s="3" t="s">
        <v>1017</v>
      </c>
      <c r="R169" s="3" t="s">
        <v>1018</v>
      </c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6"/>
      <c r="N170" s="6"/>
      <c r="O170" s="6"/>
      <c r="P170" s="6"/>
      <c r="Q170" s="6"/>
      <c r="R170" s="6"/>
    </row>
    <row r="171" ht="15.75" customHeight="1">
      <c r="A171" s="1" t="s">
        <v>1019</v>
      </c>
      <c r="B171" s="1" t="s">
        <v>1020</v>
      </c>
      <c r="C171" s="20" t="str">
        <f>HYPERLINK("http://sch2054.mskobr.ru/","http://sch2054.mskobr.ru/")</f>
        <v>http://sch2054.mskobr.ru/</v>
      </c>
      <c r="D171" s="1" t="s">
        <v>1606</v>
      </c>
      <c r="E171" s="1" t="s">
        <v>1023</v>
      </c>
      <c r="F171" s="1" t="s">
        <v>1024</v>
      </c>
      <c r="G171" s="1" t="s">
        <v>1607</v>
      </c>
      <c r="H171" s="1" t="s">
        <v>1026</v>
      </c>
      <c r="I171" s="1" t="s">
        <v>1027</v>
      </c>
      <c r="J171" s="1" t="s">
        <v>25</v>
      </c>
      <c r="K171" s="1" t="s">
        <v>1028</v>
      </c>
      <c r="L171" s="1" t="s">
        <v>25</v>
      </c>
      <c r="M171" s="3" t="s">
        <v>1029</v>
      </c>
      <c r="N171" s="3" t="s">
        <v>1030</v>
      </c>
      <c r="O171" s="3" t="s">
        <v>1031</v>
      </c>
      <c r="P171" s="3" t="s">
        <v>1032</v>
      </c>
      <c r="Q171" s="3" t="s">
        <v>1033</v>
      </c>
      <c r="R171" s="3" t="s">
        <v>1034</v>
      </c>
    </row>
    <row r="172" ht="15.75" customHeight="1">
      <c r="A172" s="1"/>
      <c r="B172" s="1"/>
      <c r="C172" s="1"/>
      <c r="D172" s="15" t="s">
        <v>1608</v>
      </c>
      <c r="E172" s="1"/>
      <c r="F172" s="1"/>
      <c r="G172" s="1"/>
      <c r="H172" s="1"/>
      <c r="I172" s="1"/>
      <c r="J172" s="1"/>
      <c r="K172" s="1"/>
      <c r="L172" s="1"/>
      <c r="M172" s="6"/>
      <c r="N172" s="6"/>
      <c r="O172" s="6"/>
      <c r="P172" s="6"/>
      <c r="Q172" s="6"/>
      <c r="R172" s="6"/>
    </row>
    <row r="173" ht="15.75" customHeight="1">
      <c r="A173" s="1"/>
      <c r="B173" s="1"/>
      <c r="C173" s="1"/>
      <c r="D173" s="15" t="s">
        <v>1609</v>
      </c>
      <c r="E173" s="1"/>
      <c r="F173" s="1"/>
      <c r="G173" s="1"/>
      <c r="H173" s="1"/>
      <c r="I173" s="1"/>
      <c r="J173" s="1"/>
      <c r="K173" s="1"/>
      <c r="L173" s="1"/>
      <c r="M173" s="6"/>
      <c r="N173" s="6"/>
      <c r="O173" s="6"/>
      <c r="P173" s="6"/>
      <c r="Q173" s="6"/>
      <c r="R173" s="6"/>
    </row>
    <row r="174" ht="15.75" customHeight="1">
      <c r="A174" s="1"/>
      <c r="B174" s="1"/>
      <c r="C174" s="1"/>
      <c r="D174" s="15" t="s">
        <v>1610</v>
      </c>
      <c r="E174" s="1"/>
      <c r="F174" s="1"/>
      <c r="G174" s="1"/>
      <c r="H174" s="1"/>
      <c r="I174" s="1"/>
      <c r="J174" s="1"/>
      <c r="K174" s="1"/>
      <c r="L174" s="1"/>
      <c r="M174" s="6"/>
      <c r="N174" s="6"/>
      <c r="O174" s="6"/>
      <c r="P174" s="6"/>
      <c r="Q174" s="6"/>
      <c r="R174" s="6"/>
    </row>
    <row r="175" ht="15.75" customHeight="1">
      <c r="A175" s="1" t="s">
        <v>1035</v>
      </c>
      <c r="B175" s="1" t="s">
        <v>1036</v>
      </c>
      <c r="C175" s="20" t="str">
        <f>HYPERLINK("http://schusz1944.mskobr.ru/","http://schusz1944.mskobr.ru/")</f>
        <v>http://schusz1944.mskobr.ru/</v>
      </c>
      <c r="D175" s="3" t="s">
        <v>1611</v>
      </c>
      <c r="E175" s="1">
        <v>2015.0</v>
      </c>
      <c r="F175" s="1" t="s">
        <v>1038</v>
      </c>
      <c r="G175" s="1" t="s">
        <v>1039</v>
      </c>
      <c r="H175" s="1" t="s">
        <v>1040</v>
      </c>
      <c r="I175" s="1" t="s">
        <v>60</v>
      </c>
      <c r="J175" s="1" t="s">
        <v>25</v>
      </c>
      <c r="K175" s="1" t="s">
        <v>42</v>
      </c>
      <c r="L175" s="1" t="s">
        <v>25</v>
      </c>
      <c r="M175" s="3" t="s">
        <v>1041</v>
      </c>
      <c r="N175" s="3" t="s">
        <v>1042</v>
      </c>
      <c r="O175" s="3" t="s">
        <v>1043</v>
      </c>
      <c r="P175" s="3" t="s">
        <v>1044</v>
      </c>
      <c r="Q175" s="3" t="s">
        <v>1045</v>
      </c>
      <c r="R175" s="3" t="s">
        <v>1046</v>
      </c>
    </row>
    <row r="176" ht="15.75" customHeight="1">
      <c r="A176" s="1"/>
      <c r="B176" s="1"/>
      <c r="C176" s="20" t="str">
        <f>HYPERLINK("http://www.sch1944.ru/","http://www.sch1944.ru/")</f>
        <v>http://www.sch1944.ru/</v>
      </c>
      <c r="D176" s="15" t="s">
        <v>1612</v>
      </c>
      <c r="E176" s="1"/>
      <c r="F176" s="1"/>
      <c r="G176" s="1"/>
      <c r="H176" s="1"/>
      <c r="I176" s="1"/>
      <c r="J176" s="1"/>
      <c r="K176" s="1"/>
      <c r="L176" s="1"/>
      <c r="M176" s="6"/>
      <c r="N176" s="6"/>
      <c r="O176" s="6"/>
      <c r="P176" s="6"/>
      <c r="Q176" s="6"/>
      <c r="R176" s="6"/>
    </row>
    <row r="177" ht="15.75" customHeight="1">
      <c r="A177" s="1"/>
      <c r="B177" s="1"/>
      <c r="C177" s="20" t="str">
        <f>HYPERLINK("http://1944.msk.ru/","http://1944.msk.ru/")</f>
        <v>http://1944.msk.ru/</v>
      </c>
      <c r="D177" s="1"/>
      <c r="E177" s="1"/>
      <c r="F177" s="1"/>
      <c r="G177" s="1"/>
      <c r="H177" s="1"/>
      <c r="I177" s="1"/>
      <c r="J177" s="1"/>
      <c r="K177" s="1"/>
      <c r="L177" s="1"/>
      <c r="M177" s="6"/>
      <c r="N177" s="6"/>
      <c r="O177" s="6"/>
      <c r="P177" s="6"/>
      <c r="Q177" s="6"/>
      <c r="R177" s="6"/>
    </row>
    <row r="178" ht="15.75" customHeight="1">
      <c r="A178" s="1" t="s">
        <v>1049</v>
      </c>
      <c r="B178" s="1" t="s">
        <v>1050</v>
      </c>
      <c r="C178" s="20" t="str">
        <f>HYPERLINK("http://sch814z.mskobr.ru/","http://sch814z.mskobr.ru/")</f>
        <v>http://sch814z.mskobr.ru/</v>
      </c>
      <c r="D178" s="1" t="s">
        <v>1613</v>
      </c>
      <c r="E178" s="3">
        <v>4072.0</v>
      </c>
      <c r="F178" s="1" t="s">
        <v>1052</v>
      </c>
      <c r="G178" s="1" t="s">
        <v>1053</v>
      </c>
      <c r="H178" s="1" t="s">
        <v>1054</v>
      </c>
      <c r="I178" s="1" t="s">
        <v>674</v>
      </c>
      <c r="J178" s="1" t="s">
        <v>25</v>
      </c>
      <c r="K178" s="1" t="s">
        <v>42</v>
      </c>
      <c r="L178" s="1" t="s">
        <v>25</v>
      </c>
      <c r="M178" s="3" t="s">
        <v>1055</v>
      </c>
      <c r="N178" s="3" t="s">
        <v>1056</v>
      </c>
      <c r="O178" s="3" t="s">
        <v>1057</v>
      </c>
      <c r="P178" s="15" t="s">
        <v>1058</v>
      </c>
      <c r="Q178" s="3" t="s">
        <v>1059</v>
      </c>
      <c r="R178" s="3" t="s">
        <v>1060</v>
      </c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6"/>
      <c r="N179" s="6"/>
      <c r="O179" s="6"/>
      <c r="P179" s="6"/>
      <c r="Q179" s="6"/>
      <c r="R179" s="6"/>
    </row>
    <row r="180" ht="15.75" customHeight="1">
      <c r="A180" s="1" t="s">
        <v>1061</v>
      </c>
      <c r="B180" s="1" t="s">
        <v>1062</v>
      </c>
      <c r="C180" s="20" t="str">
        <f>HYPERLINK("http://msvu.edumil.ru/","http://msvu.edumil.ru/")</f>
        <v>http://msvu.edumil.ru/</v>
      </c>
      <c r="D180" s="1" t="s">
        <v>1614</v>
      </c>
      <c r="E180" s="1">
        <v>40921.0</v>
      </c>
      <c r="F180" s="1"/>
      <c r="G180" s="1" t="s">
        <v>1065</v>
      </c>
      <c r="H180" s="1" t="s">
        <v>1066</v>
      </c>
      <c r="I180" s="1" t="s">
        <v>1067</v>
      </c>
      <c r="J180" s="1" t="s">
        <v>43</v>
      </c>
      <c r="K180" s="1" t="s">
        <v>1068</v>
      </c>
      <c r="L180" s="1" t="s">
        <v>43</v>
      </c>
      <c r="M180" s="3" t="s">
        <v>1069</v>
      </c>
      <c r="N180" s="3" t="s">
        <v>1070</v>
      </c>
      <c r="O180" s="3" t="s">
        <v>1071</v>
      </c>
      <c r="P180" s="3" t="s">
        <v>128</v>
      </c>
      <c r="Q180" s="3" t="s">
        <v>1072</v>
      </c>
      <c r="R180" s="3" t="s">
        <v>1073</v>
      </c>
    </row>
    <row r="181" ht="15.75" customHeight="1">
      <c r="A181" s="1"/>
      <c r="B181" s="1"/>
      <c r="C181" s="20" t="str">
        <f>HYPERLINK("http://mccvu.ru/","http://mccvu.ru/")</f>
        <v>http://mccvu.ru/</v>
      </c>
      <c r="D181" s="15" t="s">
        <v>1615</v>
      </c>
      <c r="E181" s="1"/>
      <c r="F181" s="1"/>
      <c r="G181" s="1"/>
      <c r="H181" s="1"/>
      <c r="I181" s="1"/>
      <c r="J181" s="1"/>
      <c r="K181" s="1"/>
      <c r="L181" s="1"/>
      <c r="M181" s="6"/>
      <c r="N181" s="6"/>
      <c r="O181" s="6"/>
      <c r="P181" s="6"/>
      <c r="Q181" s="6"/>
      <c r="R181" s="6"/>
    </row>
    <row r="182" ht="15.75" customHeight="1">
      <c r="A182" s="1"/>
      <c r="B182" s="1"/>
      <c r="C182" s="1"/>
      <c r="D182" s="15" t="s">
        <v>1616</v>
      </c>
      <c r="E182" s="1"/>
      <c r="F182" s="1"/>
      <c r="G182" s="1"/>
      <c r="H182" s="1"/>
      <c r="I182" s="1"/>
      <c r="J182" s="1"/>
      <c r="K182" s="1"/>
      <c r="L182" s="1"/>
      <c r="M182" s="6"/>
      <c r="N182" s="6"/>
      <c r="O182" s="6"/>
      <c r="P182" s="6"/>
      <c r="Q182" s="6"/>
      <c r="R182" s="6"/>
    </row>
    <row r="183" ht="15.75" customHeight="1">
      <c r="A183" s="1" t="s">
        <v>1075</v>
      </c>
      <c r="B183" s="1" t="s">
        <v>1076</v>
      </c>
      <c r="C183" s="20" t="str">
        <f>HYPERLINK("http://gym1506.mskobr.ru/","http://gym1506.mskobr.ru/")</f>
        <v>http://gym1506.mskobr.ru/</v>
      </c>
      <c r="D183" s="1" t="s">
        <v>1617</v>
      </c>
      <c r="E183" s="1" t="s">
        <v>1078</v>
      </c>
      <c r="F183" s="1" t="s">
        <v>1079</v>
      </c>
      <c r="G183" s="1" t="s">
        <v>1080</v>
      </c>
      <c r="H183" s="1" t="s">
        <v>1081</v>
      </c>
      <c r="I183" s="1" t="s">
        <v>1082</v>
      </c>
      <c r="J183" s="1" t="s">
        <v>25</v>
      </c>
      <c r="K183" s="1" t="s">
        <v>200</v>
      </c>
      <c r="L183" s="1" t="s">
        <v>25</v>
      </c>
      <c r="M183" s="3" t="s">
        <v>1083</v>
      </c>
      <c r="N183" s="3" t="s">
        <v>1084</v>
      </c>
      <c r="O183" s="3" t="s">
        <v>1085</v>
      </c>
      <c r="P183" s="3" t="s">
        <v>1086</v>
      </c>
      <c r="Q183" s="3" t="s">
        <v>1087</v>
      </c>
      <c r="R183" s="3" t="s">
        <v>1088</v>
      </c>
    </row>
    <row r="184" ht="15.75" customHeight="1">
      <c r="A184" s="1"/>
      <c r="B184" s="1"/>
      <c r="C184" s="20" t="str">
        <f>HYPERLINK("http://schools.keldysh.ru/gym1506/","http://schools.keldysh.ru/gym1506/")</f>
        <v>http://schools.keldysh.ru/gym1506/</v>
      </c>
      <c r="D184" s="1"/>
      <c r="E184" s="1"/>
      <c r="F184" s="6"/>
      <c r="G184" s="1"/>
      <c r="H184" s="1"/>
      <c r="I184" s="1"/>
      <c r="J184" s="1"/>
      <c r="K184" s="1"/>
      <c r="L184" s="1"/>
      <c r="M184" s="6"/>
      <c r="N184" s="6"/>
      <c r="O184" s="6"/>
      <c r="P184" s="6"/>
      <c r="Q184" s="6"/>
      <c r="R184" s="6"/>
    </row>
    <row r="185" ht="15.75" customHeight="1">
      <c r="A185" s="1" t="s">
        <v>1089</v>
      </c>
      <c r="B185" s="1" t="s">
        <v>1090</v>
      </c>
      <c r="C185" s="20" t="str">
        <f>HYPERLINK("http://sch2009uz.mskobr.ru/","http://sch2009uz.mskobr.ru/")</f>
        <v>http://sch2009uz.mskobr.ru/</v>
      </c>
      <c r="D185" s="1" t="s">
        <v>1618</v>
      </c>
      <c r="E185" s="1" t="s">
        <v>1093</v>
      </c>
      <c r="F185" s="1" t="s">
        <v>1094</v>
      </c>
      <c r="G185" s="1" t="s">
        <v>1095</v>
      </c>
      <c r="H185" s="1" t="s">
        <v>1096</v>
      </c>
      <c r="I185" s="1" t="s">
        <v>1097</v>
      </c>
      <c r="J185" s="1" t="s">
        <v>43</v>
      </c>
      <c r="K185" s="1" t="s">
        <v>42</v>
      </c>
      <c r="L185" s="1" t="s">
        <v>25</v>
      </c>
      <c r="M185" s="3" t="s">
        <v>1098</v>
      </c>
      <c r="N185" s="3" t="s">
        <v>1099</v>
      </c>
      <c r="O185" s="3" t="s">
        <v>1100</v>
      </c>
      <c r="P185" s="3" t="s">
        <v>1101</v>
      </c>
      <c r="Q185" s="3" t="s">
        <v>1102</v>
      </c>
      <c r="R185" s="3" t="s">
        <v>1103</v>
      </c>
    </row>
    <row r="186" ht="15.75" customHeight="1">
      <c r="A186" s="1"/>
      <c r="B186" s="1"/>
      <c r="C186" s="20" t="str">
        <f>HYPERLINK("http://www.sch1961.ru/","http://www.sch1961.ru/")</f>
        <v>http://www.sch1961.ru/</v>
      </c>
      <c r="D186" s="15" t="s">
        <v>1619</v>
      </c>
      <c r="E186" s="1"/>
      <c r="F186" s="1"/>
      <c r="G186" s="1"/>
      <c r="H186" s="1"/>
      <c r="I186" s="1"/>
      <c r="J186" s="1"/>
      <c r="K186" s="1"/>
      <c r="L186" s="1"/>
      <c r="M186" s="6"/>
      <c r="N186" s="6"/>
      <c r="O186" s="6"/>
      <c r="P186" s="6"/>
      <c r="Q186" s="6"/>
      <c r="R186" s="6"/>
    </row>
    <row r="187" ht="15.75" customHeight="1">
      <c r="A187" s="1"/>
      <c r="B187" s="1"/>
      <c r="C187" s="20" t="str">
        <f>HYPERLINK("http://sch2009.ru/","http://sch2009.ru/")</f>
        <v>http://sch2009.ru/</v>
      </c>
      <c r="D187" s="1"/>
      <c r="E187" s="1"/>
      <c r="F187" s="1"/>
      <c r="G187" s="1"/>
      <c r="H187" s="1"/>
      <c r="I187" s="1"/>
      <c r="J187" s="1"/>
      <c r="K187" s="1"/>
      <c r="L187" s="1"/>
      <c r="M187" s="6"/>
      <c r="N187" s="6"/>
      <c r="O187" s="6"/>
      <c r="P187" s="6"/>
      <c r="Q187" s="6"/>
      <c r="R187" s="6"/>
    </row>
    <row r="188" ht="15.75" customHeight="1">
      <c r="A188" s="1"/>
      <c r="B188" s="1"/>
      <c r="C188" s="20" t="str">
        <f>HYPERLINK("http://news-scool2009.blogspot.ru/","http://news-scool2009.blogspot.ru/")</f>
        <v>http://news-scool2009.blogspot.ru/</v>
      </c>
      <c r="D188" s="1"/>
      <c r="E188" s="1"/>
      <c r="F188" s="1"/>
      <c r="G188" s="1"/>
      <c r="H188" s="1"/>
      <c r="I188" s="1"/>
      <c r="J188" s="1"/>
      <c r="K188" s="1"/>
      <c r="L188" s="1"/>
      <c r="M188" s="6"/>
      <c r="N188" s="6"/>
      <c r="O188" s="6"/>
      <c r="P188" s="6"/>
      <c r="Q188" s="6"/>
      <c r="R188" s="6"/>
    </row>
    <row r="189" ht="15.75" customHeight="1">
      <c r="A189" s="1" t="s">
        <v>1106</v>
      </c>
      <c r="B189" s="1" t="s">
        <v>1107</v>
      </c>
      <c r="C189" s="20" t="str">
        <f>HYPERLINK("http://gym1558sv.mskobr.ru/","http://gym1558sv.mskobr.ru/")</f>
        <v>http://gym1558sv.mskobr.ru/</v>
      </c>
      <c r="D189" s="1" t="s">
        <v>1620</v>
      </c>
      <c r="E189" s="1" t="s">
        <v>1110</v>
      </c>
      <c r="F189" s="1" t="s">
        <v>1111</v>
      </c>
      <c r="G189" s="1" t="s">
        <v>1112</v>
      </c>
      <c r="H189" s="1" t="s">
        <v>1621</v>
      </c>
      <c r="I189" s="1" t="s">
        <v>1114</v>
      </c>
      <c r="J189" s="1" t="s">
        <v>25</v>
      </c>
      <c r="K189" s="1" t="s">
        <v>200</v>
      </c>
      <c r="L189" s="1" t="s">
        <v>25</v>
      </c>
      <c r="M189" s="3" t="s">
        <v>1115</v>
      </c>
      <c r="N189" s="3" t="s">
        <v>1116</v>
      </c>
      <c r="O189" s="3" t="s">
        <v>1117</v>
      </c>
      <c r="P189" s="3" t="s">
        <v>1118</v>
      </c>
      <c r="Q189" s="3" t="s">
        <v>1119</v>
      </c>
      <c r="R189" s="3" t="s">
        <v>1120</v>
      </c>
    </row>
    <row r="190" ht="15.75" customHeight="1">
      <c r="A190" s="1"/>
      <c r="B190" s="1"/>
      <c r="C190" s="20" t="str">
        <f>HYPERLINK("http://colegio1558.ru/","http://colegio1558.ru/")</f>
        <v>http://colegio1558.ru/</v>
      </c>
      <c r="D190" s="1"/>
      <c r="E190" s="1"/>
      <c r="F190" s="1"/>
      <c r="G190" s="1"/>
      <c r="H190" s="1"/>
      <c r="I190" s="1"/>
      <c r="J190" s="1"/>
      <c r="K190" s="1"/>
      <c r="L190" s="1"/>
      <c r="M190" s="6"/>
      <c r="N190" s="6"/>
      <c r="O190" s="6"/>
      <c r="P190" s="6"/>
      <c r="Q190" s="6"/>
      <c r="R190" s="6"/>
    </row>
    <row r="191" ht="15.75" customHeight="1">
      <c r="A191" s="1" t="s">
        <v>1121</v>
      </c>
      <c r="B191" s="1" t="s">
        <v>1122</v>
      </c>
      <c r="C191" s="20" t="str">
        <f>HYPERLINK("http://sch2104c.mskobr.ru/","http://sch2104c.mskobr.ru/")</f>
        <v>http://sch2104c.mskobr.ru/</v>
      </c>
      <c r="D191" s="1" t="s">
        <v>1622</v>
      </c>
      <c r="E191" s="1" t="s">
        <v>1124</v>
      </c>
      <c r="F191" s="1" t="s">
        <v>1125</v>
      </c>
      <c r="G191" s="1" t="s">
        <v>1126</v>
      </c>
      <c r="H191" s="1" t="s">
        <v>1127</v>
      </c>
      <c r="I191" s="1" t="s">
        <v>1623</v>
      </c>
      <c r="J191" s="1" t="s">
        <v>43</v>
      </c>
      <c r="K191" s="1" t="s">
        <v>42</v>
      </c>
      <c r="L191" s="1" t="s">
        <v>25</v>
      </c>
      <c r="M191" s="3" t="s">
        <v>1129</v>
      </c>
      <c r="N191" s="3" t="s">
        <v>1130</v>
      </c>
      <c r="O191" s="3" t="s">
        <v>1131</v>
      </c>
      <c r="P191" s="3" t="s">
        <v>1132</v>
      </c>
      <c r="Q191" s="3" t="s">
        <v>1133</v>
      </c>
      <c r="R191" s="3" t="s">
        <v>1134</v>
      </c>
    </row>
    <row r="192" ht="15.75" customHeight="1">
      <c r="A192" s="1"/>
      <c r="B192" s="1"/>
      <c r="C192" s="20" t="str">
        <f>HYPERLINK("http://sch497.ru/","http://sch497.ru/")</f>
        <v>http://sch497.ru/</v>
      </c>
      <c r="D192" s="15" t="s">
        <v>1624</v>
      </c>
      <c r="E192" s="1"/>
      <c r="F192" s="1"/>
      <c r="G192" s="1"/>
      <c r="H192" s="1"/>
      <c r="I192" s="1"/>
      <c r="J192" s="1"/>
      <c r="K192" s="1"/>
      <c r="L192" s="1"/>
      <c r="M192" s="6"/>
      <c r="N192" s="6"/>
      <c r="O192" s="6"/>
      <c r="P192" s="6"/>
      <c r="Q192" s="6"/>
      <c r="R192" s="6"/>
    </row>
    <row r="193" ht="15.75" customHeight="1">
      <c r="A193" s="1" t="s">
        <v>1136</v>
      </c>
      <c r="B193" s="1" t="s">
        <v>1137</v>
      </c>
      <c r="C193" s="20" t="str">
        <f>HYPERLINK("http://lyc1575.mskobr.ru/","http://lyc1575.mskobr.ru/")</f>
        <v>http://lyc1575.mskobr.ru/</v>
      </c>
      <c r="D193" s="1" t="s">
        <v>1625</v>
      </c>
      <c r="E193" s="1" t="s">
        <v>1139</v>
      </c>
      <c r="F193" s="1" t="s">
        <v>1140</v>
      </c>
      <c r="G193" s="1" t="s">
        <v>1141</v>
      </c>
      <c r="H193" s="1" t="s">
        <v>1626</v>
      </c>
      <c r="I193" s="1" t="s">
        <v>1143</v>
      </c>
      <c r="J193" s="1" t="s">
        <v>25</v>
      </c>
      <c r="K193" s="1" t="s">
        <v>26</v>
      </c>
      <c r="L193" s="1" t="s">
        <v>25</v>
      </c>
      <c r="M193" s="3" t="s">
        <v>1144</v>
      </c>
      <c r="N193" s="3" t="s">
        <v>1145</v>
      </c>
      <c r="O193" s="3" t="s">
        <v>1146</v>
      </c>
      <c r="P193" s="15" t="s">
        <v>1147</v>
      </c>
      <c r="Q193" s="3" t="s">
        <v>1148</v>
      </c>
      <c r="R193" s="3" t="s">
        <v>1149</v>
      </c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6"/>
      <c r="N194" s="6"/>
      <c r="O194" s="6"/>
      <c r="P194" s="6"/>
      <c r="Q194" s="6"/>
      <c r="R194" s="6"/>
    </row>
    <row r="195" ht="15.75" customHeight="1">
      <c r="A195" s="1" t="s">
        <v>1150</v>
      </c>
      <c r="B195" s="1" t="s">
        <v>1151</v>
      </c>
      <c r="C195" s="20" t="str">
        <f>HYPERLINK("http://sch1354uz.mskobr.ru/","http://sch1354uz.mskobr.ru/")</f>
        <v>http://sch1354uz.mskobr.ru/</v>
      </c>
      <c r="D195" s="1" t="s">
        <v>1627</v>
      </c>
      <c r="E195" s="1" t="s">
        <v>1154</v>
      </c>
      <c r="F195" s="1" t="s">
        <v>1155</v>
      </c>
      <c r="G195" s="1" t="s">
        <v>1156</v>
      </c>
      <c r="H195" s="1" t="s">
        <v>1157</v>
      </c>
      <c r="I195" s="1" t="s">
        <v>1158</v>
      </c>
      <c r="J195" s="1" t="s">
        <v>25</v>
      </c>
      <c r="K195" s="1" t="s">
        <v>42</v>
      </c>
      <c r="L195" s="1" t="s">
        <v>25</v>
      </c>
      <c r="M195" s="3" t="s">
        <v>1159</v>
      </c>
      <c r="N195" s="3" t="s">
        <v>1160</v>
      </c>
      <c r="O195" s="3" t="s">
        <v>1161</v>
      </c>
      <c r="P195" s="3" t="s">
        <v>1162</v>
      </c>
      <c r="Q195" s="3" t="s">
        <v>1163</v>
      </c>
      <c r="R195" s="3" t="s">
        <v>1164</v>
      </c>
    </row>
    <row r="196" ht="15.75" customHeight="1">
      <c r="A196" s="1"/>
      <c r="B196" s="1"/>
      <c r="C196" s="20" t="str">
        <f>HYPERLINK("http://school2003.ucoz.ru/","http://school2003.ucoz.ru/")</f>
        <v>http://school2003.ucoz.ru/</v>
      </c>
      <c r="D196" s="15" t="s">
        <v>1628</v>
      </c>
      <c r="E196" s="1"/>
      <c r="F196" s="1"/>
      <c r="G196" s="1"/>
      <c r="H196" s="1"/>
      <c r="I196" s="1"/>
      <c r="J196" s="1"/>
      <c r="K196" s="1"/>
      <c r="L196" s="1"/>
      <c r="M196" s="6"/>
      <c r="N196" s="6"/>
      <c r="O196" s="6"/>
      <c r="P196" s="6"/>
      <c r="Q196" s="6"/>
      <c r="R196" s="6"/>
    </row>
    <row r="197" ht="15.75" customHeight="1">
      <c r="A197" s="1"/>
      <c r="B197" s="1"/>
      <c r="C197" s="20" t="str">
        <f>HYPERLINK("http://sch1354.znaet.ru/","http://sch1354.znaet.ru/")</f>
        <v>http://sch1354.znaet.ru/</v>
      </c>
      <c r="D197" s="1"/>
      <c r="E197" s="1"/>
      <c r="F197" s="1"/>
      <c r="G197" s="1"/>
      <c r="H197" s="1"/>
      <c r="I197" s="1"/>
      <c r="J197" s="1"/>
      <c r="K197" s="1"/>
      <c r="L197" s="1"/>
      <c r="M197" s="6"/>
      <c r="N197" s="6"/>
      <c r="O197" s="6"/>
      <c r="P197" s="6"/>
      <c r="Q197" s="6"/>
      <c r="R197" s="6"/>
    </row>
    <row r="198" ht="15.75" customHeight="1">
      <c r="A198" s="1" t="s">
        <v>1167</v>
      </c>
      <c r="B198" s="1" t="s">
        <v>1168</v>
      </c>
      <c r="C198" s="20" t="str">
        <f>HYPERLINK("http://sch2098s.mskobr.ru/","http://sch2098s.mskobr.ru/")</f>
        <v>http://sch2098s.mskobr.ru/</v>
      </c>
      <c r="D198" s="1" t="s">
        <v>1629</v>
      </c>
      <c r="E198" s="1" t="s">
        <v>1171</v>
      </c>
      <c r="F198" s="1" t="s">
        <v>1172</v>
      </c>
      <c r="G198" s="1" t="s">
        <v>1173</v>
      </c>
      <c r="H198" s="1" t="s">
        <v>1630</v>
      </c>
      <c r="I198" s="1" t="s">
        <v>460</v>
      </c>
      <c r="J198" s="1" t="s">
        <v>43</v>
      </c>
      <c r="K198" s="1" t="s">
        <v>42</v>
      </c>
      <c r="L198" s="1" t="s">
        <v>25</v>
      </c>
      <c r="M198" s="3" t="s">
        <v>1175</v>
      </c>
      <c r="N198" s="3" t="s">
        <v>1176</v>
      </c>
      <c r="O198" s="3" t="s">
        <v>1177</v>
      </c>
      <c r="P198" s="15" t="s">
        <v>1178</v>
      </c>
      <c r="Q198" s="3" t="s">
        <v>1179</v>
      </c>
      <c r="R198" s="3" t="s">
        <v>1180</v>
      </c>
    </row>
    <row r="199" ht="15.75" customHeight="1">
      <c r="A199" s="1"/>
      <c r="B199" s="1"/>
      <c r="C199" s="1"/>
      <c r="D199" s="15" t="s">
        <v>1631</v>
      </c>
      <c r="E199" s="1"/>
      <c r="F199" s="1"/>
      <c r="G199" s="1"/>
      <c r="H199" s="1"/>
      <c r="I199" s="1"/>
      <c r="J199" s="1"/>
      <c r="K199" s="1"/>
      <c r="L199" s="1"/>
      <c r="M199" s="6"/>
      <c r="N199" s="6"/>
      <c r="O199" s="6"/>
      <c r="P199" s="6"/>
      <c r="Q199" s="6"/>
      <c r="R199" s="6"/>
    </row>
    <row r="200" ht="15.75" customHeight="1">
      <c r="A200" s="1" t="s">
        <v>1181</v>
      </c>
      <c r="B200" s="1" t="s">
        <v>1182</v>
      </c>
      <c r="C200" s="20" t="str">
        <f>HYPERLINK("http://sch1231.mskobr.ru/","http://sch1231.mskobr.ru/")</f>
        <v>http://sch1231.mskobr.ru/</v>
      </c>
      <c r="D200" s="1" t="s">
        <v>1632</v>
      </c>
      <c r="E200" s="1" t="s">
        <v>1184</v>
      </c>
      <c r="F200" s="1" t="s">
        <v>1185</v>
      </c>
      <c r="G200" s="1" t="s">
        <v>1186</v>
      </c>
      <c r="H200" s="1" t="s">
        <v>1187</v>
      </c>
      <c r="I200" s="1" t="s">
        <v>1188</v>
      </c>
      <c r="J200" s="1" t="s">
        <v>25</v>
      </c>
      <c r="K200" s="1" t="s">
        <v>42</v>
      </c>
      <c r="L200" s="1" t="s">
        <v>25</v>
      </c>
      <c r="M200" s="3" t="s">
        <v>1189</v>
      </c>
      <c r="N200" s="3" t="s">
        <v>1190</v>
      </c>
      <c r="O200" s="3" t="s">
        <v>1191</v>
      </c>
      <c r="P200" s="3" t="s">
        <v>1192</v>
      </c>
      <c r="Q200" s="3" t="s">
        <v>1193</v>
      </c>
      <c r="R200" s="3" t="s">
        <v>1194</v>
      </c>
    </row>
    <row r="201" ht="15.75" customHeight="1">
      <c r="A201" s="1"/>
      <c r="B201" s="1"/>
      <c r="C201" s="20" t="str">
        <f>HYPERLINK("http://school1231.ru/","http://school1231.ru/")</f>
        <v>http://school1231.ru/</v>
      </c>
      <c r="D201" s="1"/>
      <c r="E201" s="1"/>
      <c r="F201" s="1"/>
      <c r="G201" s="1"/>
      <c r="H201" s="1"/>
      <c r="I201" s="1"/>
      <c r="J201" s="1"/>
      <c r="K201" s="1"/>
      <c r="L201" s="1"/>
      <c r="M201" s="6"/>
      <c r="N201" s="6"/>
      <c r="O201" s="6"/>
      <c r="P201" s="6"/>
      <c r="Q201" s="6"/>
      <c r="R201" s="6"/>
    </row>
    <row r="202" ht="15.75" customHeight="1">
      <c r="A202" s="1"/>
      <c r="B202" s="1"/>
      <c r="C202" s="20" t="str">
        <f>HYPERLINK("http://www.gim1521.ru/","http://www.gim1521.ru/")</f>
        <v>http://www.gim1521.ru/</v>
      </c>
      <c r="D202" s="1"/>
      <c r="E202" s="1"/>
      <c r="F202" s="1"/>
      <c r="G202" s="1"/>
      <c r="H202" s="1"/>
      <c r="I202" s="1"/>
      <c r="J202" s="1"/>
      <c r="K202" s="1"/>
      <c r="L202" s="1"/>
      <c r="M202" s="6"/>
      <c r="N202" s="6"/>
      <c r="O202" s="6"/>
      <c r="P202" s="6"/>
      <c r="Q202" s="6"/>
      <c r="R202" s="6"/>
    </row>
    <row r="203" ht="15.75" customHeight="1">
      <c r="A203" s="1" t="s">
        <v>1197</v>
      </c>
      <c r="B203" s="1" t="s">
        <v>1198</v>
      </c>
      <c r="C203" s="20" t="str">
        <f>HYPERLINK("http://gym1569u.mskobr.ru/","http://gym1569u.mskobr.ru/")</f>
        <v>http://gym1569u.mskobr.ru/</v>
      </c>
      <c r="D203" s="1" t="s">
        <v>1633</v>
      </c>
      <c r="E203" s="1" t="s">
        <v>1200</v>
      </c>
      <c r="F203" s="1" t="s">
        <v>1201</v>
      </c>
      <c r="G203" s="1" t="s">
        <v>1202</v>
      </c>
      <c r="H203" s="1" t="s">
        <v>1203</v>
      </c>
      <c r="I203" s="1" t="s">
        <v>1204</v>
      </c>
      <c r="J203" s="1" t="s">
        <v>25</v>
      </c>
      <c r="K203" s="1" t="s">
        <v>200</v>
      </c>
      <c r="L203" s="1" t="s">
        <v>25</v>
      </c>
      <c r="M203" s="3" t="s">
        <v>1205</v>
      </c>
      <c r="N203" s="3" t="s">
        <v>1206</v>
      </c>
      <c r="O203" s="3" t="s">
        <v>1207</v>
      </c>
      <c r="P203" s="3" t="s">
        <v>1208</v>
      </c>
      <c r="Q203" s="3" t="s">
        <v>1209</v>
      </c>
      <c r="R203" s="3" t="s">
        <v>1210</v>
      </c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6"/>
      <c r="N204" s="6"/>
      <c r="O204" s="6"/>
      <c r="P204" s="6"/>
      <c r="Q204" s="6"/>
      <c r="R204" s="6"/>
    </row>
    <row r="205" ht="15.75" customHeight="1">
      <c r="A205" s="1" t="s">
        <v>1211</v>
      </c>
      <c r="B205" s="1" t="s">
        <v>1212</v>
      </c>
      <c r="C205" s="20" t="str">
        <f>HYPERLINK("http://sch1158.mskobr.ru/","http://sch1158.mskobr.ru/")</f>
        <v>http://sch1158.mskobr.ru/</v>
      </c>
      <c r="D205" s="1" t="s">
        <v>1634</v>
      </c>
      <c r="E205" s="1">
        <v>2624.0</v>
      </c>
      <c r="F205" s="1" t="s">
        <v>1215</v>
      </c>
      <c r="G205" s="1" t="s">
        <v>1216</v>
      </c>
      <c r="H205" s="1" t="s">
        <v>1217</v>
      </c>
      <c r="I205" s="1" t="s">
        <v>1635</v>
      </c>
      <c r="J205" s="1" t="s">
        <v>25</v>
      </c>
      <c r="K205" s="1" t="s">
        <v>26</v>
      </c>
      <c r="L205" s="1" t="s">
        <v>25</v>
      </c>
      <c r="M205" s="3" t="s">
        <v>1205</v>
      </c>
      <c r="N205" s="3" t="s">
        <v>1219</v>
      </c>
      <c r="O205" s="3" t="s">
        <v>1220</v>
      </c>
      <c r="P205" s="3" t="s">
        <v>1221</v>
      </c>
      <c r="Q205" s="3" t="s">
        <v>1222</v>
      </c>
      <c r="R205" s="3" t="s">
        <v>1223</v>
      </c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6"/>
      <c r="N206" s="6"/>
      <c r="O206" s="6"/>
      <c r="P206" s="6"/>
      <c r="Q206" s="6"/>
      <c r="R206" s="6"/>
    </row>
    <row r="207" ht="15.75" customHeight="1">
      <c r="A207" s="1" t="s">
        <v>1224</v>
      </c>
      <c r="B207" s="1" t="s">
        <v>1225</v>
      </c>
      <c r="C207" s="20" t="str">
        <f>HYPERLINK("http://cog429.mskobr.ru/","http://cog429.mskobr.ru/")</f>
        <v>http://cog429.mskobr.ru/</v>
      </c>
      <c r="D207" s="3" t="s">
        <v>1636</v>
      </c>
      <c r="E207" s="1" t="s">
        <v>1228</v>
      </c>
      <c r="F207" s="1" t="s">
        <v>1229</v>
      </c>
      <c r="G207" s="1" t="s">
        <v>1230</v>
      </c>
      <c r="H207" s="1" t="s">
        <v>1231</v>
      </c>
      <c r="I207" s="1" t="s">
        <v>404</v>
      </c>
      <c r="J207" s="1" t="s">
        <v>25</v>
      </c>
      <c r="K207" s="1" t="s">
        <v>26</v>
      </c>
      <c r="L207" s="1" t="s">
        <v>25</v>
      </c>
      <c r="M207" s="3" t="s">
        <v>1232</v>
      </c>
      <c r="N207" s="3" t="s">
        <v>1233</v>
      </c>
      <c r="O207" s="3" t="s">
        <v>1234</v>
      </c>
      <c r="P207" s="3" t="s">
        <v>1235</v>
      </c>
      <c r="Q207" s="3" t="s">
        <v>1236</v>
      </c>
      <c r="R207" s="3" t="s">
        <v>1237</v>
      </c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6"/>
      <c r="N208" s="6"/>
      <c r="O208" s="6"/>
      <c r="P208" s="6"/>
      <c r="Q208" s="6"/>
      <c r="R208" s="6"/>
    </row>
    <row r="209" ht="15.75" customHeight="1">
      <c r="A209" s="1" t="s">
        <v>1239</v>
      </c>
      <c r="B209" s="1" t="s">
        <v>1240</v>
      </c>
      <c r="C209" s="20" t="str">
        <f>HYPERLINK("http://sch1468.mskobr.ru/","http://sch1468.mskobr.ru/")</f>
        <v>http://sch1468.mskobr.ru/</v>
      </c>
      <c r="D209" s="1"/>
      <c r="E209" s="1" t="s">
        <v>1242</v>
      </c>
      <c r="F209" s="1" t="s">
        <v>1243</v>
      </c>
      <c r="G209" s="1" t="s">
        <v>1244</v>
      </c>
      <c r="H209" s="1" t="s">
        <v>1245</v>
      </c>
      <c r="I209" s="1" t="s">
        <v>1246</v>
      </c>
      <c r="J209" s="1" t="s">
        <v>25</v>
      </c>
      <c r="K209" s="1" t="s">
        <v>42</v>
      </c>
      <c r="L209" s="1" t="s">
        <v>25</v>
      </c>
      <c r="M209" s="3" t="s">
        <v>1247</v>
      </c>
      <c r="N209" s="3" t="s">
        <v>1248</v>
      </c>
      <c r="O209" s="3" t="s">
        <v>1249</v>
      </c>
      <c r="P209" s="3" t="s">
        <v>1250</v>
      </c>
      <c r="Q209" s="3" t="s">
        <v>1251</v>
      </c>
      <c r="R209" s="3" t="s">
        <v>1252</v>
      </c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6"/>
      <c r="N210" s="6"/>
      <c r="O210" s="6"/>
      <c r="P210" s="6"/>
      <c r="Q210" s="6"/>
      <c r="R210" s="6"/>
    </row>
    <row r="211" ht="15.75" customHeight="1">
      <c r="A211" s="1" t="s">
        <v>1253</v>
      </c>
      <c r="B211" s="1" t="s">
        <v>1254</v>
      </c>
      <c r="C211" s="20" t="str">
        <f>HYPERLINK("http://sch1223s.mskobr.ru/","http://sch1223s.mskobr.ru/")</f>
        <v>http://sch1223s.mskobr.ru/</v>
      </c>
      <c r="D211" s="1" t="s">
        <v>1637</v>
      </c>
      <c r="E211" s="1">
        <v>12049.0</v>
      </c>
      <c r="F211" s="1" t="s">
        <v>1256</v>
      </c>
      <c r="G211" s="1" t="s">
        <v>1257</v>
      </c>
      <c r="H211" s="1" t="s">
        <v>1258</v>
      </c>
      <c r="I211" s="1" t="s">
        <v>1259</v>
      </c>
      <c r="J211" s="1" t="s">
        <v>25</v>
      </c>
      <c r="K211" s="1" t="s">
        <v>42</v>
      </c>
      <c r="L211" s="1" t="s">
        <v>25</v>
      </c>
      <c r="M211" s="3" t="s">
        <v>1260</v>
      </c>
      <c r="N211" s="3" t="s">
        <v>1261</v>
      </c>
      <c r="O211" s="3" t="s">
        <v>1262</v>
      </c>
      <c r="P211" s="3" t="s">
        <v>1263</v>
      </c>
      <c r="Q211" s="3" t="s">
        <v>1264</v>
      </c>
      <c r="R211" s="3" t="s">
        <v>1265</v>
      </c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6"/>
      <c r="N212" s="6"/>
      <c r="O212" s="6"/>
      <c r="P212" s="6"/>
      <c r="Q212" s="6"/>
      <c r="R212" s="6"/>
    </row>
    <row r="213" ht="15.75" customHeight="1">
      <c r="A213" s="1" t="s">
        <v>1266</v>
      </c>
      <c r="B213" s="1" t="s">
        <v>1267</v>
      </c>
      <c r="C213" s="20" t="str">
        <f>HYPERLINK("http://lyc1533.mskobr.ru/","http://lyc1533.mskobr.ru/")</f>
        <v>http://lyc1533.mskobr.ru/</v>
      </c>
      <c r="D213" s="1" t="s">
        <v>1638</v>
      </c>
      <c r="E213" s="1" t="s">
        <v>1270</v>
      </c>
      <c r="F213" s="1" t="s">
        <v>1271</v>
      </c>
      <c r="G213" s="1" t="s">
        <v>1272</v>
      </c>
      <c r="H213" s="1" t="s">
        <v>1639</v>
      </c>
      <c r="I213" s="1" t="s">
        <v>25</v>
      </c>
      <c r="J213" s="1" t="s">
        <v>25</v>
      </c>
      <c r="K213" s="1" t="s">
        <v>26</v>
      </c>
      <c r="L213" s="1" t="s">
        <v>25</v>
      </c>
      <c r="M213" s="3" t="s">
        <v>1274</v>
      </c>
      <c r="N213" s="3" t="s">
        <v>1275</v>
      </c>
      <c r="O213" s="3" t="s">
        <v>1276</v>
      </c>
      <c r="P213" s="3" t="s">
        <v>1277</v>
      </c>
      <c r="Q213" s="3" t="s">
        <v>1278</v>
      </c>
      <c r="R213" s="3" t="s">
        <v>1279</v>
      </c>
    </row>
    <row r="214" ht="15.75" customHeight="1">
      <c r="A214" s="1"/>
      <c r="B214" s="1"/>
      <c r="C214" s="20" t="str">
        <f>HYPERLINK("https://www.lit.msu.ru/","https://www.lit.msu.ru/")</f>
        <v>https://www.lit.msu.ru/</v>
      </c>
      <c r="D214" s="1" t="s">
        <v>1640</v>
      </c>
      <c r="E214" s="1"/>
      <c r="F214" s="1"/>
      <c r="G214" s="1"/>
      <c r="H214" s="1"/>
      <c r="I214" s="1"/>
      <c r="J214" s="1"/>
      <c r="K214" s="1"/>
      <c r="L214" s="1"/>
      <c r="M214" s="6"/>
      <c r="N214" s="6"/>
      <c r="O214" s="6"/>
      <c r="P214" s="6"/>
      <c r="Q214" s="6"/>
      <c r="R214" s="6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6"/>
      <c r="N215" s="6"/>
      <c r="O215" s="6"/>
      <c r="P215" s="6"/>
      <c r="Q215" s="6"/>
      <c r="R215" s="6"/>
    </row>
    <row r="216" ht="15.75" customHeight="1">
      <c r="A216" s="1" t="s">
        <v>1281</v>
      </c>
      <c r="B216" s="1" t="s">
        <v>1282</v>
      </c>
      <c r="C216" s="20" t="str">
        <f>HYPERLINK("http://sch2114uz.mskobr.ru/","http://sch2114uz.mskobr.ru/")</f>
        <v>http://sch2114uz.mskobr.ru/</v>
      </c>
      <c r="D216" s="1" t="s">
        <v>1641</v>
      </c>
      <c r="E216" s="1" t="s">
        <v>1285</v>
      </c>
      <c r="F216" s="1" t="s">
        <v>1286</v>
      </c>
      <c r="G216" s="1" t="s">
        <v>1287</v>
      </c>
      <c r="H216" s="1" t="s">
        <v>1288</v>
      </c>
      <c r="I216" s="1" t="s">
        <v>460</v>
      </c>
      <c r="J216" s="1" t="s">
        <v>25</v>
      </c>
      <c r="K216" s="1" t="s">
        <v>42</v>
      </c>
      <c r="L216" s="1" t="s">
        <v>25</v>
      </c>
      <c r="M216" s="3" t="s">
        <v>955</v>
      </c>
      <c r="N216" s="3" t="s">
        <v>1289</v>
      </c>
      <c r="O216" s="3" t="s">
        <v>1290</v>
      </c>
      <c r="P216" s="3" t="s">
        <v>1291</v>
      </c>
      <c r="Q216" s="3" t="s">
        <v>1292</v>
      </c>
      <c r="R216" s="3" t="s">
        <v>1293</v>
      </c>
    </row>
    <row r="217" ht="15.75" customHeight="1">
      <c r="A217" s="1"/>
      <c r="B217" s="1"/>
      <c r="C217" s="1"/>
      <c r="D217" s="1" t="s">
        <v>1642</v>
      </c>
      <c r="E217" s="1"/>
      <c r="F217" s="1"/>
      <c r="G217" s="1"/>
      <c r="H217" s="1"/>
      <c r="I217" s="1"/>
      <c r="J217" s="1"/>
      <c r="K217" s="1"/>
      <c r="L217" s="1"/>
      <c r="M217" s="6"/>
      <c r="N217" s="6"/>
      <c r="O217" s="6"/>
      <c r="P217" s="6"/>
      <c r="Q217" s="6"/>
      <c r="R217" s="6"/>
    </row>
    <row r="218" ht="15.75" customHeight="1">
      <c r="A218" s="1"/>
      <c r="B218" s="1"/>
      <c r="C218" s="1"/>
      <c r="D218" s="1" t="s">
        <v>1643</v>
      </c>
      <c r="E218" s="1"/>
      <c r="F218" s="1"/>
      <c r="G218" s="1"/>
      <c r="H218" s="1"/>
      <c r="I218" s="1"/>
      <c r="J218" s="1"/>
      <c r="K218" s="1"/>
      <c r="L218" s="1"/>
      <c r="M218" s="6"/>
      <c r="N218" s="6"/>
      <c r="O218" s="6"/>
      <c r="P218" s="6"/>
      <c r="Q218" s="6"/>
      <c r="R218" s="6"/>
    </row>
    <row r="219" ht="15.75" customHeight="1">
      <c r="A219" s="1"/>
      <c r="B219" s="1"/>
      <c r="C219" s="1"/>
      <c r="D219" s="1" t="s">
        <v>1644</v>
      </c>
      <c r="E219" s="1"/>
      <c r="F219" s="1"/>
      <c r="G219" s="1"/>
      <c r="H219" s="1"/>
      <c r="I219" s="1"/>
      <c r="J219" s="1"/>
      <c r="K219" s="1"/>
      <c r="L219" s="1"/>
      <c r="M219" s="6"/>
      <c r="N219" s="6"/>
      <c r="O219" s="6"/>
      <c r="P219" s="6"/>
      <c r="Q219" s="6"/>
      <c r="R219" s="6"/>
    </row>
    <row r="220" ht="15.75" customHeight="1">
      <c r="A220" s="1"/>
      <c r="B220" s="1"/>
      <c r="C220" s="1"/>
      <c r="D220" s="1" t="s">
        <v>1645</v>
      </c>
      <c r="E220" s="1"/>
      <c r="F220" s="1"/>
      <c r="G220" s="1"/>
      <c r="H220" s="1"/>
      <c r="I220" s="1"/>
      <c r="J220" s="1"/>
      <c r="K220" s="1"/>
      <c r="L220" s="1"/>
      <c r="M220" s="6"/>
      <c r="N220" s="6"/>
      <c r="O220" s="6"/>
      <c r="P220" s="6"/>
      <c r="Q220" s="6"/>
      <c r="R220" s="6"/>
    </row>
    <row r="221" ht="15.75" customHeight="1">
      <c r="A221" s="1" t="s">
        <v>1295</v>
      </c>
      <c r="B221" s="1" t="s">
        <v>1296</v>
      </c>
      <c r="C221" s="20" t="str">
        <f>HYPERLINK("http://gym1542.mskobr.ru/","http://gym1542.mskobr.ru/")</f>
        <v>http://gym1542.mskobr.ru/</v>
      </c>
      <c r="D221" s="1" t="s">
        <v>1646</v>
      </c>
      <c r="E221" s="1" t="s">
        <v>1299</v>
      </c>
      <c r="F221" s="1" t="s">
        <v>1300</v>
      </c>
      <c r="G221" s="1" t="s">
        <v>1301</v>
      </c>
      <c r="H221" s="1" t="s">
        <v>1302</v>
      </c>
      <c r="I221" s="1" t="s">
        <v>674</v>
      </c>
      <c r="J221" s="1" t="s">
        <v>25</v>
      </c>
      <c r="K221" s="1" t="s">
        <v>200</v>
      </c>
      <c r="L221" s="1" t="s">
        <v>25</v>
      </c>
      <c r="M221" s="3" t="s">
        <v>1303</v>
      </c>
      <c r="N221" s="3" t="s">
        <v>1304</v>
      </c>
      <c r="O221" s="3" t="s">
        <v>1305</v>
      </c>
      <c r="P221" s="3" t="s">
        <v>1306</v>
      </c>
      <c r="Q221" s="3" t="s">
        <v>1307</v>
      </c>
      <c r="R221" s="3" t="s">
        <v>1308</v>
      </c>
    </row>
    <row r="222" ht="15.75" customHeight="1">
      <c r="A222" s="1"/>
      <c r="B222" s="1"/>
      <c r="C222" s="20" t="str">
        <f>HYPERLINK("http://www.1542.su/","http://www.1542.su/")</f>
        <v>http://www.1542.su/</v>
      </c>
      <c r="D222" s="1"/>
      <c r="E222" s="1"/>
      <c r="F222" s="1"/>
      <c r="G222" s="1"/>
      <c r="H222" s="1"/>
      <c r="I222" s="1"/>
      <c r="J222" s="1"/>
      <c r="K222" s="1"/>
      <c r="L222" s="1"/>
      <c r="M222" s="6"/>
      <c r="N222" s="6"/>
      <c r="O222" s="6"/>
      <c r="P222" s="6"/>
      <c r="Q222" s="6"/>
      <c r="R222" s="6"/>
    </row>
    <row r="223" ht="15.75" customHeight="1">
      <c r="A223" s="1" t="s">
        <v>1310</v>
      </c>
      <c r="B223" s="1" t="s">
        <v>1311</v>
      </c>
      <c r="C223" s="20" t="str">
        <f>HYPERLINK("http://sch199uz.mskobr.ru/","http://sch199uz.mskobr.ru/")</f>
        <v>http://sch199uz.mskobr.ru/</v>
      </c>
      <c r="D223" s="1" t="s">
        <v>1647</v>
      </c>
      <c r="E223" s="1">
        <v>57147.0</v>
      </c>
      <c r="F223" s="1" t="s">
        <v>1313</v>
      </c>
      <c r="G223" s="1" t="s">
        <v>1314</v>
      </c>
      <c r="H223" s="1" t="s">
        <v>1315</v>
      </c>
      <c r="I223" s="1" t="s">
        <v>674</v>
      </c>
      <c r="J223" s="1" t="s">
        <v>43</v>
      </c>
      <c r="K223" s="1" t="s">
        <v>42</v>
      </c>
      <c r="L223" s="1" t="s">
        <v>25</v>
      </c>
      <c r="M223" s="3" t="s">
        <v>1098</v>
      </c>
      <c r="N223" s="3" t="s">
        <v>1316</v>
      </c>
      <c r="O223" s="3" t="s">
        <v>1317</v>
      </c>
      <c r="P223" s="3" t="s">
        <v>1318</v>
      </c>
      <c r="Q223" s="3" t="s">
        <v>1319</v>
      </c>
      <c r="R223" s="3" t="s">
        <v>1320</v>
      </c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6"/>
      <c r="N224" s="6"/>
      <c r="O224" s="6"/>
      <c r="P224" s="6"/>
      <c r="Q224" s="6"/>
      <c r="R224" s="6"/>
    </row>
    <row r="225" ht="15.75" customHeight="1">
      <c r="A225" s="1" t="s">
        <v>1321</v>
      </c>
      <c r="B225" s="1" t="s">
        <v>1322</v>
      </c>
      <c r="C225" s="20" t="str">
        <f>HYPERLINK("http://gym1507uz.mskobr.ru/","http://gym1507uz.mskobr.ru/")</f>
        <v>http://gym1507uz.mskobr.ru/</v>
      </c>
      <c r="D225" s="1" t="s">
        <v>1648</v>
      </c>
      <c r="E225" s="1" t="s">
        <v>1325</v>
      </c>
      <c r="F225" s="1" t="s">
        <v>401</v>
      </c>
      <c r="G225" s="1" t="s">
        <v>1326</v>
      </c>
      <c r="H225" s="15" t="s">
        <v>1327</v>
      </c>
      <c r="I225" s="1" t="s">
        <v>1328</v>
      </c>
      <c r="J225" s="1" t="s">
        <v>43</v>
      </c>
      <c r="K225" s="1" t="s">
        <v>200</v>
      </c>
      <c r="L225" s="1" t="s">
        <v>25</v>
      </c>
      <c r="M225" s="3" t="s">
        <v>1329</v>
      </c>
      <c r="N225" s="3" t="s">
        <v>1330</v>
      </c>
      <c r="O225" s="3" t="s">
        <v>1331</v>
      </c>
      <c r="P225" s="3" t="s">
        <v>1332</v>
      </c>
      <c r="Q225" s="3" t="s">
        <v>1333</v>
      </c>
      <c r="R225" s="3" t="s">
        <v>1334</v>
      </c>
    </row>
    <row r="226" ht="15.75" customHeight="1">
      <c r="A226" s="1"/>
      <c r="B226" s="1"/>
      <c r="C226" s="1"/>
      <c r="D226" s="1" t="s">
        <v>1649</v>
      </c>
      <c r="E226" s="1"/>
      <c r="F226" s="1"/>
      <c r="G226" s="1"/>
      <c r="H226" s="1"/>
      <c r="I226" s="1"/>
      <c r="J226" s="1"/>
      <c r="K226" s="1"/>
      <c r="L226" s="1"/>
      <c r="M226" s="6"/>
      <c r="N226" s="6"/>
      <c r="O226" s="6"/>
      <c r="P226" s="6"/>
      <c r="Q226" s="6"/>
      <c r="R226" s="6"/>
    </row>
    <row r="227" ht="15.75" customHeight="1">
      <c r="A227" s="1" t="s">
        <v>1335</v>
      </c>
      <c r="B227" s="1" t="s">
        <v>1336</v>
      </c>
      <c r="C227" s="20" t="str">
        <f>HYPERLINK("http://gym1358sz.mskobr.ru/","http://gym1358sz.mskobr.ru/")</f>
        <v>http://gym1358sz.mskobr.ru/</v>
      </c>
      <c r="D227" s="1" t="s">
        <v>1650</v>
      </c>
      <c r="E227" s="1" t="s">
        <v>1338</v>
      </c>
      <c r="F227" s="1" t="s">
        <v>1339</v>
      </c>
      <c r="G227" s="1" t="s">
        <v>1340</v>
      </c>
      <c r="H227" s="1" t="s">
        <v>1341</v>
      </c>
      <c r="I227" s="1" t="s">
        <v>404</v>
      </c>
      <c r="J227" s="1" t="s">
        <v>43</v>
      </c>
      <c r="K227" s="1" t="s">
        <v>200</v>
      </c>
      <c r="L227" s="1" t="s">
        <v>25</v>
      </c>
      <c r="M227" s="3" t="s">
        <v>1342</v>
      </c>
      <c r="N227" s="3" t="s">
        <v>1343</v>
      </c>
      <c r="O227" s="3" t="s">
        <v>1344</v>
      </c>
      <c r="P227" s="3" t="s">
        <v>1345</v>
      </c>
      <c r="Q227" s="3" t="s">
        <v>1346</v>
      </c>
      <c r="R227" s="3" t="s">
        <v>1347</v>
      </c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6"/>
      <c r="N228" s="6"/>
      <c r="O228" s="6"/>
      <c r="P228" s="6"/>
      <c r="Q228" s="6"/>
      <c r="R228" s="6"/>
    </row>
    <row r="229" ht="15.75" customHeight="1">
      <c r="A229" s="1" t="s">
        <v>1348</v>
      </c>
      <c r="B229" s="1" t="s">
        <v>1349</v>
      </c>
      <c r="C229" s="20" t="str">
        <f>HYPERLINK("http://schv444.mskobr.ru/","http://schv444.mskobr.ru/")</f>
        <v>http://schv444.mskobr.ru/</v>
      </c>
      <c r="D229" s="1" t="s">
        <v>1651</v>
      </c>
      <c r="E229" s="1">
        <v>711.0</v>
      </c>
      <c r="F229" s="1" t="s">
        <v>1352</v>
      </c>
      <c r="G229" s="3" t="s">
        <v>1652</v>
      </c>
      <c r="H229" s="3" t="s">
        <v>1354</v>
      </c>
      <c r="I229" s="1" t="s">
        <v>507</v>
      </c>
      <c r="J229" s="1" t="s">
        <v>43</v>
      </c>
      <c r="K229" s="1" t="s">
        <v>42</v>
      </c>
      <c r="L229" s="1" t="s">
        <v>25</v>
      </c>
      <c r="M229" s="3" t="s">
        <v>970</v>
      </c>
      <c r="N229" s="3" t="s">
        <v>1355</v>
      </c>
      <c r="O229" s="3" t="s">
        <v>1356</v>
      </c>
      <c r="P229" s="3" t="s">
        <v>1357</v>
      </c>
      <c r="Q229" s="3" t="s">
        <v>1358</v>
      </c>
      <c r="R229" s="3" t="s">
        <v>1359</v>
      </c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6"/>
      <c r="N230" s="6"/>
      <c r="O230" s="6"/>
      <c r="P230" s="6"/>
      <c r="Q230" s="6"/>
      <c r="R230" s="6"/>
    </row>
    <row r="231" ht="15.75" customHeight="1">
      <c r="A231" s="1" t="s">
        <v>1360</v>
      </c>
      <c r="B231" s="1" t="s">
        <v>1361</v>
      </c>
      <c r="C231" s="20" t="str">
        <f>HYPERLINK("http://gym1583s-new.mskobr.ru/","http://gym1583s-new.mskobr.ru/")</f>
        <v>http://gym1583s-new.mskobr.ru/</v>
      </c>
      <c r="D231" s="1" t="s">
        <v>1653</v>
      </c>
      <c r="E231" s="1" t="s">
        <v>1364</v>
      </c>
      <c r="F231" s="1" t="s">
        <v>1365</v>
      </c>
      <c r="G231" s="1" t="s">
        <v>1366</v>
      </c>
      <c r="H231" s="1" t="s">
        <v>1367</v>
      </c>
      <c r="I231" s="1" t="s">
        <v>1368</v>
      </c>
      <c r="J231" s="1" t="s">
        <v>25</v>
      </c>
      <c r="K231" s="1" t="s">
        <v>200</v>
      </c>
      <c r="L231" s="1" t="s">
        <v>25</v>
      </c>
      <c r="M231" s="3" t="s">
        <v>1369</v>
      </c>
      <c r="N231" s="3" t="s">
        <v>1370</v>
      </c>
      <c r="O231" s="3" t="s">
        <v>1371</v>
      </c>
      <c r="P231" s="3" t="s">
        <v>1372</v>
      </c>
      <c r="Q231" s="3" t="s">
        <v>1373</v>
      </c>
      <c r="R231" s="3" t="s">
        <v>1374</v>
      </c>
    </row>
    <row r="232" ht="15.75" customHeight="1">
      <c r="A232" s="1"/>
      <c r="B232" s="1"/>
      <c r="C232" s="1"/>
      <c r="D232" s="1" t="s">
        <v>1654</v>
      </c>
      <c r="E232" s="1"/>
      <c r="F232" s="1"/>
      <c r="G232" s="1"/>
      <c r="H232" s="1"/>
      <c r="I232" s="1"/>
      <c r="J232" s="1"/>
      <c r="K232" s="1"/>
      <c r="L232" s="1"/>
      <c r="M232" s="6"/>
      <c r="N232" s="6"/>
      <c r="O232" s="6"/>
      <c r="P232" s="6"/>
      <c r="Q232" s="6"/>
      <c r="R232" s="6"/>
    </row>
    <row r="233" ht="15.75" customHeight="1">
      <c r="A233" s="1" t="s">
        <v>1375</v>
      </c>
      <c r="B233" s="1" t="s">
        <v>1376</v>
      </c>
      <c r="C233" s="20" t="str">
        <f>HYPERLINK("http://lyc1537.mskobr.ru/","http://lyc1537.mskobr.ru/")</f>
        <v>http://lyc1537.mskobr.ru/</v>
      </c>
      <c r="D233" s="1" t="s">
        <v>1655</v>
      </c>
      <c r="E233" s="1" t="s">
        <v>1379</v>
      </c>
      <c r="F233" s="1" t="s">
        <v>1656</v>
      </c>
      <c r="G233" s="1" t="s">
        <v>1381</v>
      </c>
      <c r="H233" s="1" t="s">
        <v>1657</v>
      </c>
      <c r="I233" s="14" t="s">
        <v>1658</v>
      </c>
      <c r="J233" s="1" t="s">
        <v>25</v>
      </c>
      <c r="K233" s="1" t="s">
        <v>26</v>
      </c>
      <c r="L233" s="1" t="s">
        <v>25</v>
      </c>
      <c r="M233" s="3" t="s">
        <v>1382</v>
      </c>
      <c r="N233" s="3" t="s">
        <v>1383</v>
      </c>
      <c r="O233" s="3" t="s">
        <v>1384</v>
      </c>
      <c r="P233" s="3" t="s">
        <v>1385</v>
      </c>
      <c r="Q233" s="3" t="s">
        <v>1386</v>
      </c>
      <c r="R233" s="3" t="s">
        <v>1387</v>
      </c>
    </row>
    <row r="234" ht="15.75" customHeight="1">
      <c r="A234" s="1"/>
      <c r="B234" s="1"/>
      <c r="C234" s="20" t="str">
        <f>HYPERLINK("http://www.lit1537.ru/index/","http://www.lit1537.ru/index/")</f>
        <v>http://www.lit1537.ru/index/</v>
      </c>
      <c r="D234" s="1" t="s">
        <v>1659</v>
      </c>
      <c r="E234" s="1"/>
      <c r="F234" s="1"/>
      <c r="G234" s="1"/>
      <c r="H234" s="1"/>
      <c r="I234" s="1"/>
      <c r="J234" s="1"/>
      <c r="K234" s="1"/>
      <c r="L234" s="1"/>
      <c r="M234" s="6"/>
      <c r="N234" s="6"/>
      <c r="O234" s="6"/>
      <c r="P234" s="6"/>
      <c r="Q234" s="6"/>
      <c r="R234" s="6"/>
    </row>
    <row r="235" ht="15.75" customHeight="1">
      <c r="A235" s="1" t="s">
        <v>1389</v>
      </c>
      <c r="B235" s="15" t="s">
        <v>1390</v>
      </c>
      <c r="C235" s="20" t="str">
        <f>HYPERLINK("http://lyc1560.mskobr.ru/","http://lyc1560.mskobr.ru/")</f>
        <v>http://lyc1560.mskobr.ru/</v>
      </c>
      <c r="D235" s="1" t="s">
        <v>1660</v>
      </c>
      <c r="E235" s="1">
        <v>31202.0</v>
      </c>
      <c r="F235" s="1" t="s">
        <v>1393</v>
      </c>
      <c r="G235" s="1" t="s">
        <v>1394</v>
      </c>
      <c r="H235" s="1" t="s">
        <v>1395</v>
      </c>
      <c r="I235" s="1" t="s">
        <v>60</v>
      </c>
      <c r="J235" s="1" t="s">
        <v>25</v>
      </c>
      <c r="K235" s="1" t="s">
        <v>26</v>
      </c>
      <c r="L235" s="1" t="s">
        <v>25</v>
      </c>
      <c r="M235" s="3" t="s">
        <v>1396</v>
      </c>
      <c r="N235" s="3" t="s">
        <v>1397</v>
      </c>
      <c r="O235" s="3" t="s">
        <v>1398</v>
      </c>
      <c r="P235" s="3" t="s">
        <v>1399</v>
      </c>
      <c r="Q235" s="3" t="s">
        <v>1400</v>
      </c>
      <c r="R235" s="3" t="s">
        <v>1401</v>
      </c>
    </row>
    <row r="236" ht="15.75" customHeight="1">
      <c r="A236" s="1" t="s">
        <v>1661</v>
      </c>
      <c r="B236" s="1" t="s">
        <v>1662</v>
      </c>
      <c r="C236" s="20" t="str">
        <f>HYPERLINK("http://pansion-mil.ru/","http://pansion-mil.ru/")</f>
        <v>http://pansion-mil.ru/</v>
      </c>
      <c r="D236" s="1" t="s">
        <v>1663</v>
      </c>
      <c r="E236" s="1">
        <v>1668259.0</v>
      </c>
      <c r="F236" s="1" t="s">
        <v>1406</v>
      </c>
      <c r="G236" s="1" t="s">
        <v>1664</v>
      </c>
      <c r="H236" s="1" t="s">
        <v>1408</v>
      </c>
      <c r="I236" s="3" t="s">
        <v>1067</v>
      </c>
      <c r="J236" s="1" t="s">
        <v>43</v>
      </c>
      <c r="K236" s="1" t="s">
        <v>1068</v>
      </c>
      <c r="L236" s="1" t="s">
        <v>284</v>
      </c>
      <c r="M236" s="3" t="s">
        <v>1665</v>
      </c>
      <c r="N236" s="3" t="s">
        <v>1666</v>
      </c>
      <c r="O236" s="3" t="s">
        <v>1667</v>
      </c>
      <c r="P236" s="3" t="s">
        <v>1668</v>
      </c>
      <c r="Q236" s="3" t="s">
        <v>1669</v>
      </c>
      <c r="R236" s="3" t="s">
        <v>1670</v>
      </c>
    </row>
    <row r="237" ht="15.75" customHeight="1">
      <c r="A237" s="1"/>
      <c r="B237" s="1"/>
      <c r="C237" s="20" t="str">
        <f>HYPERLINK("http://mpgv.mskobr.ru/","http://mpgv.mskobr.ru/")</f>
        <v>http://mpgv.mskobr.ru/</v>
      </c>
      <c r="D237" s="1"/>
      <c r="E237" s="1"/>
      <c r="F237" s="1"/>
      <c r="G237" s="1"/>
      <c r="H237" s="1"/>
      <c r="I237" s="1"/>
      <c r="J237" s="1"/>
      <c r="K237" s="1"/>
      <c r="L237" s="1"/>
      <c r="M237" s="6"/>
      <c r="N237" s="6"/>
      <c r="O237" s="6"/>
      <c r="P237" s="6"/>
      <c r="Q237" s="6"/>
      <c r="R237" s="6"/>
    </row>
    <row r="238" ht="15.75" customHeight="1">
      <c r="A238" s="1" t="s">
        <v>1414</v>
      </c>
      <c r="B238" s="15" t="s">
        <v>1415</v>
      </c>
      <c r="C238" s="20" t="str">
        <f>HYPERLINK("http://lycu1553.mskobr.ru/","http://lycu1553.mskobr.ru/")</f>
        <v>http://lycu1553.mskobr.ru/</v>
      </c>
      <c r="D238" s="1" t="s">
        <v>1671</v>
      </c>
      <c r="E238" s="1">
        <v>2700.0</v>
      </c>
      <c r="F238" s="1" t="s">
        <v>1417</v>
      </c>
      <c r="G238" s="1" t="s">
        <v>1672</v>
      </c>
      <c r="H238" s="1" t="s">
        <v>1419</v>
      </c>
      <c r="I238" s="1" t="s">
        <v>25</v>
      </c>
      <c r="J238" s="1" t="s">
        <v>25</v>
      </c>
      <c r="K238" s="1" t="s">
        <v>26</v>
      </c>
      <c r="L238" s="1" t="s">
        <v>25</v>
      </c>
      <c r="M238" s="3" t="s">
        <v>1420</v>
      </c>
      <c r="N238" s="3" t="s">
        <v>1421</v>
      </c>
      <c r="O238" s="3" t="s">
        <v>1422</v>
      </c>
      <c r="P238" s="3" t="s">
        <v>128</v>
      </c>
      <c r="Q238" s="3" t="s">
        <v>1423</v>
      </c>
      <c r="R238" s="3" t="s">
        <v>1424</v>
      </c>
    </row>
    <row r="239" ht="15.75" customHeight="1">
      <c r="A239" s="1"/>
      <c r="B239" s="15"/>
      <c r="C239" s="20" t="str">
        <f>HYPERLINK("http://1553.ru/","http://1553.ru/")</f>
        <v>http://1553.ru/</v>
      </c>
      <c r="D239" s="1"/>
      <c r="E239" s="1"/>
      <c r="F239" s="1"/>
      <c r="G239" s="1"/>
      <c r="H239" s="1"/>
      <c r="I239" s="1"/>
      <c r="J239" s="1"/>
      <c r="K239" s="1"/>
      <c r="L239" s="1"/>
      <c r="M239" s="6"/>
      <c r="N239" s="6"/>
      <c r="O239" s="6"/>
      <c r="P239" s="6"/>
      <c r="Q239" s="6"/>
      <c r="R239" s="6"/>
    </row>
    <row r="240" ht="15.75" customHeight="1">
      <c r="A240" s="1" t="s">
        <v>1426</v>
      </c>
      <c r="B240" s="15" t="s">
        <v>1427</v>
      </c>
      <c r="C240" s="20" t="str">
        <f>HYPERLINK("http://sch17uz.mskobr.ru/","http://sch17uz.mskobr.ru/")</f>
        <v>http://sch17uz.mskobr.ru/</v>
      </c>
      <c r="D240" s="1" t="s">
        <v>1673</v>
      </c>
      <c r="E240" s="1">
        <v>1855.0</v>
      </c>
      <c r="F240" s="1" t="s">
        <v>1429</v>
      </c>
      <c r="G240" s="1" t="s">
        <v>1430</v>
      </c>
      <c r="H240" s="1" t="s">
        <v>1674</v>
      </c>
      <c r="I240" s="1" t="s">
        <v>60</v>
      </c>
      <c r="J240" s="1" t="s">
        <v>43</v>
      </c>
      <c r="K240" s="1" t="s">
        <v>42</v>
      </c>
      <c r="L240" s="1" t="s">
        <v>25</v>
      </c>
      <c r="M240" s="3" t="s">
        <v>1432</v>
      </c>
      <c r="N240" s="3" t="s">
        <v>1433</v>
      </c>
      <c r="O240" s="3" t="s">
        <v>1434</v>
      </c>
      <c r="P240" s="3" t="s">
        <v>1435</v>
      </c>
      <c r="Q240" s="3" t="s">
        <v>1436</v>
      </c>
      <c r="R240" s="3" t="s">
        <v>1437</v>
      </c>
    </row>
    <row r="241" ht="15.75" customHeight="1">
      <c r="A241" s="1" t="s">
        <v>1438</v>
      </c>
      <c r="B241" s="1" t="s">
        <v>1439</v>
      </c>
      <c r="C241" s="20" t="str">
        <f>HYPERLINK("http://gym1530.mskobr.ru/","http://gym1530.mskobr.ru/")</f>
        <v>http://gym1530.mskobr.ru/</v>
      </c>
      <c r="D241" s="1" t="s">
        <v>1675</v>
      </c>
      <c r="E241" s="1">
        <v>43831.0</v>
      </c>
      <c r="F241" s="1" t="s">
        <v>1441</v>
      </c>
      <c r="G241" s="1" t="s">
        <v>1442</v>
      </c>
      <c r="H241" s="1" t="s">
        <v>1443</v>
      </c>
      <c r="I241" s="1" t="s">
        <v>674</v>
      </c>
      <c r="J241" s="1" t="s">
        <v>25</v>
      </c>
      <c r="K241" s="1" t="s">
        <v>200</v>
      </c>
      <c r="L241" s="1" t="s">
        <v>25</v>
      </c>
      <c r="M241" s="3" t="s">
        <v>1444</v>
      </c>
      <c r="N241" s="3" t="s">
        <v>1445</v>
      </c>
      <c r="O241" s="3" t="s">
        <v>1446</v>
      </c>
      <c r="P241" s="3" t="s">
        <v>1447</v>
      </c>
      <c r="Q241" s="3" t="s">
        <v>1448</v>
      </c>
      <c r="R241" s="3" t="s">
        <v>1449</v>
      </c>
    </row>
    <row r="242" ht="15.75" customHeight="1">
      <c r="A242" s="1" t="s">
        <v>1450</v>
      </c>
      <c r="B242" s="1" t="s">
        <v>1451</v>
      </c>
      <c r="C242" s="20" t="str">
        <f>HYPERLINK("http://sch1251s.mskobr.ru/","http://sch1251s.mskobr.ru/")</f>
        <v>http://sch1251s.mskobr.ru/</v>
      </c>
      <c r="D242" s="1" t="s">
        <v>1676</v>
      </c>
      <c r="E242" s="1" t="s">
        <v>1454</v>
      </c>
      <c r="F242" s="1" t="s">
        <v>1455</v>
      </c>
      <c r="G242" s="1" t="s">
        <v>1456</v>
      </c>
      <c r="H242" s="1" t="s">
        <v>1457</v>
      </c>
      <c r="I242" s="1" t="s">
        <v>1458</v>
      </c>
      <c r="J242" s="1" t="s">
        <v>25</v>
      </c>
      <c r="K242" s="1" t="s">
        <v>42</v>
      </c>
      <c r="L242" s="1" t="s">
        <v>25</v>
      </c>
      <c r="M242" s="3" t="s">
        <v>1369</v>
      </c>
      <c r="N242" s="3" t="s">
        <v>1459</v>
      </c>
      <c r="O242" s="3" t="s">
        <v>1460</v>
      </c>
      <c r="P242" s="3" t="s">
        <v>1461</v>
      </c>
      <c r="Q242" s="3" t="s">
        <v>1462</v>
      </c>
      <c r="R242" s="3" t="s">
        <v>1463</v>
      </c>
    </row>
    <row r="243" ht="15.75" customHeight="1">
      <c r="A243" s="1"/>
      <c r="B243" s="1"/>
      <c r="C243" s="1"/>
      <c r="D243" s="1" t="s">
        <v>1677</v>
      </c>
      <c r="E243" s="1"/>
      <c r="F243" s="1"/>
      <c r="G243" s="1"/>
      <c r="H243" s="1"/>
      <c r="I243" s="1"/>
      <c r="J243" s="1"/>
      <c r="K243" s="1"/>
      <c r="L243" s="1"/>
      <c r="M243" s="6"/>
      <c r="N243" s="6"/>
      <c r="O243" s="6"/>
      <c r="P243" s="6"/>
      <c r="Q243" s="6"/>
      <c r="R243" s="6"/>
    </row>
    <row r="244" ht="15.75" customHeight="1">
      <c r="A244" s="1" t="s">
        <v>1464</v>
      </c>
      <c r="B244" s="1" t="s">
        <v>1465</v>
      </c>
      <c r="C244" s="20" t="str">
        <f>HYPERLINK("http://sch1434.mskobr.ru/","http://sch1434.mskobr.ru/")</f>
        <v>http://sch1434.mskobr.ru/</v>
      </c>
      <c r="D244" s="1" t="s">
        <v>1678</v>
      </c>
      <c r="E244" s="1" t="s">
        <v>1468</v>
      </c>
      <c r="F244" s="1" t="s">
        <v>1469</v>
      </c>
      <c r="G244" s="1" t="s">
        <v>1470</v>
      </c>
      <c r="H244" s="1" t="s">
        <v>1471</v>
      </c>
      <c r="I244" s="1" t="s">
        <v>232</v>
      </c>
      <c r="J244" s="1" t="s">
        <v>25</v>
      </c>
      <c r="K244" s="1" t="s">
        <v>42</v>
      </c>
      <c r="L244" s="1" t="s">
        <v>25</v>
      </c>
      <c r="M244" s="3" t="s">
        <v>1472</v>
      </c>
      <c r="N244" s="3" t="s">
        <v>1473</v>
      </c>
      <c r="O244" s="3" t="s">
        <v>1474</v>
      </c>
      <c r="P244" s="3" t="s">
        <v>1475</v>
      </c>
      <c r="Q244" s="3" t="s">
        <v>1476</v>
      </c>
      <c r="R244" s="3" t="s">
        <v>1477</v>
      </c>
    </row>
    <row r="245" ht="15.75" customHeight="1">
      <c r="A245" s="7"/>
      <c r="B245" s="7"/>
      <c r="C245" s="7"/>
      <c r="D245" s="7" t="s">
        <v>1679</v>
      </c>
      <c r="E245" s="7"/>
      <c r="F245" s="7"/>
      <c r="G245" s="7"/>
      <c r="H245" s="7"/>
      <c r="I245" s="7"/>
      <c r="J245" s="7"/>
      <c r="K245" s="7"/>
      <c r="L245" s="7"/>
      <c r="M245" s="9"/>
      <c r="N245" s="9"/>
      <c r="O245" s="9"/>
      <c r="P245" s="9"/>
      <c r="Q245" s="9"/>
      <c r="R245" s="9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6"/>
      <c r="N246" s="6"/>
      <c r="O246" s="6"/>
      <c r="P246" s="6"/>
      <c r="Q246" s="6"/>
      <c r="R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</sheetData>
  <hyperlinks>
    <hyperlink r:id="rId1" ref="C2"/>
    <hyperlink r:id="rId2" ref="C3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8"/>
    <hyperlink r:id="rId26" ref="C29"/>
    <hyperlink r:id="rId27" ref="C30"/>
    <hyperlink r:id="rId28" ref="C31"/>
    <hyperlink r:id="rId29" ref="C32"/>
    <hyperlink r:id="rId30" ref="C33"/>
    <hyperlink r:id="rId31" ref="C34"/>
    <hyperlink r:id="rId32" ref="C36"/>
    <hyperlink r:id="rId33" ref="C37"/>
    <hyperlink r:id="rId34" ref="C38"/>
    <hyperlink r:id="rId35" ref="C39"/>
    <hyperlink r:id="rId36" ref="C40"/>
    <hyperlink r:id="rId37" ref="C42"/>
    <hyperlink r:id="rId38" ref="C43"/>
    <hyperlink r:id="rId39" ref="C44"/>
    <hyperlink r:id="rId40" ref="C45"/>
    <hyperlink r:id="rId41" ref="C46"/>
    <hyperlink r:id="rId42" ref="C47"/>
    <hyperlink r:id="rId43" ref="C48"/>
    <hyperlink r:id="rId44" ref="C49"/>
    <hyperlink r:id="rId45" ref="C50"/>
    <hyperlink r:id="rId46" ref="C52"/>
    <hyperlink r:id="rId47" ref="C53"/>
    <hyperlink r:id="rId48" ref="C54"/>
    <hyperlink r:id="rId49" ref="C55"/>
    <hyperlink r:id="rId50" ref="C56"/>
    <hyperlink r:id="rId51" ref="C57"/>
    <hyperlink r:id="rId52" ref="C59"/>
    <hyperlink r:id="rId53" ref="C60"/>
    <hyperlink r:id="rId54" ref="C61"/>
    <hyperlink r:id="rId55" ref="C62"/>
    <hyperlink r:id="rId56" ref="C64"/>
    <hyperlink r:id="rId57" ref="C65"/>
    <hyperlink r:id="rId58" ref="C66"/>
    <hyperlink r:id="rId59" ref="C67"/>
    <hyperlink r:id="rId60" ref="C68"/>
    <hyperlink r:id="rId61" ref="C69"/>
    <hyperlink r:id="rId62" ref="C71"/>
    <hyperlink r:id="rId63" ref="C73"/>
    <hyperlink r:id="rId64" ref="C74"/>
    <hyperlink r:id="rId65" ref="C75"/>
    <hyperlink r:id="rId66" ref="C76"/>
    <hyperlink r:id="rId67" ref="C77"/>
    <hyperlink r:id="rId68" ref="C78"/>
    <hyperlink r:id="rId69" ref="C80"/>
    <hyperlink r:id="rId70" ref="C83"/>
    <hyperlink r:id="rId71" ref="C84"/>
    <hyperlink r:id="rId72" ref="C85"/>
    <hyperlink r:id="rId73" ref="C86"/>
    <hyperlink r:id="rId74" ref="C88"/>
    <hyperlink r:id="rId75" ref="C89"/>
    <hyperlink r:id="rId76" ref="C90"/>
    <hyperlink r:id="rId77" ref="C91"/>
    <hyperlink r:id="rId78" ref="C92"/>
    <hyperlink r:id="rId79" ref="C94"/>
    <hyperlink r:id="rId80" ref="C95"/>
    <hyperlink r:id="rId81" ref="C96"/>
    <hyperlink r:id="rId82" ref="C97"/>
    <hyperlink r:id="rId83" ref="C99"/>
    <hyperlink r:id="rId84" ref="C100"/>
    <hyperlink r:id="rId85" ref="C101"/>
    <hyperlink r:id="rId86" ref="C102"/>
    <hyperlink r:id="rId87" ref="C104"/>
    <hyperlink r:id="rId88" ref="C105"/>
    <hyperlink r:id="rId89" ref="C106"/>
    <hyperlink r:id="rId90" ref="C107"/>
    <hyperlink r:id="rId91" ref="C108"/>
    <hyperlink r:id="rId92" ref="C110"/>
    <hyperlink r:id="rId93" ref="C112"/>
    <hyperlink r:id="rId94" ref="C114"/>
    <hyperlink r:id="rId95" ref="C116"/>
    <hyperlink r:id="rId96" ref="C118"/>
    <hyperlink r:id="rId97" ref="C120"/>
    <hyperlink r:id="rId98" ref="C121"/>
    <hyperlink r:id="rId99" ref="C122"/>
    <hyperlink r:id="rId100" ref="C123"/>
    <hyperlink r:id="rId101" ref="C124"/>
    <hyperlink r:id="rId102" ref="C126"/>
    <hyperlink r:id="rId103" ref="C127"/>
    <hyperlink r:id="rId104" ref="C131"/>
    <hyperlink r:id="rId105" ref="C133"/>
    <hyperlink r:id="rId106" ref="C135"/>
    <hyperlink r:id="rId107" ref="C139"/>
    <hyperlink r:id="rId108" ref="C141"/>
    <hyperlink r:id="rId109" ref="C142"/>
    <hyperlink r:id="rId110" ref="C143"/>
    <hyperlink r:id="rId111" ref="C144"/>
    <hyperlink r:id="rId112" ref="C145"/>
    <hyperlink r:id="rId113" ref="C147"/>
    <hyperlink r:id="rId114" ref="C149"/>
    <hyperlink r:id="rId115" ref="C150"/>
    <hyperlink r:id="rId116" ref="C151"/>
    <hyperlink r:id="rId117" ref="C153"/>
    <hyperlink r:id="rId118" ref="C155"/>
    <hyperlink r:id="rId119" ref="C157"/>
    <hyperlink r:id="rId120" ref="C159"/>
    <hyperlink r:id="rId121" ref="C160"/>
    <hyperlink r:id="rId122" ref="C161"/>
    <hyperlink r:id="rId123" ref="C162"/>
    <hyperlink r:id="rId124" ref="C163"/>
    <hyperlink r:id="rId125" ref="C165"/>
    <hyperlink r:id="rId126" ref="C167"/>
    <hyperlink r:id="rId127" ref="C168"/>
    <hyperlink r:id="rId128" ref="C169"/>
    <hyperlink r:id="rId129" ref="C171"/>
    <hyperlink r:id="rId130" ref="C175"/>
    <hyperlink r:id="rId131" ref="C176"/>
    <hyperlink r:id="rId132" ref="C177"/>
    <hyperlink r:id="rId133" ref="C178"/>
    <hyperlink r:id="rId134" ref="C180"/>
    <hyperlink r:id="rId135" ref="C181"/>
    <hyperlink r:id="rId136" ref="C183"/>
    <hyperlink r:id="rId137" ref="C184"/>
    <hyperlink r:id="rId138" ref="C185"/>
    <hyperlink r:id="rId139" ref="C186"/>
    <hyperlink r:id="rId140" ref="C187"/>
    <hyperlink r:id="rId141" ref="C188"/>
    <hyperlink r:id="rId142" ref="C189"/>
    <hyperlink r:id="rId143" ref="C190"/>
    <hyperlink r:id="rId144" ref="C191"/>
    <hyperlink r:id="rId145" ref="C192"/>
    <hyperlink r:id="rId146" ref="C193"/>
    <hyperlink r:id="rId147" ref="C195"/>
    <hyperlink r:id="rId148" ref="C196"/>
    <hyperlink r:id="rId149" ref="C197"/>
    <hyperlink r:id="rId150" ref="C198"/>
    <hyperlink r:id="rId151" ref="C200"/>
    <hyperlink r:id="rId152" ref="C201"/>
    <hyperlink r:id="rId153" ref="C202"/>
    <hyperlink r:id="rId154" ref="C203"/>
    <hyperlink r:id="rId155" ref="C205"/>
    <hyperlink r:id="rId156" ref="C207"/>
    <hyperlink r:id="rId157" ref="C209"/>
    <hyperlink r:id="rId158" ref="C211"/>
    <hyperlink r:id="rId159" ref="C213"/>
    <hyperlink r:id="rId160" ref="C214"/>
    <hyperlink r:id="rId161" ref="C216"/>
    <hyperlink r:id="rId162" ref="C221"/>
    <hyperlink r:id="rId163" ref="C222"/>
    <hyperlink r:id="rId164" ref="C223"/>
    <hyperlink r:id="rId165" ref="C225"/>
    <hyperlink r:id="rId166" ref="C227"/>
    <hyperlink r:id="rId167" ref="C229"/>
    <hyperlink r:id="rId168" ref="C231"/>
    <hyperlink r:id="rId169" ref="C233"/>
    <hyperlink r:id="rId170" ref="C234"/>
    <hyperlink r:id="rId171" ref="C235"/>
    <hyperlink r:id="rId172" ref="C236"/>
    <hyperlink r:id="rId173" ref="C237"/>
    <hyperlink r:id="rId174" ref="C238"/>
    <hyperlink r:id="rId175" ref="C239"/>
    <hyperlink r:id="rId176" ref="C240"/>
    <hyperlink r:id="rId177" ref="C241"/>
    <hyperlink r:id="rId178" ref="C242"/>
    <hyperlink r:id="rId179" ref="C244"/>
  </hyperlinks>
  <drawing r:id="rId18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3" t="s">
        <v>25</v>
      </c>
      <c r="F1" s="3" t="s">
        <v>25</v>
      </c>
      <c r="G1" s="3" t="s">
        <v>25</v>
      </c>
    </row>
    <row r="2" ht="15.75" customHeight="1"/>
    <row r="3" ht="15.75" customHeight="1"/>
    <row r="4" ht="15.75" customHeight="1">
      <c r="A4" s="3" t="s">
        <v>25</v>
      </c>
      <c r="F4" s="3" t="s">
        <v>25</v>
      </c>
      <c r="G4" s="3" t="s">
        <v>25</v>
      </c>
    </row>
    <row r="5" ht="15.75" customHeight="1"/>
    <row r="6" ht="15.75" customHeight="1"/>
    <row r="7" ht="15.75" customHeight="1">
      <c r="A7" s="3" t="s">
        <v>60</v>
      </c>
      <c r="F7" s="3" t="s">
        <v>60</v>
      </c>
      <c r="G7" s="3" t="s">
        <v>60</v>
      </c>
    </row>
    <row r="8" ht="15.75" customHeight="1"/>
    <row r="9" ht="15.75" customHeight="1">
      <c r="A9" s="3" t="s">
        <v>25</v>
      </c>
      <c r="F9" s="3" t="s">
        <v>25</v>
      </c>
      <c r="G9" s="3" t="s">
        <v>25</v>
      </c>
    </row>
    <row r="10" ht="15.75" customHeight="1"/>
    <row r="11" ht="15.75" customHeight="1"/>
    <row r="12" ht="15.75" customHeight="1">
      <c r="A12" s="3" t="s">
        <v>25</v>
      </c>
      <c r="F12" s="3" t="s">
        <v>25</v>
      </c>
      <c r="G12" s="3" t="s">
        <v>25</v>
      </c>
    </row>
    <row r="13" ht="15.75" customHeight="1"/>
    <row r="14" ht="15.75" customHeight="1"/>
    <row r="15" ht="15.75" customHeight="1">
      <c r="A15" s="3" t="s">
        <v>25</v>
      </c>
      <c r="F15" s="3" t="s">
        <v>25</v>
      </c>
      <c r="G15" s="3" t="s">
        <v>25</v>
      </c>
    </row>
    <row r="16" ht="15.75" customHeight="1"/>
    <row r="17" ht="15.75" customHeight="1"/>
    <row r="18" ht="15.75" customHeight="1">
      <c r="A18" s="3" t="s">
        <v>25</v>
      </c>
      <c r="F18" s="3" t="s">
        <v>25</v>
      </c>
      <c r="G18" s="3" t="s">
        <v>25</v>
      </c>
    </row>
    <row r="19" ht="15.75" customHeight="1"/>
    <row r="20" ht="15.75" customHeight="1"/>
    <row r="21" ht="15.75" customHeight="1">
      <c r="A21" s="3" t="s">
        <v>25</v>
      </c>
      <c r="F21" s="3" t="s">
        <v>25</v>
      </c>
      <c r="G21" s="3" t="s">
        <v>25</v>
      </c>
    </row>
    <row r="22" ht="15.75" customHeight="1"/>
    <row r="23" ht="15.75" customHeight="1">
      <c r="A23" s="3" t="s">
        <v>1493</v>
      </c>
      <c r="F23" s="3" t="s">
        <v>1493</v>
      </c>
      <c r="G23" s="3" t="s">
        <v>1493</v>
      </c>
    </row>
    <row r="24" ht="15.75" customHeight="1"/>
    <row r="25" ht="15.75" customHeight="1">
      <c r="A25" s="3" t="s">
        <v>170</v>
      </c>
      <c r="F25" s="3" t="s">
        <v>170</v>
      </c>
      <c r="G25" s="3" t="s">
        <v>170</v>
      </c>
    </row>
    <row r="26" ht="15.75" customHeight="1"/>
    <row r="27" ht="15.75" customHeight="1">
      <c r="A27" s="3" t="s">
        <v>186</v>
      </c>
      <c r="F27" s="3" t="s">
        <v>186</v>
      </c>
      <c r="G27" s="3" t="s">
        <v>186</v>
      </c>
    </row>
    <row r="28" ht="15.75" customHeight="1"/>
    <row r="29" ht="15.75" customHeight="1"/>
    <row r="30" ht="15.75" customHeight="1">
      <c r="A30" s="3" t="s">
        <v>25</v>
      </c>
      <c r="F30" s="3" t="s">
        <v>25</v>
      </c>
      <c r="G30" s="3" t="s">
        <v>25</v>
      </c>
    </row>
    <row r="31" ht="15.75" customHeight="1"/>
    <row r="32" ht="15.75" customHeight="1"/>
    <row r="33" ht="15.75" customHeight="1"/>
    <row r="34" ht="15.75" customHeight="1"/>
    <row r="35" ht="15.75" customHeight="1">
      <c r="A35" s="3" t="s">
        <v>60</v>
      </c>
      <c r="F35" s="3" t="s">
        <v>60</v>
      </c>
      <c r="G35" s="3" t="s">
        <v>60</v>
      </c>
    </row>
    <row r="36" ht="15.75" customHeight="1"/>
    <row r="37" ht="15.75" customHeight="1"/>
    <row r="38" ht="15.75" customHeight="1">
      <c r="A38" s="3" t="s">
        <v>1508</v>
      </c>
      <c r="F38" s="3" t="s">
        <v>1508</v>
      </c>
      <c r="G38" s="3" t="s">
        <v>1508</v>
      </c>
    </row>
    <row r="39" ht="15.75" customHeight="1"/>
    <row r="40" ht="15.75" customHeight="1"/>
    <row r="41" ht="15.75" customHeight="1">
      <c r="A41" s="3" t="s">
        <v>60</v>
      </c>
      <c r="F41" s="3" t="s">
        <v>60</v>
      </c>
      <c r="G41" s="3" t="s">
        <v>60</v>
      </c>
    </row>
    <row r="42" ht="15.75" customHeight="1"/>
    <row r="43" ht="15.75" customHeight="1"/>
    <row r="44" ht="15.75" customHeight="1">
      <c r="A44" s="3" t="s">
        <v>263</v>
      </c>
      <c r="F44" s="3" t="s">
        <v>263</v>
      </c>
      <c r="G44" s="3" t="s">
        <v>263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>
      <c r="A51" s="3" t="s">
        <v>1516</v>
      </c>
      <c r="F51" s="3" t="s">
        <v>1516</v>
      </c>
      <c r="G51" s="3" t="s">
        <v>1516</v>
      </c>
    </row>
    <row r="52" ht="15.75" customHeight="1"/>
    <row r="53" ht="15.75" customHeight="1"/>
    <row r="54" ht="15.75" customHeight="1"/>
    <row r="55" ht="15.75" customHeight="1">
      <c r="A55" s="3" t="s">
        <v>302</v>
      </c>
      <c r="F55" s="3" t="s">
        <v>302</v>
      </c>
      <c r="G55" s="3" t="s">
        <v>302</v>
      </c>
    </row>
    <row r="56" ht="15.75" customHeight="1"/>
    <row r="57" ht="15.75" customHeight="1"/>
    <row r="58" ht="15.75" customHeight="1">
      <c r="A58" s="3" t="s">
        <v>25</v>
      </c>
      <c r="F58" s="3" t="s">
        <v>25</v>
      </c>
      <c r="G58" s="3" t="s">
        <v>25</v>
      </c>
    </row>
    <row r="59" ht="15.75" customHeight="1"/>
    <row r="60" ht="15.75" customHeight="1">
      <c r="A60" s="3" t="s">
        <v>330</v>
      </c>
      <c r="F60" s="3" t="s">
        <v>330</v>
      </c>
      <c r="G60" s="3" t="s">
        <v>330</v>
      </c>
    </row>
    <row r="61" ht="15.75" customHeight="1"/>
    <row r="62" ht="15.75" customHeight="1"/>
    <row r="63" ht="15.75" customHeight="1">
      <c r="A63" s="3" t="s">
        <v>25</v>
      </c>
      <c r="F63" s="3" t="s">
        <v>25</v>
      </c>
      <c r="G63" s="3" t="s">
        <v>25</v>
      </c>
    </row>
    <row r="64" ht="15.75" customHeight="1">
      <c r="A64" s="3" t="s">
        <v>25</v>
      </c>
      <c r="F64" s="3" t="s">
        <v>25</v>
      </c>
      <c r="G64" s="3" t="s">
        <v>25</v>
      </c>
    </row>
    <row r="65" ht="15.75" customHeight="1"/>
    <row r="66" ht="15.75" customHeight="1"/>
    <row r="67" ht="15.75" customHeight="1">
      <c r="A67" s="3" t="s">
        <v>1526</v>
      </c>
      <c r="F67" s="3" t="s">
        <v>1526</v>
      </c>
      <c r="G67" s="3" t="s">
        <v>1526</v>
      </c>
    </row>
    <row r="68" ht="15.75" customHeight="1"/>
    <row r="69" ht="15.75" customHeight="1">
      <c r="A69" s="3" t="s">
        <v>171</v>
      </c>
      <c r="F69" s="3" t="s">
        <v>171</v>
      </c>
      <c r="G69" s="3" t="s">
        <v>171</v>
      </c>
    </row>
    <row r="70" ht="15.75" customHeight="1"/>
    <row r="71" ht="15.75" customHeight="1">
      <c r="A71" s="3" t="s">
        <v>404</v>
      </c>
      <c r="F71" s="3" t="s">
        <v>404</v>
      </c>
      <c r="G71" s="3" t="s">
        <v>404</v>
      </c>
    </row>
    <row r="72" ht="15.75" customHeight="1"/>
    <row r="73" ht="15.75" customHeight="1"/>
    <row r="74" ht="15.75" customHeight="1">
      <c r="A74" s="3" t="s">
        <v>1532</v>
      </c>
      <c r="F74" s="3" t="s">
        <v>1532</v>
      </c>
      <c r="G74" s="3" t="s">
        <v>1532</v>
      </c>
    </row>
    <row r="75" ht="15.75" customHeight="1"/>
    <row r="76" ht="15.75" customHeight="1">
      <c r="A76" s="3" t="s">
        <v>25</v>
      </c>
      <c r="F76" s="3" t="s">
        <v>25</v>
      </c>
      <c r="G76" s="3" t="s">
        <v>25</v>
      </c>
    </row>
    <row r="77" ht="15.75" customHeight="1"/>
    <row r="78" ht="15.75" customHeight="1">
      <c r="A78" s="3" t="s">
        <v>446</v>
      </c>
      <c r="F78" s="3" t="s">
        <v>446</v>
      </c>
      <c r="G78" s="3" t="s">
        <v>446</v>
      </c>
    </row>
    <row r="79" ht="15.75" customHeight="1"/>
    <row r="80" ht="15.75" customHeight="1"/>
    <row r="81" ht="15.75" customHeight="1">
      <c r="A81" s="3" t="s">
        <v>460</v>
      </c>
      <c r="F81" s="3" t="s">
        <v>460</v>
      </c>
      <c r="G81" s="3" t="s">
        <v>460</v>
      </c>
    </row>
    <row r="82" ht="15.75" customHeight="1"/>
    <row r="83" ht="15.75" customHeight="1"/>
    <row r="84" ht="15.75" customHeight="1">
      <c r="A84" s="3" t="s">
        <v>477</v>
      </c>
      <c r="F84" s="3" t="s">
        <v>477</v>
      </c>
      <c r="G84" s="3" t="s">
        <v>477</v>
      </c>
    </row>
    <row r="85" ht="15.75" customHeight="1"/>
    <row r="86" ht="15.75" customHeight="1">
      <c r="A86" s="3" t="s">
        <v>492</v>
      </c>
      <c r="F86" s="3" t="s">
        <v>492</v>
      </c>
      <c r="G86" s="3" t="s">
        <v>492</v>
      </c>
    </row>
    <row r="87" ht="15.75" customHeight="1">
      <c r="A87" s="3" t="s">
        <v>507</v>
      </c>
      <c r="F87" s="3" t="s">
        <v>507</v>
      </c>
      <c r="G87" s="3" t="s">
        <v>507</v>
      </c>
    </row>
    <row r="88" ht="15.75" customHeight="1"/>
    <row r="89" ht="15.75" customHeight="1">
      <c r="A89" s="3" t="s">
        <v>524</v>
      </c>
      <c r="F89" s="3" t="s">
        <v>524</v>
      </c>
      <c r="G89" s="3" t="s">
        <v>524</v>
      </c>
    </row>
    <row r="90" ht="15.75" customHeight="1"/>
    <row r="91" ht="15.75" customHeight="1"/>
    <row r="92" ht="15.75" customHeight="1">
      <c r="A92" s="3" t="s">
        <v>540</v>
      </c>
      <c r="F92" s="3" t="s">
        <v>540</v>
      </c>
      <c r="G92" s="3" t="s">
        <v>540</v>
      </c>
    </row>
    <row r="93" ht="15.75" customHeight="1"/>
    <row r="94" ht="15.75" customHeight="1">
      <c r="A94" s="3" t="s">
        <v>554</v>
      </c>
      <c r="F94" s="3" t="s">
        <v>554</v>
      </c>
      <c r="G94" s="3" t="s">
        <v>554</v>
      </c>
    </row>
    <row r="95" ht="15.75" customHeight="1"/>
    <row r="96" ht="15.75" customHeight="1"/>
    <row r="97" ht="15.75" customHeight="1">
      <c r="A97" s="3" t="s">
        <v>60</v>
      </c>
      <c r="F97" s="3" t="s">
        <v>60</v>
      </c>
      <c r="G97" s="3" t="s">
        <v>60</v>
      </c>
    </row>
    <row r="98" ht="15.75" customHeight="1"/>
    <row r="99" ht="15.75" customHeight="1">
      <c r="A99" s="3" t="s">
        <v>60</v>
      </c>
      <c r="F99" s="3" t="s">
        <v>60</v>
      </c>
      <c r="G99" s="3" t="s">
        <v>60</v>
      </c>
    </row>
    <row r="100" ht="15.75" customHeight="1"/>
    <row r="101" ht="15.75" customHeight="1"/>
    <row r="102" ht="15.75" customHeight="1">
      <c r="A102" s="3" t="s">
        <v>597</v>
      </c>
      <c r="F102" s="3" t="s">
        <v>597</v>
      </c>
      <c r="G102" s="3" t="s">
        <v>597</v>
      </c>
    </row>
    <row r="103" ht="15.75" customHeight="1">
      <c r="A103" s="3" t="s">
        <v>610</v>
      </c>
      <c r="F103" s="3" t="s">
        <v>610</v>
      </c>
      <c r="G103" s="3" t="s">
        <v>610</v>
      </c>
    </row>
    <row r="104" ht="15.75" customHeight="1">
      <c r="A104" s="3" t="s">
        <v>507</v>
      </c>
      <c r="F104" s="3" t="s">
        <v>507</v>
      </c>
      <c r="G104" s="3" t="s">
        <v>507</v>
      </c>
    </row>
    <row r="105" ht="15.75" customHeight="1"/>
    <row r="106" ht="15.75" customHeight="1">
      <c r="A106" s="3" t="s">
        <v>507</v>
      </c>
      <c r="F106" s="3" t="s">
        <v>507</v>
      </c>
      <c r="G106" s="3" t="s">
        <v>507</v>
      </c>
    </row>
    <row r="107" ht="15.75" customHeight="1"/>
    <row r="108" ht="15.75" customHeight="1">
      <c r="A108" s="3" t="s">
        <v>540</v>
      </c>
      <c r="F108" s="3" t="s">
        <v>540</v>
      </c>
      <c r="G108" s="3" t="s">
        <v>540</v>
      </c>
    </row>
    <row r="109" ht="15.75" customHeight="1"/>
    <row r="110" ht="15.75" customHeight="1">
      <c r="A110" s="3" t="s">
        <v>302</v>
      </c>
      <c r="F110" s="3" t="s">
        <v>302</v>
      </c>
      <c r="G110" s="3" t="s">
        <v>302</v>
      </c>
    </row>
    <row r="111" ht="15.75" customHeight="1"/>
    <row r="112" ht="15.75" customHeight="1">
      <c r="A112" s="3" t="s">
        <v>674</v>
      </c>
      <c r="F112" s="3" t="s">
        <v>674</v>
      </c>
      <c r="G112" s="3" t="s">
        <v>674</v>
      </c>
    </row>
    <row r="113" ht="15.75" customHeight="1"/>
    <row r="114" ht="15.75" customHeight="1">
      <c r="A114" s="3" t="s">
        <v>688</v>
      </c>
      <c r="F114" s="3" t="s">
        <v>688</v>
      </c>
      <c r="G114" s="3" t="s">
        <v>688</v>
      </c>
    </row>
    <row r="115" ht="15.75" customHeight="1"/>
    <row r="116" ht="15.75" customHeight="1">
      <c r="A116" s="3" t="s">
        <v>702</v>
      </c>
      <c r="F116" s="3" t="s">
        <v>702</v>
      </c>
      <c r="G116" s="3" t="s">
        <v>702</v>
      </c>
    </row>
    <row r="117" ht="15.75" customHeight="1"/>
    <row r="118" ht="15.75" customHeight="1">
      <c r="A118" s="3" t="s">
        <v>25</v>
      </c>
      <c r="F118" s="3" t="s">
        <v>25</v>
      </c>
      <c r="G118" s="3" t="s">
        <v>25</v>
      </c>
    </row>
    <row r="119" ht="15.75" customHeight="1"/>
    <row r="120" ht="15.75" customHeight="1">
      <c r="A120" s="3" t="s">
        <v>60</v>
      </c>
      <c r="F120" s="3" t="s">
        <v>60</v>
      </c>
      <c r="G120" s="3" t="s">
        <v>60</v>
      </c>
    </row>
    <row r="121" ht="15.75" customHeight="1"/>
    <row r="122" ht="15.75" customHeight="1">
      <c r="A122" s="3" t="s">
        <v>460</v>
      </c>
      <c r="F122" s="3" t="s">
        <v>460</v>
      </c>
      <c r="G122" s="3" t="s">
        <v>460</v>
      </c>
    </row>
    <row r="123" ht="15.75" customHeight="1"/>
    <row r="124" ht="15.75" customHeight="1">
      <c r="A124" s="3" t="s">
        <v>1572</v>
      </c>
      <c r="F124" s="3" t="s">
        <v>1572</v>
      </c>
      <c r="G124" s="3" t="s">
        <v>1572</v>
      </c>
    </row>
    <row r="125" ht="15.75" customHeight="1"/>
    <row r="126" ht="15.75" customHeight="1"/>
    <row r="127" ht="15.75" customHeight="1"/>
    <row r="128" ht="15.75" customHeight="1"/>
    <row r="129" ht="15.75" customHeight="1">
      <c r="A129" s="3" t="s">
        <v>1578</v>
      </c>
      <c r="F129" s="3" t="s">
        <v>1578</v>
      </c>
      <c r="G129" s="3" t="s">
        <v>1578</v>
      </c>
    </row>
    <row r="130" ht="15.75" customHeight="1"/>
    <row r="131" ht="15.75" customHeight="1">
      <c r="A131" s="3" t="s">
        <v>788</v>
      </c>
      <c r="F131" s="3" t="s">
        <v>788</v>
      </c>
      <c r="G131" s="3" t="s">
        <v>788</v>
      </c>
    </row>
    <row r="132" ht="15.75" customHeight="1"/>
    <row r="133" ht="15.75" customHeight="1">
      <c r="A133" s="3" t="s">
        <v>803</v>
      </c>
      <c r="F133" s="3" t="s">
        <v>803</v>
      </c>
      <c r="G133" s="3" t="s">
        <v>803</v>
      </c>
    </row>
    <row r="134" ht="15.75" customHeight="1"/>
    <row r="135" ht="15.75" customHeight="1"/>
    <row r="136" ht="15.75" customHeight="1"/>
    <row r="137" ht="15.75" customHeight="1">
      <c r="A137" s="3" t="s">
        <v>460</v>
      </c>
      <c r="F137" s="3" t="s">
        <v>460</v>
      </c>
      <c r="G137" s="3" t="s">
        <v>460</v>
      </c>
    </row>
    <row r="138" ht="15.75" customHeight="1"/>
    <row r="139" ht="15.75" customHeight="1">
      <c r="A139" s="3" t="s">
        <v>831</v>
      </c>
      <c r="F139" s="3" t="s">
        <v>831</v>
      </c>
      <c r="G139" s="3" t="s">
        <v>831</v>
      </c>
    </row>
    <row r="140" ht="15.75" customHeight="1"/>
    <row r="141" ht="15.75" customHeight="1">
      <c r="A141" s="3" t="s">
        <v>60</v>
      </c>
      <c r="F141" s="3" t="s">
        <v>60</v>
      </c>
      <c r="G141" s="3" t="s">
        <v>60</v>
      </c>
    </row>
    <row r="142" ht="15.75" customHeight="1"/>
    <row r="143" ht="15.75" customHeight="1">
      <c r="A143" s="3" t="s">
        <v>460</v>
      </c>
      <c r="F143" s="3" t="s">
        <v>460</v>
      </c>
      <c r="G143" s="3" t="s">
        <v>460</v>
      </c>
    </row>
    <row r="144" ht="15.75" customHeight="1"/>
    <row r="145" ht="15.75" customHeight="1">
      <c r="A145" s="3" t="s">
        <v>460</v>
      </c>
      <c r="F145" s="3" t="s">
        <v>460</v>
      </c>
      <c r="G145" s="3" t="s">
        <v>460</v>
      </c>
    </row>
    <row r="146" ht="15.75" customHeight="1"/>
    <row r="147" ht="15.75" customHeight="1">
      <c r="A147" s="3" t="s">
        <v>60</v>
      </c>
      <c r="F147" s="3" t="s">
        <v>60</v>
      </c>
      <c r="G147" s="3" t="s">
        <v>60</v>
      </c>
    </row>
    <row r="148" ht="15.75" customHeight="1"/>
    <row r="149" ht="15.75" customHeight="1">
      <c r="A149" s="3" t="s">
        <v>25</v>
      </c>
      <c r="F149" s="3" t="s">
        <v>25</v>
      </c>
      <c r="G149" s="3" t="s">
        <v>25</v>
      </c>
    </row>
    <row r="150" ht="15.75" customHeight="1"/>
    <row r="151" ht="15.75" customHeight="1">
      <c r="A151" s="3" t="s">
        <v>60</v>
      </c>
      <c r="F151" s="3" t="s">
        <v>60</v>
      </c>
      <c r="G151" s="3" t="s">
        <v>60</v>
      </c>
    </row>
    <row r="152" ht="15.75" customHeight="1"/>
    <row r="153" ht="15.75" customHeight="1">
      <c r="A153" s="3" t="s">
        <v>928</v>
      </c>
      <c r="F153" s="3" t="s">
        <v>928</v>
      </c>
      <c r="G153" s="3" t="s">
        <v>928</v>
      </c>
    </row>
    <row r="154" ht="15.75" customHeight="1"/>
    <row r="155" ht="15.75" customHeight="1">
      <c r="A155" s="3" t="s">
        <v>43</v>
      </c>
      <c r="F155" s="3" t="s">
        <v>43</v>
      </c>
      <c r="G155" s="3" t="s">
        <v>43</v>
      </c>
    </row>
    <row r="156" ht="15.75" customHeight="1"/>
    <row r="157" ht="15.75" customHeight="1">
      <c r="A157" s="3" t="s">
        <v>43</v>
      </c>
      <c r="F157" s="3" t="s">
        <v>43</v>
      </c>
      <c r="G157" s="3" t="s">
        <v>43</v>
      </c>
    </row>
    <row r="158" ht="15.75" customHeight="1"/>
    <row r="159" ht="15.75" customHeight="1">
      <c r="A159" s="3" t="s">
        <v>969</v>
      </c>
      <c r="F159" s="3" t="s">
        <v>969</v>
      </c>
      <c r="G159" s="3" t="s">
        <v>969</v>
      </c>
    </row>
    <row r="160" ht="15.75" customHeight="1"/>
    <row r="161" ht="15.75" customHeight="1"/>
    <row r="162" ht="15.75" customHeight="1"/>
    <row r="163" ht="15.75" customHeight="1">
      <c r="A163" s="3" t="s">
        <v>60</v>
      </c>
      <c r="F163" s="3" t="s">
        <v>60</v>
      </c>
      <c r="G163" s="3" t="s">
        <v>60</v>
      </c>
    </row>
    <row r="164" ht="15.75" customHeight="1"/>
    <row r="165" ht="15.75" customHeight="1">
      <c r="A165" s="3" t="s">
        <v>1680</v>
      </c>
      <c r="F165" s="3" t="s">
        <v>1680</v>
      </c>
      <c r="G165" s="3" t="s">
        <v>1680</v>
      </c>
    </row>
    <row r="166" ht="15.75" customHeight="1"/>
    <row r="167" ht="15.75" customHeight="1">
      <c r="A167" s="3" t="s">
        <v>60</v>
      </c>
      <c r="F167" s="3" t="s">
        <v>60</v>
      </c>
      <c r="G167" s="3" t="s">
        <v>60</v>
      </c>
    </row>
    <row r="168" ht="15.75" customHeight="1"/>
    <row r="169" ht="15.75" customHeight="1">
      <c r="A169" s="3" t="s">
        <v>1027</v>
      </c>
      <c r="F169" s="3" t="s">
        <v>1027</v>
      </c>
      <c r="G169" s="3" t="s">
        <v>1027</v>
      </c>
    </row>
    <row r="170" ht="15.75" customHeight="1"/>
    <row r="171" ht="15.75" customHeight="1"/>
    <row r="172" ht="15.75" customHeight="1"/>
    <row r="173" ht="15.75" customHeight="1">
      <c r="A173" s="3" t="s">
        <v>60</v>
      </c>
      <c r="F173" s="3" t="s">
        <v>60</v>
      </c>
      <c r="G173" s="3" t="s">
        <v>60</v>
      </c>
    </row>
    <row r="174" ht="15.75" customHeight="1"/>
    <row r="175" ht="15.75" customHeight="1"/>
    <row r="176" ht="15.75" customHeight="1">
      <c r="A176" s="3" t="s">
        <v>674</v>
      </c>
      <c r="F176" s="3" t="s">
        <v>674</v>
      </c>
      <c r="G176" s="3" t="s">
        <v>674</v>
      </c>
    </row>
    <row r="177" ht="15.75" customHeight="1"/>
    <row r="178" ht="15.75" customHeight="1">
      <c r="A178" s="3" t="s">
        <v>1067</v>
      </c>
      <c r="F178" s="3" t="s">
        <v>1067</v>
      </c>
      <c r="G178" s="3" t="s">
        <v>1067</v>
      </c>
    </row>
    <row r="179" ht="15.75" customHeight="1"/>
    <row r="180" ht="15.75" customHeight="1"/>
    <row r="181" ht="15.75" customHeight="1">
      <c r="A181" s="3" t="s">
        <v>1082</v>
      </c>
      <c r="F181" s="3" t="s">
        <v>1082</v>
      </c>
      <c r="G181" s="3" t="s">
        <v>1082</v>
      </c>
    </row>
    <row r="182" ht="15.75" customHeight="1"/>
    <row r="183" ht="15.75" customHeight="1">
      <c r="A183" s="3" t="s">
        <v>1097</v>
      </c>
      <c r="F183" s="3" t="s">
        <v>1097</v>
      </c>
      <c r="G183" s="3" t="s">
        <v>1097</v>
      </c>
    </row>
    <row r="184" ht="15.75" customHeight="1"/>
    <row r="185" ht="15.75" customHeight="1"/>
    <row r="186" ht="15.75" customHeight="1"/>
    <row r="187" ht="15.75" customHeight="1">
      <c r="A187" s="3" t="s">
        <v>1114</v>
      </c>
      <c r="F187" s="3" t="s">
        <v>1114</v>
      </c>
      <c r="G187" s="3" t="s">
        <v>1114</v>
      </c>
    </row>
    <row r="188" ht="15.75" customHeight="1"/>
    <row r="189" ht="15.75" customHeight="1">
      <c r="A189" s="3" t="s">
        <v>1623</v>
      </c>
      <c r="F189" s="3" t="s">
        <v>1623</v>
      </c>
      <c r="G189" s="3" t="s">
        <v>1623</v>
      </c>
    </row>
    <row r="190" ht="15.75" customHeight="1"/>
    <row r="191" ht="15.75" customHeight="1">
      <c r="A191" s="3" t="s">
        <v>1143</v>
      </c>
      <c r="F191" s="3" t="s">
        <v>1143</v>
      </c>
      <c r="G191" s="3" t="s">
        <v>1143</v>
      </c>
    </row>
    <row r="192" ht="15.75" customHeight="1"/>
    <row r="193" ht="15.75" customHeight="1">
      <c r="A193" s="3" t="s">
        <v>1158</v>
      </c>
      <c r="F193" s="3" t="s">
        <v>1158</v>
      </c>
      <c r="G193" s="3" t="s">
        <v>1158</v>
      </c>
    </row>
    <row r="194" ht="15.75" customHeight="1"/>
    <row r="195" ht="15.75" customHeight="1"/>
    <row r="196" ht="15.75" customHeight="1">
      <c r="A196" s="3" t="s">
        <v>460</v>
      </c>
      <c r="F196" s="3" t="s">
        <v>460</v>
      </c>
      <c r="G196" s="3" t="s">
        <v>460</v>
      </c>
    </row>
    <row r="197" ht="15.75" customHeight="1"/>
    <row r="198" ht="15.75" customHeight="1">
      <c r="A198" s="3" t="s">
        <v>1188</v>
      </c>
      <c r="F198" s="3" t="s">
        <v>1188</v>
      </c>
      <c r="G198" s="3" t="s">
        <v>1188</v>
      </c>
    </row>
    <row r="199" ht="15.75" customHeight="1"/>
    <row r="200" ht="15.75" customHeight="1"/>
    <row r="201" ht="15.75" customHeight="1">
      <c r="A201" s="3" t="s">
        <v>1204</v>
      </c>
      <c r="F201" s="3" t="s">
        <v>1204</v>
      </c>
      <c r="G201" s="3" t="s">
        <v>1204</v>
      </c>
    </row>
    <row r="202" ht="15.75" customHeight="1"/>
    <row r="203" ht="15.75" customHeight="1">
      <c r="A203" s="3" t="s">
        <v>1635</v>
      </c>
      <c r="F203" s="3" t="s">
        <v>1635</v>
      </c>
      <c r="G203" s="3" t="s">
        <v>1635</v>
      </c>
    </row>
    <row r="204" ht="15.75" customHeight="1"/>
    <row r="205" ht="15.75" customHeight="1">
      <c r="A205" s="3" t="s">
        <v>404</v>
      </c>
      <c r="F205" s="3" t="s">
        <v>404</v>
      </c>
      <c r="G205" s="3" t="s">
        <v>404</v>
      </c>
    </row>
    <row r="206" ht="15.75" customHeight="1"/>
    <row r="207" ht="15.75" customHeight="1">
      <c r="A207" s="3" t="s">
        <v>1246</v>
      </c>
      <c r="F207" s="3" t="s">
        <v>1246</v>
      </c>
      <c r="G207" s="3" t="s">
        <v>1246</v>
      </c>
    </row>
    <row r="208" ht="15.75" customHeight="1"/>
    <row r="209" ht="15.75" customHeight="1">
      <c r="A209" s="3" t="s">
        <v>1259</v>
      </c>
      <c r="F209" s="3" t="s">
        <v>1259</v>
      </c>
      <c r="G209" s="3" t="s">
        <v>1259</v>
      </c>
    </row>
    <row r="210" ht="15.75" customHeight="1"/>
    <row r="211" ht="15.75" customHeight="1">
      <c r="A211" s="3" t="s">
        <v>25</v>
      </c>
      <c r="F211" s="3" t="s">
        <v>25</v>
      </c>
      <c r="G211" s="3" t="s">
        <v>25</v>
      </c>
    </row>
    <row r="212" ht="15.75" customHeight="1"/>
    <row r="213" ht="15.75" customHeight="1"/>
    <row r="214" ht="15.75" customHeight="1">
      <c r="A214" s="3" t="s">
        <v>460</v>
      </c>
      <c r="F214" s="3" t="s">
        <v>460</v>
      </c>
      <c r="G214" s="3" t="s">
        <v>460</v>
      </c>
    </row>
    <row r="215" ht="15.75" customHeight="1"/>
    <row r="216" ht="15.75" customHeight="1"/>
    <row r="217" ht="15.75" customHeight="1"/>
    <row r="218" ht="15.75" customHeight="1"/>
    <row r="219" ht="15.75" customHeight="1">
      <c r="A219" s="3" t="s">
        <v>674</v>
      </c>
      <c r="F219" s="3" t="s">
        <v>674</v>
      </c>
      <c r="G219" s="3" t="s">
        <v>674</v>
      </c>
    </row>
    <row r="220" ht="15.75" customHeight="1"/>
    <row r="221" ht="15.75" customHeight="1">
      <c r="A221" s="3" t="s">
        <v>674</v>
      </c>
      <c r="F221" s="3" t="s">
        <v>674</v>
      </c>
      <c r="G221" s="3" t="s">
        <v>674</v>
      </c>
    </row>
    <row r="222" ht="15.75" customHeight="1"/>
    <row r="223" ht="15.75" customHeight="1">
      <c r="A223" s="3" t="s">
        <v>1328</v>
      </c>
      <c r="F223" s="3" t="s">
        <v>1328</v>
      </c>
      <c r="G223" s="3" t="s">
        <v>1328</v>
      </c>
    </row>
    <row r="224" ht="15.75" customHeight="1"/>
    <row r="225" ht="15.75" customHeight="1">
      <c r="A225" s="3" t="s">
        <v>404</v>
      </c>
      <c r="F225" s="3" t="s">
        <v>404</v>
      </c>
      <c r="G225" s="3" t="s">
        <v>404</v>
      </c>
    </row>
    <row r="226" ht="15.75" customHeight="1"/>
    <row r="227" ht="15.75" customHeight="1">
      <c r="A227" s="3" t="s">
        <v>507</v>
      </c>
      <c r="F227" s="3" t="s">
        <v>507</v>
      </c>
      <c r="G227" s="3" t="s">
        <v>507</v>
      </c>
    </row>
    <row r="228" ht="15.75" customHeight="1"/>
    <row r="229" ht="15.75" customHeight="1">
      <c r="A229" s="3" t="s">
        <v>1368</v>
      </c>
      <c r="F229" s="3" t="s">
        <v>1368</v>
      </c>
      <c r="G229" s="3" t="s">
        <v>1368</v>
      </c>
    </row>
    <row r="230" ht="15.75" customHeight="1"/>
    <row r="231" ht="15.75" customHeight="1">
      <c r="A231" s="3" t="s">
        <v>1658</v>
      </c>
      <c r="F231" s="3" t="s">
        <v>1658</v>
      </c>
      <c r="G231" s="3" t="s">
        <v>1658</v>
      </c>
    </row>
    <row r="232" ht="15.75" customHeight="1"/>
    <row r="233" ht="15.75" customHeight="1">
      <c r="A233" s="3" t="s">
        <v>1658</v>
      </c>
      <c r="F233" s="3" t="s">
        <v>1658</v>
      </c>
      <c r="G233" s="3" t="s">
        <v>1658</v>
      </c>
    </row>
    <row r="234" ht="15.75" customHeight="1">
      <c r="A234" s="3" t="s">
        <v>1067</v>
      </c>
      <c r="F234" s="3" t="s">
        <v>1067</v>
      </c>
      <c r="G234" s="3" t="s">
        <v>1067</v>
      </c>
    </row>
    <row r="235" ht="15.75" customHeight="1"/>
    <row r="236" ht="15.75" customHeight="1"/>
    <row r="237" ht="15.75" customHeight="1"/>
    <row r="238" ht="15.75" customHeight="1"/>
    <row r="239" ht="15.75" customHeight="1">
      <c r="A239" s="3" t="s">
        <v>674</v>
      </c>
      <c r="F239" s="3" t="s">
        <v>674</v>
      </c>
      <c r="G239" s="3" t="s">
        <v>674</v>
      </c>
    </row>
    <row r="240" ht="15.75" customHeight="1">
      <c r="A240" s="3" t="s">
        <v>1458</v>
      </c>
      <c r="F240" s="3" t="s">
        <v>1458</v>
      </c>
      <c r="G240" s="3" t="s">
        <v>1458</v>
      </c>
    </row>
    <row r="241" ht="15.75" customHeight="1"/>
    <row r="242" ht="15.75" customHeight="1">
      <c r="A242" s="3" t="s">
        <v>232</v>
      </c>
      <c r="F242" s="3" t="s">
        <v>232</v>
      </c>
      <c r="G242" s="3" t="s">
        <v>232</v>
      </c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3" width="34.71"/>
    <col customWidth="1" min="4" max="4" width="59.14"/>
    <col customWidth="1" min="5" max="5" width="34.71"/>
    <col customWidth="1" min="6" max="7" width="55.57"/>
    <col customWidth="1" min="8" max="8" width="77.0"/>
    <col customWidth="1" min="9" max="9" width="78.86"/>
    <col customWidth="1" min="10" max="13" width="34.71"/>
    <col customWidth="1" min="14" max="14" width="43.71"/>
    <col customWidth="1" min="15" max="15" width="38.29"/>
    <col customWidth="1" min="16" max="16" width="67.71"/>
    <col customWidth="1" min="17" max="17" width="73.43"/>
    <col customWidth="1" min="18" max="18" width="69.71"/>
    <col customWidth="1" min="19" max="19" width="35.43"/>
    <col customWidth="1" min="20" max="26" width="14.43"/>
  </cols>
  <sheetData>
    <row r="1" ht="15.75" customHeight="1">
      <c r="A1" s="1">
        <v>1.0</v>
      </c>
      <c r="B1" s="1" t="s">
        <v>1681</v>
      </c>
      <c r="C1" s="1" t="s">
        <v>2</v>
      </c>
      <c r="D1" s="1"/>
      <c r="E1" s="1" t="s">
        <v>4</v>
      </c>
      <c r="F1" s="1" t="s">
        <v>1682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ht="78.0" customHeight="1">
      <c r="A2" s="4" t="s">
        <v>18</v>
      </c>
      <c r="B2" s="1" t="s">
        <v>19</v>
      </c>
      <c r="C2" s="20" t="str">
        <f>HYPERLINK("http://lyc1535.mskobr.ru/","http://lyc1535.mskobr.ru/")</f>
        <v>http://lyc1535.mskobr.ru/</v>
      </c>
      <c r="D2" s="1" t="s">
        <v>1478</v>
      </c>
      <c r="E2" s="1">
        <v>4474.0</v>
      </c>
      <c r="F2" s="1" t="s">
        <v>1683</v>
      </c>
      <c r="G2" s="1" t="s">
        <v>22</v>
      </c>
      <c r="H2" s="1" t="s">
        <v>23</v>
      </c>
      <c r="I2" s="1" t="s">
        <v>1684</v>
      </c>
      <c r="J2" s="1" t="s">
        <v>1685</v>
      </c>
      <c r="K2" s="1" t="s">
        <v>25</v>
      </c>
      <c r="L2" s="1" t="s">
        <v>26</v>
      </c>
      <c r="M2" s="1" t="s">
        <v>1685</v>
      </c>
      <c r="N2" s="3" t="s">
        <v>27</v>
      </c>
      <c r="O2" s="3" t="s">
        <v>28</v>
      </c>
      <c r="P2" s="3" t="s">
        <v>29</v>
      </c>
      <c r="Q2" s="3" t="s">
        <v>1686</v>
      </c>
      <c r="R2" s="3" t="s">
        <v>31</v>
      </c>
      <c r="S2" s="3" t="s">
        <v>32</v>
      </c>
    </row>
    <row r="3" ht="15.75" customHeight="1">
      <c r="A3" s="1"/>
      <c r="B3" s="1"/>
      <c r="C3" s="20" t="str">
        <f>HYPERLINK("http://liceum1535.ru/","http://liceum1535.ru/")</f>
        <v>http://liceum1535.ru/</v>
      </c>
      <c r="D3" s="1" t="s">
        <v>1480</v>
      </c>
      <c r="E3" s="1"/>
      <c r="F3" s="1"/>
      <c r="G3" s="1"/>
      <c r="H3" s="1"/>
      <c r="I3" s="1"/>
      <c r="J3" s="1"/>
      <c r="K3" s="1"/>
      <c r="L3" s="1"/>
      <c r="M3" s="1"/>
      <c r="N3" s="6"/>
      <c r="O3" s="6"/>
      <c r="P3" s="6"/>
      <c r="Q3" s="6"/>
      <c r="R3" s="6"/>
      <c r="S3" s="6"/>
    </row>
    <row r="4" ht="15.75" customHeight="1">
      <c r="A4" s="7"/>
      <c r="B4" s="7"/>
      <c r="C4" s="7"/>
      <c r="D4" s="7" t="s">
        <v>1481</v>
      </c>
      <c r="E4" s="7"/>
      <c r="F4" s="7"/>
      <c r="G4" s="7"/>
      <c r="H4" s="7"/>
      <c r="I4" s="7"/>
      <c r="J4" s="7"/>
      <c r="K4" s="7"/>
      <c r="L4" s="7"/>
      <c r="M4" s="7"/>
      <c r="N4" s="9"/>
      <c r="O4" s="9"/>
      <c r="P4" s="9"/>
      <c r="Q4" s="9"/>
      <c r="R4" s="9"/>
      <c r="S4" s="9"/>
    </row>
    <row r="5" ht="15.75" customHeight="1">
      <c r="A5" s="1" t="s">
        <v>35</v>
      </c>
      <c r="B5" s="1" t="s">
        <v>36</v>
      </c>
      <c r="C5" s="20" t="str">
        <f>HYPERLINK("http://internat.msu.ru/","http://internat.msu.ru/
")</f>
        <v>http://internat.msu.ru/
</v>
      </c>
      <c r="D5" s="1" t="s">
        <v>1482</v>
      </c>
      <c r="E5" s="1">
        <v>48659.0</v>
      </c>
      <c r="F5" s="1" t="s">
        <v>1687</v>
      </c>
      <c r="G5" s="1" t="s">
        <v>1688</v>
      </c>
      <c r="H5" s="1" t="s">
        <v>40</v>
      </c>
      <c r="I5" s="1" t="s">
        <v>1689</v>
      </c>
      <c r="J5" s="1" t="s">
        <v>1685</v>
      </c>
      <c r="K5" s="1" t="s">
        <v>25</v>
      </c>
      <c r="L5" s="1" t="s">
        <v>42</v>
      </c>
      <c r="M5" s="1" t="s">
        <v>43</v>
      </c>
      <c r="N5" s="3" t="s">
        <v>44</v>
      </c>
      <c r="O5" s="3" t="s">
        <v>45</v>
      </c>
      <c r="P5" s="3" t="s">
        <v>46</v>
      </c>
      <c r="Q5" s="3" t="s">
        <v>47</v>
      </c>
      <c r="R5" s="3" t="s">
        <v>48</v>
      </c>
      <c r="S5" s="3" t="s">
        <v>49</v>
      </c>
    </row>
    <row r="6" ht="15.75" customHeight="1">
      <c r="A6" s="7"/>
      <c r="B6" s="7"/>
      <c r="C6" s="21" t="str">
        <f>HYPERLINK("http://www.pms.ru/","http://www.pms.ru/")</f>
        <v>http://www.pms.ru/</v>
      </c>
      <c r="D6" s="6"/>
      <c r="E6" s="7"/>
      <c r="F6" s="7"/>
      <c r="G6" s="7"/>
      <c r="H6" s="7"/>
      <c r="I6" s="7"/>
      <c r="J6" s="7"/>
      <c r="K6" s="7"/>
      <c r="L6" s="7"/>
      <c r="M6" s="7"/>
      <c r="N6" s="9"/>
      <c r="O6" s="9"/>
      <c r="P6" s="9"/>
      <c r="Q6" s="9"/>
      <c r="R6" s="9"/>
      <c r="S6" s="9"/>
    </row>
    <row r="7" ht="15.75" customHeight="1">
      <c r="A7" s="1"/>
      <c r="B7" s="1"/>
      <c r="C7" s="22" t="str">
        <f>HYPERLINK("http://www.kolmogorovschool.ru/","http://www.kolmogorovschool.ru/")</f>
        <v>http://www.kolmogorovschool.ru/</v>
      </c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6"/>
      <c r="P7" s="6"/>
      <c r="Q7" s="6"/>
      <c r="R7" s="6"/>
      <c r="S7" s="6"/>
    </row>
    <row r="8" ht="15.75" customHeight="1">
      <c r="A8" s="1" t="s">
        <v>53</v>
      </c>
      <c r="B8" s="1" t="s">
        <v>54</v>
      </c>
      <c r="C8" s="20" t="str">
        <f>HYPERLINK("http://coc57.mskobr.ru/","http://coc57.mskobr.ru/")</f>
        <v>http://coc57.mskobr.ru/</v>
      </c>
      <c r="D8" s="1" t="s">
        <v>1690</v>
      </c>
      <c r="E8" s="1">
        <v>1378.0</v>
      </c>
      <c r="F8" s="1" t="s">
        <v>1691</v>
      </c>
      <c r="G8" s="1" t="s">
        <v>57</v>
      </c>
      <c r="H8" s="1" t="s">
        <v>58</v>
      </c>
      <c r="I8" s="1" t="s">
        <v>1692</v>
      </c>
      <c r="J8" s="1" t="s">
        <v>60</v>
      </c>
      <c r="K8" s="1" t="s">
        <v>25</v>
      </c>
      <c r="L8" s="1" t="s">
        <v>61</v>
      </c>
      <c r="M8" s="1" t="s">
        <v>1685</v>
      </c>
      <c r="N8" s="3" t="s">
        <v>62</v>
      </c>
      <c r="O8" s="3" t="s">
        <v>63</v>
      </c>
      <c r="P8" s="3" t="s">
        <v>64</v>
      </c>
      <c r="Q8" s="6"/>
      <c r="R8" s="3" t="s">
        <v>66</v>
      </c>
      <c r="S8" s="3" t="s">
        <v>67</v>
      </c>
    </row>
    <row r="9" ht="15.75" customHeight="1">
      <c r="A9" s="1"/>
      <c r="B9" s="1"/>
      <c r="C9" s="20" t="str">
        <f>HYPERLINK("http://sch57.ru/","http://sch57.ru/")</f>
        <v>http://sch57.ru/</v>
      </c>
      <c r="D9" s="1" t="s">
        <v>1484</v>
      </c>
      <c r="E9" s="1"/>
      <c r="F9" s="1"/>
      <c r="G9" s="1"/>
      <c r="H9" s="1"/>
      <c r="I9" s="1"/>
      <c r="J9" s="1"/>
      <c r="K9" s="1"/>
      <c r="L9" s="1"/>
      <c r="M9" s="1"/>
      <c r="N9" s="6"/>
      <c r="O9" s="6"/>
      <c r="P9" s="6"/>
      <c r="Q9" s="6"/>
      <c r="R9" s="6"/>
      <c r="S9" s="6"/>
    </row>
    <row r="10" ht="15.75" customHeight="1">
      <c r="A10" s="1" t="s">
        <v>70</v>
      </c>
      <c r="B10" s="1" t="s">
        <v>71</v>
      </c>
      <c r="C10" s="20" t="str">
        <f>HYPERLINK("http://lycc1501.mskobr.ru/","http://lycc1501.mskobr.ru/")</f>
        <v>http://lycc1501.mskobr.ru/</v>
      </c>
      <c r="D10" s="1" t="s">
        <v>1485</v>
      </c>
      <c r="E10" s="1" t="s">
        <v>74</v>
      </c>
      <c r="F10" s="27" t="s">
        <v>1693</v>
      </c>
      <c r="G10" s="27" t="s">
        <v>75</v>
      </c>
      <c r="H10" s="1" t="s">
        <v>76</v>
      </c>
      <c r="I10" s="1" t="s">
        <v>1694</v>
      </c>
      <c r="J10" s="1" t="s">
        <v>1685</v>
      </c>
      <c r="K10" s="1" t="s">
        <v>43</v>
      </c>
      <c r="L10" s="1" t="s">
        <v>26</v>
      </c>
      <c r="M10" s="1" t="s">
        <v>1695</v>
      </c>
      <c r="N10" s="3" t="s">
        <v>78</v>
      </c>
      <c r="O10" s="11" t="s">
        <v>79</v>
      </c>
      <c r="P10" s="3" t="s">
        <v>80</v>
      </c>
      <c r="Q10" s="3" t="s">
        <v>1696</v>
      </c>
      <c r="R10" s="3" t="s">
        <v>82</v>
      </c>
      <c r="S10" s="3" t="s">
        <v>83</v>
      </c>
    </row>
    <row r="11" ht="15.75" customHeight="1">
      <c r="A11" s="1"/>
      <c r="B11" s="1"/>
      <c r="C11" s="20" t="str">
        <f>HYPERLINK("http://www.lyceum1501.ru/index.php?page=3","http://www.lyceum1501.ru/index.php?page=3")</f>
        <v>http://www.lyceum1501.ru/index.php?page=3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6"/>
      <c r="O11" s="6"/>
      <c r="P11" s="6"/>
      <c r="Q11" s="6"/>
      <c r="R11" s="6"/>
      <c r="S11" s="6"/>
    </row>
    <row r="12" ht="15.75" customHeight="1">
      <c r="A12" s="1"/>
      <c r="B12" s="1"/>
      <c r="C12" s="20" t="str">
        <f>HYPERLINK("http://schule1277.ru/","http://schule1277.ru/")</f>
        <v>http://schule1277.ru/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6"/>
      <c r="O12" s="6"/>
      <c r="P12" s="6"/>
      <c r="Q12" s="6"/>
      <c r="R12" s="6"/>
      <c r="S12" s="6"/>
    </row>
    <row r="13" ht="15.75" customHeight="1">
      <c r="A13" s="1" t="s">
        <v>86</v>
      </c>
      <c r="B13" s="1" t="s">
        <v>87</v>
      </c>
      <c r="C13" s="20" t="str">
        <f>HYPERLINK("http://lycuz2.mskobr.ru/","http://lycuz2.mskobr.ru/")</f>
        <v>http://lycuz2.mskobr.ru/</v>
      </c>
      <c r="D13" s="1" t="s">
        <v>1486</v>
      </c>
      <c r="E13" s="1">
        <v>53301.0</v>
      </c>
      <c r="F13" s="1" t="s">
        <v>1697</v>
      </c>
      <c r="G13" s="1" t="s">
        <v>90</v>
      </c>
      <c r="H13" s="1" t="s">
        <v>91</v>
      </c>
      <c r="I13" s="1" t="s">
        <v>1698</v>
      </c>
      <c r="J13" s="1" t="s">
        <v>1685</v>
      </c>
      <c r="K13" s="1" t="s">
        <v>43</v>
      </c>
      <c r="L13" s="1" t="s">
        <v>26</v>
      </c>
      <c r="M13" s="1" t="s">
        <v>1685</v>
      </c>
      <c r="N13" s="3" t="s">
        <v>93</v>
      </c>
      <c r="O13" s="3" t="s">
        <v>94</v>
      </c>
      <c r="P13" s="3" t="s">
        <v>95</v>
      </c>
      <c r="Q13" s="3" t="s">
        <v>128</v>
      </c>
      <c r="R13" s="3" t="s">
        <v>97</v>
      </c>
      <c r="S13" s="3" t="s">
        <v>98</v>
      </c>
    </row>
    <row r="14" ht="15.75" customHeight="1">
      <c r="A14" s="1"/>
      <c r="B14" s="1"/>
      <c r="C14" s="20" t="str">
        <f>HYPERLINK("http://www.school2.ru/index.html","http://www.school2.ru/index.html")</f>
        <v>http://www.school2.ru/index.html</v>
      </c>
      <c r="D14" s="1" t="s">
        <v>1487</v>
      </c>
      <c r="E14" s="1"/>
      <c r="F14" s="1"/>
      <c r="G14" s="1"/>
      <c r="H14" s="1"/>
      <c r="I14" s="1"/>
      <c r="J14" s="1"/>
      <c r="K14" s="1"/>
      <c r="L14" s="1"/>
      <c r="M14" s="1"/>
      <c r="N14" s="6"/>
      <c r="O14" s="6"/>
      <c r="P14" s="6"/>
      <c r="Q14" s="6"/>
      <c r="R14" s="6"/>
      <c r="S14" s="6"/>
    </row>
    <row r="15" ht="15.75" customHeight="1">
      <c r="A15" s="1"/>
      <c r="B15" s="1"/>
      <c r="C15" s="20" t="str">
        <f>HYPERLINK("http://sch2.ru/content/category/15/32/86/","http://sch2.ru/content/category/15/32/86/")</f>
        <v>http://sch2.ru/content/category/15/32/86/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6"/>
      <c r="O15" s="6"/>
      <c r="P15" s="6"/>
      <c r="Q15" s="6"/>
      <c r="R15" s="6"/>
      <c r="S15" s="6"/>
    </row>
    <row r="16" ht="15.75" customHeight="1">
      <c r="A16" s="1" t="s">
        <v>102</v>
      </c>
      <c r="B16" s="1" t="s">
        <v>103</v>
      </c>
      <c r="C16" s="20" t="str">
        <f>HYPERLINK("http://int.mskobr.ru/","http://int.mskobr.ru/")</f>
        <v>http://int.mskobr.ru/</v>
      </c>
      <c r="D16" s="1" t="s">
        <v>1488</v>
      </c>
      <c r="E16" s="1">
        <v>26682.0</v>
      </c>
      <c r="F16" s="1" t="s">
        <v>1699</v>
      </c>
      <c r="G16" s="1" t="s">
        <v>106</v>
      </c>
      <c r="H16" s="1" t="s">
        <v>1700</v>
      </c>
      <c r="I16" s="1" t="s">
        <v>108</v>
      </c>
      <c r="J16" s="1" t="s">
        <v>1685</v>
      </c>
      <c r="K16" s="1" t="s">
        <v>25</v>
      </c>
      <c r="L16" s="1" t="s">
        <v>42</v>
      </c>
      <c r="M16" s="1" t="s">
        <v>43</v>
      </c>
      <c r="N16" s="3" t="s">
        <v>109</v>
      </c>
      <c r="O16" s="3" t="s">
        <v>110</v>
      </c>
      <c r="P16" s="3" t="s">
        <v>111</v>
      </c>
      <c r="Q16" s="3" t="s">
        <v>1701</v>
      </c>
      <c r="R16" s="3" t="s">
        <v>113</v>
      </c>
      <c r="S16" s="3" t="s">
        <v>114</v>
      </c>
    </row>
    <row r="17" ht="15.75" customHeight="1">
      <c r="A17" s="1"/>
      <c r="B17" s="1"/>
      <c r="C17" s="20" t="str">
        <f>HYPERLINK("http://int-sch.ru/","http://int-sch.ru/")</f>
        <v>http://int-sch.ru/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6"/>
      <c r="O17" s="6"/>
      <c r="P17" s="6"/>
      <c r="Q17" s="6"/>
      <c r="R17" s="6"/>
      <c r="S17" s="6"/>
    </row>
    <row r="18" ht="15.75" customHeight="1">
      <c r="A18" s="1"/>
      <c r="B18" s="1"/>
      <c r="C18" s="20" t="str">
        <f>HYPERLINK("http://sch-int.ru/","http://sch-int.ru/")</f>
        <v>http://sch-int.ru/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6"/>
      <c r="P18" s="6"/>
      <c r="Q18" s="6"/>
      <c r="R18" s="6"/>
      <c r="S18" s="6"/>
    </row>
    <row r="19" ht="15.75" customHeight="1">
      <c r="A19" s="1" t="s">
        <v>118</v>
      </c>
      <c r="B19" s="1" t="s">
        <v>119</v>
      </c>
      <c r="C19" s="20" t="str">
        <f>HYPERLINK("http://schc179.mskobr.ru/","http://schc179.mskobr.ru/")</f>
        <v>http://schc179.mskobr.ru/</v>
      </c>
      <c r="D19" s="1" t="s">
        <v>1489</v>
      </c>
      <c r="E19" s="1">
        <v>4873.0</v>
      </c>
      <c r="F19" s="1" t="s">
        <v>1702</v>
      </c>
      <c r="G19" s="1" t="s">
        <v>122</v>
      </c>
      <c r="H19" s="1" t="s">
        <v>1703</v>
      </c>
      <c r="I19" s="1" t="s">
        <v>1704</v>
      </c>
      <c r="J19" s="1" t="s">
        <v>1685</v>
      </c>
      <c r="K19" s="1" t="s">
        <v>43</v>
      </c>
      <c r="L19" s="1" t="s">
        <v>42</v>
      </c>
      <c r="M19" s="1" t="s">
        <v>1685</v>
      </c>
      <c r="N19" s="3" t="s">
        <v>125</v>
      </c>
      <c r="O19" s="3" t="s">
        <v>126</v>
      </c>
      <c r="P19" s="3" t="s">
        <v>127</v>
      </c>
      <c r="Q19" s="3" t="s">
        <v>1705</v>
      </c>
      <c r="R19" s="3" t="s">
        <v>129</v>
      </c>
      <c r="S19" s="3" t="s">
        <v>130</v>
      </c>
    </row>
    <row r="20" ht="15.75" customHeight="1">
      <c r="A20" s="1"/>
      <c r="B20" s="1"/>
      <c r="C20" s="20" t="str">
        <f>HYPERLINK("http://www.179.ru/index.php/school","http://www.179.ru/index.php/school")</f>
        <v>http://www.179.ru/index.php/school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6"/>
      <c r="O20" s="6"/>
      <c r="P20" s="6"/>
      <c r="Q20" s="6"/>
      <c r="R20" s="6"/>
      <c r="S20" s="6"/>
    </row>
    <row r="21" ht="15.75" customHeight="1">
      <c r="A21" s="1"/>
      <c r="B21" s="1"/>
      <c r="C21" s="20" t="str">
        <f>HYPERLINK("http://www.bioclass179.ru/index.shtml","http://www.bioclass179.ru/index.shtml")</f>
        <v>http://www.bioclass179.ru/index.shtml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6"/>
      <c r="O21" s="6"/>
      <c r="P21" s="6"/>
      <c r="Q21" s="6"/>
      <c r="R21" s="6"/>
      <c r="S21" s="6"/>
    </row>
    <row r="22" ht="15.75" customHeight="1">
      <c r="A22" s="1" t="s">
        <v>133</v>
      </c>
      <c r="B22" s="1" t="s">
        <v>134</v>
      </c>
      <c r="C22" s="20" t="str">
        <f>HYPERLINK("http://lycu1580.mskobr.ru/","http://lycu1580.mskobr.ru/")</f>
        <v>http://lycu1580.mskobr.ru/</v>
      </c>
      <c r="D22" s="1" t="s">
        <v>1490</v>
      </c>
      <c r="E22" s="1" t="s">
        <v>137</v>
      </c>
      <c r="F22" s="1" t="s">
        <v>1706</v>
      </c>
      <c r="G22" s="1" t="s">
        <v>138</v>
      </c>
      <c r="H22" s="1" t="s">
        <v>139</v>
      </c>
      <c r="I22" s="1" t="s">
        <v>140</v>
      </c>
      <c r="J22" s="1" t="s">
        <v>1685</v>
      </c>
      <c r="K22" s="1" t="s">
        <v>43</v>
      </c>
      <c r="L22" s="1" t="s">
        <v>26</v>
      </c>
      <c r="M22" s="1" t="s">
        <v>1685</v>
      </c>
      <c r="N22" s="3" t="s">
        <v>141</v>
      </c>
      <c r="O22" s="3" t="s">
        <v>142</v>
      </c>
      <c r="P22" s="3" t="s">
        <v>143</v>
      </c>
      <c r="Q22" s="3" t="s">
        <v>1707</v>
      </c>
      <c r="R22" s="3" t="s">
        <v>145</v>
      </c>
      <c r="S22" s="3" t="s">
        <v>146</v>
      </c>
    </row>
    <row r="23" ht="15.75" customHeight="1">
      <c r="A23" s="1"/>
      <c r="B23" s="1"/>
      <c r="C23" s="20" t="str">
        <f>HYPERLINK("http://1581mgtu.ru/","http://1581mgtu.ru/")</f>
        <v>http://1581mgtu.ru/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6"/>
      <c r="O23" s="6"/>
      <c r="P23" s="6"/>
      <c r="Q23" s="6"/>
      <c r="R23" s="6"/>
      <c r="S23" s="6"/>
    </row>
    <row r="24" ht="15.75" customHeight="1">
      <c r="A24" s="1" t="s">
        <v>147</v>
      </c>
      <c r="B24" s="1" t="s">
        <v>148</v>
      </c>
      <c r="C24" s="20" t="str">
        <f>HYPERLINK("http://sch1329.mskobr.ru/","http://sch1329.mskobr.ru/")</f>
        <v>http://sch1329.mskobr.ru/</v>
      </c>
      <c r="D24" s="1" t="s">
        <v>1491</v>
      </c>
      <c r="E24" s="1">
        <v>189133.0</v>
      </c>
      <c r="F24" s="1" t="s">
        <v>1708</v>
      </c>
      <c r="G24" s="1" t="s">
        <v>1709</v>
      </c>
      <c r="H24" s="1" t="s">
        <v>1710</v>
      </c>
      <c r="I24" s="1" t="s">
        <v>1711</v>
      </c>
      <c r="J24" s="1" t="s">
        <v>1712</v>
      </c>
      <c r="K24" s="1" t="s">
        <v>25</v>
      </c>
      <c r="L24" s="1" t="s">
        <v>61</v>
      </c>
      <c r="M24" s="1" t="s">
        <v>1685</v>
      </c>
      <c r="N24" s="3" t="s">
        <v>155</v>
      </c>
      <c r="O24" s="3" t="s">
        <v>156</v>
      </c>
      <c r="P24" s="3" t="s">
        <v>157</v>
      </c>
      <c r="Q24" s="3" t="s">
        <v>1713</v>
      </c>
      <c r="R24" s="3" t="s">
        <v>159</v>
      </c>
      <c r="S24" s="3" t="s">
        <v>160</v>
      </c>
    </row>
    <row r="25" ht="15.75" customHeight="1">
      <c r="A25" s="1"/>
      <c r="B25" s="1"/>
      <c r="C25" s="20" t="str">
        <f>HYPERLINK("http://www.sch1329.ru/","http://www.sch1329.ru/")</f>
        <v>http://www.sch1329.ru/</v>
      </c>
      <c r="D25" s="1" t="s">
        <v>1494</v>
      </c>
      <c r="E25" s="1"/>
      <c r="F25" s="1"/>
      <c r="G25" s="1"/>
      <c r="H25" s="1"/>
      <c r="I25" s="1"/>
      <c r="J25" s="1"/>
      <c r="K25" s="1"/>
      <c r="L25" s="1"/>
      <c r="M25" s="1"/>
      <c r="N25" s="6"/>
      <c r="O25" s="6"/>
      <c r="P25" s="6"/>
      <c r="Q25" s="6"/>
      <c r="R25" s="6"/>
      <c r="S25" s="6"/>
    </row>
    <row r="26" ht="15.75" customHeight="1">
      <c r="A26" s="1" t="s">
        <v>162</v>
      </c>
      <c r="B26" s="1" t="s">
        <v>163</v>
      </c>
      <c r="C26" s="20" t="str">
        <f>HYPERLINK("http://lgkuv.mskobr.ru/","http://lgkuv.mskobr.ru/")</f>
        <v>http://lgkuv.mskobr.ru/</v>
      </c>
      <c r="D26" s="3" t="s">
        <v>1495</v>
      </c>
      <c r="E26" s="1" t="s">
        <v>166</v>
      </c>
      <c r="F26" s="1" t="s">
        <v>1714</v>
      </c>
      <c r="G26" s="1" t="s">
        <v>167</v>
      </c>
      <c r="H26" s="1" t="s">
        <v>168</v>
      </c>
      <c r="I26" s="1" t="s">
        <v>169</v>
      </c>
      <c r="J26" s="1" t="s">
        <v>1715</v>
      </c>
      <c r="K26" s="1" t="s">
        <v>171</v>
      </c>
      <c r="L26" s="1" t="s">
        <v>26</v>
      </c>
      <c r="M26" s="1" t="s">
        <v>1685</v>
      </c>
      <c r="N26" s="3" t="s">
        <v>172</v>
      </c>
      <c r="O26" s="3" t="s">
        <v>173</v>
      </c>
      <c r="P26" s="3" t="s">
        <v>174</v>
      </c>
      <c r="Q26" s="3" t="s">
        <v>1716</v>
      </c>
      <c r="R26" s="3" t="s">
        <v>176</v>
      </c>
      <c r="S26" s="3" t="s">
        <v>177</v>
      </c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6"/>
      <c r="O27" s="6"/>
      <c r="P27" s="6"/>
      <c r="Q27" s="6"/>
      <c r="R27" s="6"/>
      <c r="S27" s="6"/>
    </row>
    <row r="28" ht="15.75" customHeight="1">
      <c r="A28" s="1" t="s">
        <v>178</v>
      </c>
      <c r="B28" s="1" t="s">
        <v>179</v>
      </c>
      <c r="C28" s="20" t="str">
        <f>HYPERLINK("http://lycg1502.mskobr.ru/","http://lycg1502.mskobr.ru/")</f>
        <v>http://lycg1502.mskobr.ru/</v>
      </c>
      <c r="D28" s="1" t="s">
        <v>1496</v>
      </c>
      <c r="E28" s="1" t="s">
        <v>182</v>
      </c>
      <c r="F28" s="1" t="s">
        <v>1717</v>
      </c>
      <c r="G28" s="1" t="s">
        <v>183</v>
      </c>
      <c r="H28" s="1" t="s">
        <v>184</v>
      </c>
      <c r="I28" s="1" t="s">
        <v>185</v>
      </c>
      <c r="J28" s="1" t="s">
        <v>1718</v>
      </c>
      <c r="K28" s="1" t="s">
        <v>43</v>
      </c>
      <c r="L28" s="1" t="s">
        <v>26</v>
      </c>
      <c r="M28" s="1" t="s">
        <v>1685</v>
      </c>
      <c r="N28" s="3" t="s">
        <v>187</v>
      </c>
      <c r="O28" s="3" t="s">
        <v>188</v>
      </c>
      <c r="P28" s="3" t="s">
        <v>189</v>
      </c>
      <c r="Q28" s="3" t="s">
        <v>190</v>
      </c>
      <c r="R28" s="3" t="s">
        <v>191</v>
      </c>
      <c r="S28" s="3" t="s">
        <v>192</v>
      </c>
    </row>
    <row r="29" ht="15.75" customHeight="1">
      <c r="A29" s="1"/>
      <c r="B29" s="1"/>
      <c r="C29" s="20" t="str">
        <f>HYPERLINK("http://www.lyceum1502.ru/","http://www.lyceum1502.ru/")</f>
        <v>http://www.lyceum1502.ru/</v>
      </c>
      <c r="D29" s="15" t="s">
        <v>1497</v>
      </c>
      <c r="E29" s="1"/>
      <c r="F29" s="6"/>
      <c r="G29" s="6"/>
      <c r="H29" s="1"/>
      <c r="I29" s="1"/>
      <c r="J29" s="1"/>
      <c r="K29" s="1"/>
      <c r="L29" s="1"/>
      <c r="M29" s="1"/>
      <c r="N29" s="6"/>
      <c r="O29" s="6"/>
      <c r="P29" s="6"/>
      <c r="Q29" s="6"/>
      <c r="R29" s="6"/>
      <c r="S29" s="6"/>
    </row>
    <row r="30" ht="15.75" customHeight="1">
      <c r="A30" s="1"/>
      <c r="B30" s="1"/>
      <c r="C30" s="20" t="str">
        <f>HYPERLINK("http://www.xn--1502-u4drin4h.xn--p1ai/","http://www.xn--1502-u4drin4h.xn--p1ai/")</f>
        <v>http://www.xn--1502-u4drin4h.xn--p1ai/</v>
      </c>
      <c r="D30" s="15" t="s">
        <v>1498</v>
      </c>
      <c r="E30" s="1"/>
      <c r="F30" s="1"/>
      <c r="G30" s="1"/>
      <c r="H30" s="1"/>
      <c r="I30" s="1"/>
      <c r="J30" s="1"/>
      <c r="K30" s="1"/>
      <c r="L30" s="1"/>
      <c r="M30" s="1"/>
      <c r="N30" s="6"/>
      <c r="O30" s="6"/>
      <c r="P30" s="6"/>
      <c r="Q30" s="6"/>
      <c r="R30" s="6"/>
      <c r="S30" s="6"/>
    </row>
    <row r="31" ht="15.75" customHeight="1">
      <c r="A31" s="1" t="s">
        <v>194</v>
      </c>
      <c r="B31" s="1" t="s">
        <v>195</v>
      </c>
      <c r="C31" s="20" t="str">
        <f>HYPERLINK("http://gym1543.mskobr.ru/","http://gym1543.mskobr.ru/")</f>
        <v>http://gym1543.mskobr.ru/</v>
      </c>
      <c r="D31" s="1" t="s">
        <v>1499</v>
      </c>
      <c r="E31" s="3">
        <v>946.0</v>
      </c>
      <c r="F31" s="1" t="s">
        <v>1719</v>
      </c>
      <c r="G31" s="1" t="s">
        <v>197</v>
      </c>
      <c r="H31" s="1" t="s">
        <v>1720</v>
      </c>
      <c r="I31" s="1" t="s">
        <v>199</v>
      </c>
      <c r="J31" s="1" t="s">
        <v>1685</v>
      </c>
      <c r="K31" s="1" t="s">
        <v>25</v>
      </c>
      <c r="L31" s="1" t="s">
        <v>200</v>
      </c>
      <c r="M31" s="1" t="s">
        <v>1685</v>
      </c>
      <c r="N31" s="3" t="s">
        <v>44</v>
      </c>
      <c r="O31" s="3" t="s">
        <v>201</v>
      </c>
      <c r="P31" s="3" t="s">
        <v>202</v>
      </c>
      <c r="Q31" s="3" t="s">
        <v>128</v>
      </c>
      <c r="R31" s="3" t="s">
        <v>203</v>
      </c>
      <c r="S31" s="3" t="s">
        <v>204</v>
      </c>
    </row>
    <row r="32" ht="15.75" customHeight="1">
      <c r="A32" s="1"/>
      <c r="B32" s="1"/>
      <c r="C32" s="20" t="str">
        <f>HYPERLINK("http://www.1543.ru/","http://www.1543.ru/")</f>
        <v>http://www.1543.ru/</v>
      </c>
      <c r="D32" s="1" t="s">
        <v>1500</v>
      </c>
      <c r="E32" s="1"/>
      <c r="F32" s="1"/>
      <c r="G32" s="1"/>
      <c r="H32" s="1"/>
      <c r="I32" s="1"/>
      <c r="J32" s="1"/>
      <c r="K32" s="1"/>
      <c r="L32" s="1"/>
      <c r="M32" s="1"/>
      <c r="N32" s="6"/>
      <c r="O32" s="6"/>
      <c r="P32" s="6"/>
      <c r="Q32" s="6"/>
      <c r="R32" s="6"/>
      <c r="S32" s="6"/>
    </row>
    <row r="33" ht="15.75" customHeight="1">
      <c r="A33" s="1"/>
      <c r="B33" s="1"/>
      <c r="C33" s="20" t="str">
        <f>HYPERLINK("http://www.bioclass.ru/","http://www.bioclass.ru/")</f>
        <v>http://www.bioclass.ru/</v>
      </c>
      <c r="D33" s="1" t="s">
        <v>1501</v>
      </c>
      <c r="E33" s="1"/>
      <c r="F33" s="1"/>
      <c r="G33" s="1"/>
      <c r="H33" s="1"/>
      <c r="I33" s="1"/>
      <c r="J33" s="1"/>
      <c r="K33" s="1"/>
      <c r="L33" s="1"/>
      <c r="M33" s="1"/>
      <c r="N33" s="6"/>
      <c r="O33" s="6"/>
      <c r="P33" s="6"/>
      <c r="Q33" s="6"/>
      <c r="R33" s="6"/>
      <c r="S33" s="6"/>
    </row>
    <row r="34" ht="15.75" customHeight="1">
      <c r="A34" s="1"/>
      <c r="B34" s="1"/>
      <c r="C34" s="20" t="str">
        <f>HYPERLINK("http://www.mccme.ru/s43/math/","http://www.mccme.ru/s43/math/")</f>
        <v>http://www.mccme.ru/s43/math/</v>
      </c>
      <c r="D34" s="1" t="s">
        <v>1502</v>
      </c>
      <c r="E34" s="1"/>
      <c r="F34" s="1"/>
      <c r="G34" s="1"/>
      <c r="H34" s="1"/>
      <c r="I34" s="1"/>
      <c r="J34" s="1"/>
      <c r="K34" s="1"/>
      <c r="L34" s="1"/>
      <c r="M34" s="1"/>
      <c r="N34" s="6"/>
      <c r="O34" s="6"/>
      <c r="P34" s="6"/>
      <c r="Q34" s="6"/>
      <c r="R34" s="6"/>
      <c r="S34" s="6"/>
    </row>
    <row r="35" ht="15.75" customHeight="1">
      <c r="A35" s="1"/>
      <c r="B35" s="1"/>
      <c r="C35" s="1"/>
      <c r="D35" s="1" t="s">
        <v>1503</v>
      </c>
      <c r="E35" s="1"/>
      <c r="F35" s="1"/>
      <c r="G35" s="1"/>
      <c r="H35" s="1"/>
      <c r="I35" s="1"/>
      <c r="J35" s="1"/>
      <c r="K35" s="1"/>
      <c r="L35" s="1"/>
      <c r="M35" s="1"/>
      <c r="N35" s="6"/>
      <c r="O35" s="6"/>
      <c r="P35" s="6"/>
      <c r="Q35" s="6"/>
      <c r="R35" s="6"/>
      <c r="S35" s="6"/>
    </row>
    <row r="36" ht="15.75" customHeight="1">
      <c r="A36" s="1" t="s">
        <v>211</v>
      </c>
      <c r="B36" s="1" t="s">
        <v>212</v>
      </c>
      <c r="C36" s="20" t="str">
        <f>HYPERLINK("http://gym1514uz.mskobr.ru/","http://gym1514uz.mskobr.ru/")</f>
        <v>http://gym1514uz.mskobr.ru/</v>
      </c>
      <c r="D36" s="1" t="s">
        <v>1504</v>
      </c>
      <c r="E36" s="1">
        <v>802.0</v>
      </c>
      <c r="F36" s="1" t="s">
        <v>1721</v>
      </c>
      <c r="G36" s="1" t="s">
        <v>215</v>
      </c>
      <c r="H36" s="1" t="s">
        <v>216</v>
      </c>
      <c r="I36" s="1" t="s">
        <v>217</v>
      </c>
      <c r="J36" s="1" t="s">
        <v>60</v>
      </c>
      <c r="K36" s="1" t="s">
        <v>43</v>
      </c>
      <c r="L36" s="1" t="s">
        <v>200</v>
      </c>
      <c r="M36" s="1" t="s">
        <v>1685</v>
      </c>
      <c r="N36" s="3" t="s">
        <v>93</v>
      </c>
      <c r="O36" s="3" t="s">
        <v>218</v>
      </c>
      <c r="P36" s="3" t="s">
        <v>219</v>
      </c>
      <c r="Q36" s="3" t="s">
        <v>220</v>
      </c>
      <c r="R36" s="3" t="s">
        <v>221</v>
      </c>
      <c r="S36" s="3" t="s">
        <v>222</v>
      </c>
    </row>
    <row r="37" ht="15.75" customHeight="1">
      <c r="A37" s="1"/>
      <c r="B37" s="1"/>
      <c r="C37" s="20" t="str">
        <f>HYPERLINK("http://www.1514.ru/","http://www.1514.ru/")</f>
        <v>http://www.1514.ru/</v>
      </c>
      <c r="D37" s="1" t="s">
        <v>1505</v>
      </c>
      <c r="E37" s="1"/>
      <c r="F37" s="1"/>
      <c r="G37" s="1"/>
      <c r="H37" s="1"/>
      <c r="I37" s="1"/>
      <c r="J37" s="1"/>
      <c r="K37" s="1"/>
      <c r="L37" s="1"/>
      <c r="M37" s="1"/>
      <c r="N37" s="6"/>
      <c r="O37" s="6"/>
      <c r="P37" s="3"/>
      <c r="Q37" s="6"/>
      <c r="R37" s="6"/>
      <c r="S37" s="6"/>
    </row>
    <row r="38" ht="15.75" customHeight="1">
      <c r="A38" s="1"/>
      <c r="B38" s="1"/>
      <c r="C38" s="20" t="str">
        <f>HYPERLINK("http://gym1514uz.mskobr.ru/primary_edu/nachal_naya_shkola_gimnazii_1514/","http://gym1514uz.mskobr.ru/primary_edu/nachal_naya_shkola_gimnazii_1514/")</f>
        <v>http://gym1514uz.mskobr.ru/primary_edu/nachal_naya_shkola_gimnazii_1514/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6"/>
      <c r="O38" s="6"/>
      <c r="P38" s="6"/>
      <c r="Q38" s="6"/>
      <c r="R38" s="6"/>
      <c r="S38" s="6"/>
    </row>
    <row r="39" ht="15.75" customHeight="1">
      <c r="A39" s="1" t="s">
        <v>225</v>
      </c>
      <c r="B39" s="1" t="s">
        <v>226</v>
      </c>
      <c r="C39" s="20" t="str">
        <f>HYPERLINK("http://lic1799.mskobr.ru/","http://lic1799.mskobr.ru/")</f>
        <v>http://lic1799.mskobr.ru/</v>
      </c>
      <c r="D39" s="3" t="s">
        <v>1506</v>
      </c>
      <c r="E39" s="1" t="s">
        <v>228</v>
      </c>
      <c r="F39" s="1" t="s">
        <v>1722</v>
      </c>
      <c r="G39" s="1" t="s">
        <v>229</v>
      </c>
      <c r="H39" s="1" t="s">
        <v>230</v>
      </c>
      <c r="I39" s="1" t="s">
        <v>1507</v>
      </c>
      <c r="J39" s="1" t="s">
        <v>1723</v>
      </c>
      <c r="K39" s="1" t="s">
        <v>43</v>
      </c>
      <c r="L39" s="1" t="s">
        <v>26</v>
      </c>
      <c r="M39" s="1" t="s">
        <v>1685</v>
      </c>
      <c r="N39" s="3" t="s">
        <v>233</v>
      </c>
      <c r="O39" s="3" t="s">
        <v>234</v>
      </c>
      <c r="P39" s="3" t="s">
        <v>235</v>
      </c>
      <c r="Q39" s="3" t="s">
        <v>236</v>
      </c>
      <c r="R39" s="3" t="s">
        <v>237</v>
      </c>
      <c r="S39" s="3" t="s">
        <v>238</v>
      </c>
    </row>
    <row r="40" ht="15.75" customHeight="1">
      <c r="A40" s="1"/>
      <c r="B40" s="1"/>
      <c r="C40" s="20" t="str">
        <f>HYPERLINK("http://www.xn--1548-u4drin4h.xn--p1ai/","http://www.xn--1548-u4drin4h.xn--p1ai/")</f>
        <v>http://www.xn--1548-u4drin4h.xn--p1ai/</v>
      </c>
      <c r="D40" s="15" t="s">
        <v>1509</v>
      </c>
      <c r="E40" s="1"/>
      <c r="F40" s="1"/>
      <c r="G40" s="1"/>
      <c r="H40" s="1"/>
      <c r="I40" s="1"/>
      <c r="J40" s="1"/>
      <c r="K40" s="1"/>
      <c r="L40" s="1"/>
      <c r="M40" s="1"/>
      <c r="N40" s="6"/>
      <c r="O40" s="6"/>
      <c r="P40" s="6"/>
      <c r="Q40" s="6"/>
      <c r="R40" s="6"/>
      <c r="S40" s="6"/>
    </row>
    <row r="41" ht="15.75" customHeight="1">
      <c r="A41" s="1"/>
      <c r="B41" s="1"/>
      <c r="C41" s="1"/>
      <c r="D41" s="15" t="s">
        <v>1510</v>
      </c>
      <c r="E41" s="1"/>
      <c r="F41" s="1"/>
      <c r="G41" s="1"/>
      <c r="H41" s="1"/>
      <c r="I41" s="1"/>
      <c r="J41" s="1"/>
      <c r="K41" s="1"/>
      <c r="L41" s="1"/>
      <c r="M41" s="1"/>
      <c r="N41" s="6"/>
      <c r="O41" s="6"/>
      <c r="P41" s="6"/>
      <c r="Q41" s="6"/>
      <c r="R41" s="6"/>
      <c r="S41" s="6"/>
    </row>
    <row r="42" ht="15.75" customHeight="1">
      <c r="A42" s="1" t="s">
        <v>240</v>
      </c>
      <c r="B42" s="1" t="s">
        <v>241</v>
      </c>
      <c r="C42" s="20" t="str">
        <f>HYPERLINK("http://kurchat.mskobr.ru/","http://kurchat.mskobr.ru/")</f>
        <v>http://kurchat.mskobr.ru/</v>
      </c>
      <c r="D42" s="1" t="s">
        <v>1511</v>
      </c>
      <c r="E42" s="1">
        <v>589.0</v>
      </c>
      <c r="F42" s="1" t="s">
        <v>1724</v>
      </c>
      <c r="G42" s="1" t="s">
        <v>244</v>
      </c>
      <c r="H42" s="1" t="s">
        <v>1725</v>
      </c>
      <c r="I42" s="1" t="s">
        <v>1726</v>
      </c>
      <c r="J42" s="1" t="s">
        <v>60</v>
      </c>
      <c r="K42" s="1" t="s">
        <v>43</v>
      </c>
      <c r="L42" s="1" t="s">
        <v>42</v>
      </c>
      <c r="M42" s="1" t="s">
        <v>1685</v>
      </c>
      <c r="N42" s="3" t="s">
        <v>247</v>
      </c>
      <c r="O42" s="3" t="s">
        <v>248</v>
      </c>
      <c r="P42" s="3" t="s">
        <v>249</v>
      </c>
      <c r="Q42" s="3" t="s">
        <v>250</v>
      </c>
      <c r="R42" s="3" t="s">
        <v>251</v>
      </c>
      <c r="S42" s="3" t="s">
        <v>252</v>
      </c>
    </row>
    <row r="43" ht="15.75" customHeight="1">
      <c r="A43" s="1"/>
      <c r="B43" s="1"/>
      <c r="C43" s="20" t="str">
        <f>HYPERLINK("http://kurchatov1189.ru/olymp/","http://kurchatov1189.ru/olymp/")</f>
        <v>http://kurchatov1189.ru/olymp/</v>
      </c>
      <c r="D43" s="1" t="s">
        <v>1727</v>
      </c>
      <c r="E43" s="1"/>
      <c r="F43" s="1"/>
      <c r="G43" s="1"/>
      <c r="H43" s="1"/>
      <c r="I43" s="1"/>
      <c r="J43" s="1"/>
      <c r="K43" s="1"/>
      <c r="L43" s="1"/>
      <c r="M43" s="1"/>
      <c r="N43" s="6"/>
      <c r="O43" s="6"/>
      <c r="P43" s="6"/>
      <c r="Q43" s="6"/>
      <c r="R43" s="6"/>
      <c r="S43" s="6"/>
    </row>
    <row r="44" ht="15.75" customHeight="1">
      <c r="A44" s="1"/>
      <c r="B44" s="1"/>
      <c r="C44" s="20" t="str">
        <f>HYPERLINK("http://www.kurchat.info/","http://www.kurchat.info/")</f>
        <v>http://www.kurchat.info/</v>
      </c>
      <c r="D44" s="1" t="s">
        <v>1514</v>
      </c>
      <c r="E44" s="1"/>
      <c r="F44" s="1"/>
      <c r="G44" s="1"/>
      <c r="H44" s="1"/>
      <c r="I44" s="1"/>
      <c r="J44" s="1"/>
      <c r="K44" s="1"/>
      <c r="L44" s="1"/>
      <c r="M44" s="1"/>
      <c r="N44" s="6"/>
      <c r="O44" s="6"/>
      <c r="P44" s="6"/>
      <c r="Q44" s="6"/>
      <c r="R44" s="6"/>
      <c r="S44" s="6"/>
    </row>
    <row r="45" ht="15.75" customHeight="1">
      <c r="A45" s="1" t="s">
        <v>256</v>
      </c>
      <c r="B45" s="13" t="s">
        <v>257</v>
      </c>
      <c r="C45" s="20" t="str">
        <f>HYPERLINK("http://cou548.mskobr.ru/","http://cou548.mskobr.ru/")</f>
        <v>http://cou548.mskobr.ru/</v>
      </c>
      <c r="D45" s="1" t="s">
        <v>1515</v>
      </c>
      <c r="E45" s="1">
        <v>12904.0</v>
      </c>
      <c r="F45" s="1" t="s">
        <v>1728</v>
      </c>
      <c r="G45" s="1" t="s">
        <v>1729</v>
      </c>
      <c r="H45" s="1" t="s">
        <v>261</v>
      </c>
      <c r="I45" s="1" t="s">
        <v>1730</v>
      </c>
      <c r="J45" s="1" t="s">
        <v>1731</v>
      </c>
      <c r="K45" s="1" t="s">
        <v>264</v>
      </c>
      <c r="L45" s="1" t="s">
        <v>61</v>
      </c>
      <c r="M45" s="1" t="s">
        <v>1685</v>
      </c>
      <c r="N45" s="3" t="s">
        <v>265</v>
      </c>
      <c r="O45" s="3" t="s">
        <v>266</v>
      </c>
      <c r="P45" s="3" t="s">
        <v>267</v>
      </c>
      <c r="Q45" s="3" t="s">
        <v>268</v>
      </c>
      <c r="R45" s="3" t="s">
        <v>269</v>
      </c>
      <c r="S45" s="3" t="s">
        <v>270</v>
      </c>
    </row>
    <row r="46" ht="15.75" customHeight="1">
      <c r="A46" s="1"/>
      <c r="B46" s="1"/>
      <c r="C46" s="20" t="str">
        <f>HYPERLINK("http://www.mhs548.ru/","http://www.mhs548.ru/")</f>
        <v>http://www.mhs548.ru/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6"/>
      <c r="O46" s="6"/>
      <c r="P46" s="6"/>
      <c r="Q46" s="6"/>
      <c r="R46" s="6"/>
      <c r="S46" s="6"/>
    </row>
    <row r="47" ht="15.75" customHeight="1">
      <c r="A47" s="1"/>
      <c r="B47" s="1"/>
      <c r="C47" s="20" t="str">
        <f>HYPERLINK("http://ns.school548.ru/","http://ns.school548.ru/")</f>
        <v>http://ns.school548.ru/</v>
      </c>
      <c r="D47" s="1"/>
      <c r="E47" s="1"/>
      <c r="F47" s="6"/>
      <c r="G47" s="6"/>
      <c r="H47" s="1"/>
      <c r="I47" s="1"/>
      <c r="J47" s="1"/>
      <c r="K47" s="1"/>
      <c r="L47" s="1"/>
      <c r="M47" s="1"/>
      <c r="N47" s="6"/>
      <c r="O47" s="6"/>
      <c r="P47" s="6"/>
      <c r="Q47" s="6"/>
      <c r="R47" s="6"/>
      <c r="S47" s="6"/>
    </row>
    <row r="48" ht="15.75" customHeight="1">
      <c r="A48" s="1"/>
      <c r="B48" s="1"/>
      <c r="C48" s="20" t="str">
        <f>HYPERLINK("http://ps.school548.ru/","http://ps.school548.ru/")</f>
        <v>http://ps.school548.ru/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6"/>
      <c r="O48" s="6"/>
      <c r="P48" s="6"/>
      <c r="Q48" s="6"/>
      <c r="R48" s="6"/>
      <c r="S48" s="6"/>
    </row>
    <row r="49" ht="15.75" customHeight="1">
      <c r="A49" s="1"/>
      <c r="B49" s="1"/>
      <c r="C49" s="20" t="str">
        <f>HYPERLINK("http://hs.school548.ru/","http://hs.school548.ru/")</f>
        <v>http://hs.school548.ru/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6"/>
      <c r="O49" s="6"/>
      <c r="P49" s="6"/>
      <c r="Q49" s="6"/>
      <c r="R49" s="6"/>
      <c r="S49" s="6"/>
    </row>
    <row r="50" ht="15.75" customHeight="1">
      <c r="A50" s="1"/>
      <c r="B50" s="1"/>
      <c r="C50" s="20" t="str">
        <f>HYPERLINK("http://ds.school548.ru/","http://ds.school548.ru/")</f>
        <v>http://ds.school548.ru/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6"/>
      <c r="O50" s="6"/>
      <c r="P50" s="6"/>
      <c r="Q50" s="6"/>
      <c r="R50" s="6"/>
      <c r="S50" s="6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6"/>
      <c r="O51" s="6"/>
      <c r="P51" s="6"/>
      <c r="Q51" s="6"/>
      <c r="R51" s="6"/>
      <c r="S51" s="6"/>
    </row>
    <row r="52" ht="15.75" customHeight="1">
      <c r="A52" s="1" t="s">
        <v>276</v>
      </c>
      <c r="B52" s="1" t="s">
        <v>277</v>
      </c>
      <c r="C52" s="20" t="str">
        <f>HYPERLINK("http://sch171c.mskobr.ru/","http://sch171c.mskobr.ru/")</f>
        <v>http://sch171c.mskobr.ru/</v>
      </c>
      <c r="D52" s="1"/>
      <c r="E52" s="1" t="s">
        <v>279</v>
      </c>
      <c r="F52" s="1" t="s">
        <v>1732</v>
      </c>
      <c r="G52" s="1" t="s">
        <v>280</v>
      </c>
      <c r="H52" s="1" t="s">
        <v>1733</v>
      </c>
      <c r="I52" s="1" t="s">
        <v>282</v>
      </c>
      <c r="J52" s="1" t="s">
        <v>1734</v>
      </c>
      <c r="K52" s="1" t="s">
        <v>284</v>
      </c>
      <c r="L52" s="1" t="s">
        <v>42</v>
      </c>
      <c r="M52" s="1" t="s">
        <v>1685</v>
      </c>
      <c r="N52" s="3" t="s">
        <v>285</v>
      </c>
      <c r="O52" s="3" t="s">
        <v>286</v>
      </c>
      <c r="P52" s="3" t="s">
        <v>287</v>
      </c>
      <c r="Q52" s="3" t="s">
        <v>288</v>
      </c>
      <c r="R52" s="3" t="s">
        <v>289</v>
      </c>
      <c r="S52" s="3" t="s">
        <v>290</v>
      </c>
    </row>
    <row r="53" ht="15.75" customHeight="1">
      <c r="A53" s="1"/>
      <c r="B53" s="1"/>
      <c r="C53" s="20" t="str">
        <f>HYPERLINK("http://sch171.narod.ru/","http://sch171.narod.ru/")</f>
        <v>http://sch171.narod.ru/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6"/>
      <c r="O53" s="6"/>
      <c r="P53" s="6"/>
      <c r="Q53" s="6"/>
      <c r="R53" s="6"/>
      <c r="S53" s="6"/>
    </row>
    <row r="54" ht="15.75" customHeight="1">
      <c r="A54" s="1"/>
      <c r="B54" s="1"/>
      <c r="C54" s="20" t="str">
        <f>HYPERLINK("http://old.sch171.ru/index.php?link=id00000083","http://old.sch171.ru/index.php?link=id00000083")</f>
        <v>http://old.sch171.ru/index.php?link=id00000083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6"/>
      <c r="O54" s="6"/>
      <c r="P54" s="6"/>
      <c r="Q54" s="6"/>
      <c r="R54" s="6"/>
      <c r="S54" s="6"/>
    </row>
    <row r="55" ht="15.75" customHeight="1">
      <c r="A55" s="1"/>
      <c r="B55" s="1"/>
      <c r="C55" s="20" t="str">
        <f>HYPERLINK("http://www.moscowschool54.ru/index.htm","http://www.moscowschool54.ru/index.htm")</f>
        <v>http://www.moscowschool54.ru/index.htm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6"/>
      <c r="O55" s="6"/>
      <c r="P55" s="6"/>
      <c r="Q55" s="6"/>
      <c r="R55" s="6"/>
      <c r="S55" s="6"/>
    </row>
    <row r="56" ht="15.75" customHeight="1">
      <c r="A56" s="1" t="s">
        <v>294</v>
      </c>
      <c r="B56" s="1" t="s">
        <v>295</v>
      </c>
      <c r="C56" s="20" t="str">
        <f>HYPERLINK("http://lyc1568.mskobr.ru/","http://lyc1568.mskobr.ru/")</f>
        <v>http://lyc1568.mskobr.ru/</v>
      </c>
      <c r="D56" s="1" t="s">
        <v>1517</v>
      </c>
      <c r="E56" s="1" t="s">
        <v>298</v>
      </c>
      <c r="F56" s="1" t="s">
        <v>1735</v>
      </c>
      <c r="G56" s="1" t="s">
        <v>299</v>
      </c>
      <c r="H56" s="1" t="s">
        <v>1736</v>
      </c>
      <c r="I56" s="1" t="s">
        <v>1737</v>
      </c>
      <c r="J56" s="1" t="s">
        <v>1738</v>
      </c>
      <c r="K56" s="1" t="s">
        <v>25</v>
      </c>
      <c r="L56" s="1" t="s">
        <v>26</v>
      </c>
      <c r="M56" s="1" t="s">
        <v>1685</v>
      </c>
      <c r="N56" s="3" t="s">
        <v>1739</v>
      </c>
      <c r="O56" s="3" t="s">
        <v>1740</v>
      </c>
      <c r="P56" s="3" t="s">
        <v>1741</v>
      </c>
      <c r="Q56" s="3" t="s">
        <v>1742</v>
      </c>
      <c r="R56" s="3" t="s">
        <v>307</v>
      </c>
      <c r="S56" s="3" t="s">
        <v>308</v>
      </c>
    </row>
    <row r="57" ht="15.75" customHeight="1">
      <c r="A57" s="1"/>
      <c r="B57" s="1"/>
      <c r="C57" s="20" t="str">
        <f>HYPERLINK("http://www.fml1568.ru/","http://www.fml1568.ru/")</f>
        <v>http://www.fml1568.ru/</v>
      </c>
      <c r="D57" s="15" t="s">
        <v>1518</v>
      </c>
      <c r="E57" s="1"/>
      <c r="F57" s="1"/>
      <c r="G57" s="1"/>
      <c r="H57" s="1"/>
      <c r="I57" s="1"/>
      <c r="J57" s="1"/>
      <c r="K57" s="1"/>
      <c r="L57" s="1"/>
      <c r="M57" s="1"/>
      <c r="N57" s="6"/>
      <c r="O57" s="6"/>
      <c r="P57" s="6"/>
      <c r="Q57" s="6"/>
      <c r="R57" s="6"/>
      <c r="S57" s="6"/>
    </row>
    <row r="58" ht="15.75" customHeight="1">
      <c r="A58" s="1"/>
      <c r="B58" s="1"/>
      <c r="C58" s="1"/>
      <c r="D58" s="15" t="s">
        <v>1519</v>
      </c>
      <c r="E58" s="1"/>
      <c r="F58" s="1"/>
      <c r="G58" s="1"/>
      <c r="H58" s="1"/>
      <c r="I58" s="1"/>
      <c r="J58" s="1"/>
      <c r="K58" s="1"/>
      <c r="L58" s="1"/>
      <c r="M58" s="1"/>
      <c r="N58" s="6"/>
      <c r="O58" s="6"/>
      <c r="P58" s="6"/>
      <c r="Q58" s="6"/>
      <c r="R58" s="6"/>
      <c r="S58" s="6"/>
    </row>
    <row r="59" ht="15.75" customHeight="1">
      <c r="A59" s="1" t="s">
        <v>310</v>
      </c>
      <c r="B59" s="1" t="s">
        <v>311</v>
      </c>
      <c r="C59" s="20" t="str">
        <f>HYPERLINK("http://schuuz2007.mskobr.ru/","http://schuuz2007.mskobr.ru/")</f>
        <v>http://schuuz2007.mskobr.ru/</v>
      </c>
      <c r="D59" s="1"/>
      <c r="E59" s="1">
        <v>1909.0</v>
      </c>
      <c r="F59" s="1" t="s">
        <v>1743</v>
      </c>
      <c r="G59" s="1" t="s">
        <v>313</v>
      </c>
      <c r="H59" s="1" t="s">
        <v>314</v>
      </c>
      <c r="I59" s="1" t="s">
        <v>1744</v>
      </c>
      <c r="J59" s="1" t="s">
        <v>1685</v>
      </c>
      <c r="K59" s="1" t="s">
        <v>316</v>
      </c>
      <c r="L59" s="1" t="s">
        <v>42</v>
      </c>
      <c r="M59" s="1" t="s">
        <v>1685</v>
      </c>
      <c r="N59" s="3" t="s">
        <v>317</v>
      </c>
      <c r="O59" s="3" t="s">
        <v>318</v>
      </c>
      <c r="P59" s="3" t="s">
        <v>319</v>
      </c>
      <c r="Q59" s="3" t="s">
        <v>128</v>
      </c>
      <c r="R59" s="3" t="s">
        <v>320</v>
      </c>
      <c r="S59" s="3" t="s">
        <v>321</v>
      </c>
    </row>
    <row r="60" ht="15.75" customHeight="1">
      <c r="A60" s="1"/>
      <c r="B60" s="1"/>
      <c r="C60" s="20" t="str">
        <f>HYPERLINK("http://www.fmsh2007.ru/","http://www.fmsh2007.ru/")</f>
        <v>http://www.fmsh2007.ru/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6"/>
      <c r="O60" s="6"/>
      <c r="P60" s="6"/>
      <c r="Q60" s="6"/>
      <c r="R60" s="6"/>
      <c r="S60" s="6"/>
    </row>
    <row r="61" ht="15.75" customHeight="1">
      <c r="A61" s="1" t="s">
        <v>323</v>
      </c>
      <c r="B61" s="1" t="s">
        <v>324</v>
      </c>
      <c r="C61" s="20" t="str">
        <f>HYPERLINK("http://sch962sv.mskobr.ru/","http://sch962sv.mskobr.ru/")</f>
        <v>http://sch962sv.mskobr.ru/</v>
      </c>
      <c r="D61" s="1" t="s">
        <v>1520</v>
      </c>
      <c r="E61" s="1" t="s">
        <v>326</v>
      </c>
      <c r="F61" s="1" t="s">
        <v>1745</v>
      </c>
      <c r="G61" s="1" t="s">
        <v>1746</v>
      </c>
      <c r="H61" s="1" t="s">
        <v>328</v>
      </c>
      <c r="I61" s="1" t="s">
        <v>1747</v>
      </c>
      <c r="J61" s="1" t="s">
        <v>330</v>
      </c>
      <c r="K61" s="1" t="s">
        <v>43</v>
      </c>
      <c r="L61" s="1" t="s">
        <v>42</v>
      </c>
      <c r="M61" s="1" t="s">
        <v>1685</v>
      </c>
      <c r="N61" s="3" t="s">
        <v>331</v>
      </c>
      <c r="O61" s="3" t="s">
        <v>332</v>
      </c>
      <c r="P61" s="3" t="s">
        <v>333</v>
      </c>
      <c r="Q61" s="3" t="s">
        <v>334</v>
      </c>
      <c r="R61" s="3" t="s">
        <v>335</v>
      </c>
      <c r="S61" s="3" t="s">
        <v>336</v>
      </c>
    </row>
    <row r="62" ht="15.75" customHeight="1">
      <c r="A62" s="1"/>
      <c r="B62" s="1"/>
      <c r="C62" s="20" t="str">
        <f>HYPERLINK("http://direktor962.umi.ru/","http://direktor962.umi.ru/")</f>
        <v>http://direktor962.umi.ru/</v>
      </c>
      <c r="D62" s="15" t="s">
        <v>1521</v>
      </c>
      <c r="E62" s="1"/>
      <c r="F62" s="1"/>
      <c r="G62" s="1"/>
      <c r="H62" s="1"/>
      <c r="I62" s="1"/>
      <c r="J62" s="1"/>
      <c r="K62" s="1"/>
      <c r="L62" s="1"/>
      <c r="M62" s="1"/>
      <c r="N62" s="6"/>
      <c r="O62" s="6"/>
      <c r="P62" s="6"/>
      <c r="Q62" s="6"/>
      <c r="R62" s="6"/>
      <c r="S62" s="6"/>
    </row>
    <row r="63" ht="15.75" customHeight="1">
      <c r="A63" s="1"/>
      <c r="B63" s="1"/>
      <c r="C63" s="1"/>
      <c r="D63" s="15" t="s">
        <v>1522</v>
      </c>
      <c r="E63" s="1"/>
      <c r="F63" s="1"/>
      <c r="G63" s="1"/>
      <c r="H63" s="1"/>
      <c r="I63" s="1"/>
      <c r="J63" s="1"/>
      <c r="K63" s="1"/>
      <c r="L63" s="1"/>
      <c r="M63" s="1"/>
      <c r="N63" s="6"/>
      <c r="O63" s="6"/>
      <c r="P63" s="6"/>
      <c r="Q63" s="6"/>
      <c r="R63" s="6"/>
      <c r="S63" s="6"/>
    </row>
    <row r="64" ht="15.75" customHeight="1">
      <c r="A64" s="14" t="s">
        <v>338</v>
      </c>
      <c r="B64" s="1" t="s">
        <v>339</v>
      </c>
      <c r="C64" s="20" t="str">
        <f>HYPERLINK("http://www.1511.ru/","
http://www.1511.ru/")</f>
        <v>
http://www.1511.ru/</v>
      </c>
      <c r="D64" s="1" t="s">
        <v>1523</v>
      </c>
      <c r="E64" s="1" t="s">
        <v>342</v>
      </c>
      <c r="F64" s="1" t="s">
        <v>1748</v>
      </c>
      <c r="G64" s="1" t="s">
        <v>343</v>
      </c>
      <c r="H64" s="1" t="s">
        <v>344</v>
      </c>
      <c r="I64" s="1" t="s">
        <v>1749</v>
      </c>
      <c r="J64" s="1" t="s">
        <v>1685</v>
      </c>
      <c r="K64" s="1" t="s">
        <v>25</v>
      </c>
      <c r="L64" s="1" t="s">
        <v>26</v>
      </c>
      <c r="M64" s="1" t="s">
        <v>1685</v>
      </c>
      <c r="N64" s="3" t="s">
        <v>346</v>
      </c>
      <c r="O64" s="3" t="s">
        <v>1750</v>
      </c>
      <c r="P64" s="3" t="s">
        <v>1751</v>
      </c>
      <c r="Q64" s="3" t="s">
        <v>349</v>
      </c>
      <c r="R64" s="3" t="s">
        <v>350</v>
      </c>
      <c r="S64" s="3" t="s">
        <v>351</v>
      </c>
    </row>
    <row r="65" ht="15.75" customHeight="1">
      <c r="A65" s="1" t="s">
        <v>353</v>
      </c>
      <c r="B65" s="1" t="s">
        <v>354</v>
      </c>
      <c r="C65" s="20" t="str">
        <f>HYPERLINK("http://www.l1523.ru/","http://www.l1523.ru/")</f>
        <v>http://www.l1523.ru/</v>
      </c>
      <c r="D65" s="1" t="s">
        <v>1524</v>
      </c>
      <c r="E65" s="15" t="s">
        <v>357</v>
      </c>
      <c r="F65" s="1" t="s">
        <v>1752</v>
      </c>
      <c r="G65" s="1" t="s">
        <v>358</v>
      </c>
      <c r="H65" s="1" t="s">
        <v>359</v>
      </c>
      <c r="I65" s="1" t="s">
        <v>360</v>
      </c>
      <c r="J65" s="1" t="s">
        <v>1685</v>
      </c>
      <c r="K65" s="1" t="s">
        <v>25</v>
      </c>
      <c r="L65" s="1" t="s">
        <v>26</v>
      </c>
      <c r="M65" s="1" t="s">
        <v>1685</v>
      </c>
      <c r="N65" s="15" t="s">
        <v>361</v>
      </c>
      <c r="O65" s="15" t="s">
        <v>362</v>
      </c>
      <c r="P65" s="15" t="s">
        <v>363</v>
      </c>
      <c r="Q65" s="15" t="s">
        <v>349</v>
      </c>
      <c r="R65" s="3" t="s">
        <v>364</v>
      </c>
      <c r="S65" s="3" t="s">
        <v>365</v>
      </c>
    </row>
    <row r="66" ht="15.75" customHeight="1">
      <c r="A66" s="1"/>
      <c r="B66" s="1"/>
      <c r="C66" s="23" t="str">
        <f>HYPERLINK("http://mephi.mskobr.ru/","http://mephi.mskobr.ru/")</f>
        <v>http://mephi.mskobr.ru/</v>
      </c>
      <c r="D66" s="6"/>
      <c r="E66" s="1"/>
      <c r="F66" s="1"/>
      <c r="G66" s="1"/>
      <c r="H66" s="1"/>
      <c r="I66" s="1"/>
      <c r="J66" s="1"/>
      <c r="K66" s="1"/>
      <c r="L66" s="1"/>
      <c r="M66" s="1"/>
      <c r="N66" s="6"/>
      <c r="O66" s="6"/>
      <c r="P66" s="6"/>
      <c r="Q66" s="6"/>
      <c r="R66" s="6"/>
      <c r="S66" s="6"/>
    </row>
    <row r="67" ht="15.75" customHeight="1">
      <c r="A67" s="1"/>
      <c r="B67" s="1"/>
      <c r="C67" s="24" t="str">
        <f>HYPERLINK("http://lycu1523.mskobr.ru/","lycu1523.mskobr.ru")</f>
        <v>lycu1523.mskobr.ru</v>
      </c>
      <c r="D67" s="6"/>
      <c r="E67" s="1"/>
      <c r="F67" s="1"/>
      <c r="G67" s="1"/>
      <c r="H67" s="1"/>
      <c r="I67" s="1"/>
      <c r="J67" s="1"/>
      <c r="K67" s="1"/>
      <c r="L67" s="1"/>
      <c r="M67" s="1"/>
      <c r="N67" s="6"/>
      <c r="O67" s="6"/>
      <c r="P67" s="6"/>
      <c r="Q67" s="6"/>
      <c r="R67" s="6"/>
      <c r="S67" s="6"/>
    </row>
    <row r="68" ht="15.75" customHeight="1">
      <c r="A68" s="1" t="s">
        <v>368</v>
      </c>
      <c r="B68" s="1" t="s">
        <v>369</v>
      </c>
      <c r="C68" s="20" t="str">
        <f>HYPERLINK("http://lyc1557zg.mskobr.ru/","http://lyc1557zg.mskobr.ru/")</f>
        <v>http://lyc1557zg.mskobr.ru/</v>
      </c>
      <c r="D68" s="1" t="s">
        <v>1525</v>
      </c>
      <c r="E68" s="1" t="s">
        <v>372</v>
      </c>
      <c r="F68" s="1" t="s">
        <v>1753</v>
      </c>
      <c r="G68" s="1" t="s">
        <v>373</v>
      </c>
      <c r="H68" s="1" t="s">
        <v>374</v>
      </c>
      <c r="I68" s="1" t="s">
        <v>1754</v>
      </c>
      <c r="J68" s="1" t="s">
        <v>1755</v>
      </c>
      <c r="K68" s="1" t="s">
        <v>43</v>
      </c>
      <c r="L68" s="1" t="s">
        <v>26</v>
      </c>
      <c r="M68" s="1" t="s">
        <v>1685</v>
      </c>
      <c r="N68" s="3" t="s">
        <v>377</v>
      </c>
      <c r="O68" s="3" t="s">
        <v>378</v>
      </c>
      <c r="P68" s="3" t="s">
        <v>379</v>
      </c>
      <c r="Q68" s="3" t="s">
        <v>1756</v>
      </c>
      <c r="R68" s="3" t="s">
        <v>381</v>
      </c>
      <c r="S68" s="3" t="s">
        <v>382</v>
      </c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6"/>
      <c r="O69" s="6"/>
      <c r="P69" s="6"/>
      <c r="Q69" s="6"/>
      <c r="R69" s="6"/>
      <c r="S69" s="6"/>
    </row>
    <row r="70" ht="15.75" customHeight="1">
      <c r="A70" s="1" t="s">
        <v>383</v>
      </c>
      <c r="B70" s="1" t="s">
        <v>384</v>
      </c>
      <c r="C70" s="20" t="str">
        <f>HYPERLINK("http://school.hse.ru/","http://school.hse.ru/")</f>
        <v>http://school.hse.ru/</v>
      </c>
      <c r="D70" s="1" t="s">
        <v>1527</v>
      </c>
      <c r="E70" s="1">
        <v>1724839.0</v>
      </c>
      <c r="F70" s="1" t="s">
        <v>1757</v>
      </c>
      <c r="G70" s="1" t="s">
        <v>387</v>
      </c>
      <c r="H70" s="1" t="s">
        <v>388</v>
      </c>
      <c r="I70" s="1" t="s">
        <v>1758</v>
      </c>
      <c r="J70" s="1" t="s">
        <v>1759</v>
      </c>
      <c r="K70" s="1" t="s">
        <v>25</v>
      </c>
      <c r="L70" s="1" t="s">
        <v>26</v>
      </c>
      <c r="M70" s="1" t="s">
        <v>1685</v>
      </c>
      <c r="N70" s="3" t="s">
        <v>390</v>
      </c>
      <c r="O70" s="3" t="s">
        <v>1760</v>
      </c>
      <c r="P70" s="3" t="s">
        <v>1761</v>
      </c>
      <c r="Q70" s="3" t="s">
        <v>393</v>
      </c>
      <c r="R70" s="3" t="s">
        <v>394</v>
      </c>
      <c r="S70" s="3" t="s">
        <v>395</v>
      </c>
    </row>
    <row r="71" ht="15.75" customHeight="1">
      <c r="A71" s="1"/>
      <c r="B71" s="1"/>
      <c r="C71" s="1"/>
      <c r="D71" s="1" t="s">
        <v>1528</v>
      </c>
      <c r="E71" s="1"/>
      <c r="F71" s="1"/>
      <c r="G71" s="1"/>
      <c r="H71" s="1"/>
      <c r="I71" s="1"/>
      <c r="J71" s="1"/>
      <c r="K71" s="1"/>
      <c r="L71" s="1"/>
      <c r="M71" s="1"/>
      <c r="N71" s="6"/>
      <c r="O71" s="6"/>
      <c r="P71" s="6"/>
      <c r="Q71" s="6"/>
      <c r="R71" s="6"/>
      <c r="S71" s="6"/>
    </row>
    <row r="72" ht="15.75" customHeight="1">
      <c r="A72" s="1" t="s">
        <v>397</v>
      </c>
      <c r="B72" s="1" t="s">
        <v>398</v>
      </c>
      <c r="C72" s="20" t="str">
        <f>HYPERLINK("http://sch192uz.mskobr.ru/","http://sch192uz.mskobr.ru/")</f>
        <v>http://sch192uz.mskobr.ru/</v>
      </c>
      <c r="D72" s="1" t="s">
        <v>1529</v>
      </c>
      <c r="E72" s="1">
        <v>47525.0</v>
      </c>
      <c r="F72" s="1" t="s">
        <v>1762</v>
      </c>
      <c r="G72" s="1" t="s">
        <v>401</v>
      </c>
      <c r="H72" s="1" t="s">
        <v>1763</v>
      </c>
      <c r="I72" s="1" t="s">
        <v>1764</v>
      </c>
      <c r="J72" s="3" t="s">
        <v>1765</v>
      </c>
      <c r="K72" s="1" t="s">
        <v>25</v>
      </c>
      <c r="L72" s="1" t="s">
        <v>42</v>
      </c>
      <c r="M72" s="1" t="s">
        <v>1685</v>
      </c>
      <c r="N72" s="3" t="s">
        <v>405</v>
      </c>
      <c r="O72" s="3" t="s">
        <v>406</v>
      </c>
      <c r="P72" s="3" t="s">
        <v>407</v>
      </c>
      <c r="Q72" s="3" t="s">
        <v>408</v>
      </c>
      <c r="R72" s="3" t="s">
        <v>409</v>
      </c>
      <c r="S72" s="3" t="s">
        <v>410</v>
      </c>
    </row>
    <row r="73" ht="15.75" customHeight="1">
      <c r="A73" s="1"/>
      <c r="B73" s="1"/>
      <c r="C73" s="20" t="str">
        <f>HYPERLINK("http://www.sch192.ru/","http://www.sch192.ru/")</f>
        <v>http://www.sch192.ru/</v>
      </c>
      <c r="D73" s="1" t="s">
        <v>1530</v>
      </c>
      <c r="E73" s="1"/>
      <c r="F73" s="1"/>
      <c r="G73" s="1"/>
      <c r="H73" s="1"/>
      <c r="I73" s="1"/>
      <c r="J73" s="1"/>
      <c r="K73" s="1"/>
      <c r="L73" s="1"/>
      <c r="M73" s="1"/>
      <c r="N73" s="6"/>
      <c r="O73" s="6"/>
      <c r="P73" s="6"/>
      <c r="Q73" s="6"/>
      <c r="R73" s="6"/>
      <c r="S73" s="6"/>
    </row>
    <row r="74" ht="15.75" customHeight="1">
      <c r="A74" s="1"/>
      <c r="B74" s="1"/>
      <c r="C74" s="20" t="str">
        <f>HYPERLINK("http://chemistry192.ru/","http://chemistry192.ru/")</f>
        <v>http://chemistry192.ru/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6"/>
      <c r="O74" s="6"/>
      <c r="P74" s="6"/>
      <c r="Q74" s="6"/>
      <c r="R74" s="6"/>
      <c r="S74" s="6"/>
    </row>
    <row r="75" ht="15.75" customHeight="1">
      <c r="A75" s="1" t="s">
        <v>413</v>
      </c>
      <c r="B75" s="1" t="s">
        <v>414</v>
      </c>
      <c r="C75" s="20" t="str">
        <f>HYPERLINK("http://sch218.mskobr.ru/","http://sch218.mskobr.ru/")</f>
        <v>http://sch218.mskobr.ru/</v>
      </c>
      <c r="D75" s="1" t="s">
        <v>1531</v>
      </c>
      <c r="E75" s="1">
        <v>779.0</v>
      </c>
      <c r="F75" s="1" t="s">
        <v>1766</v>
      </c>
      <c r="G75" s="1" t="s">
        <v>1767</v>
      </c>
      <c r="H75" s="1" t="s">
        <v>417</v>
      </c>
      <c r="I75" s="1" t="s">
        <v>1768</v>
      </c>
      <c r="J75" s="1" t="s">
        <v>1769</v>
      </c>
      <c r="K75" s="1" t="s">
        <v>43</v>
      </c>
      <c r="L75" s="1" t="s">
        <v>61</v>
      </c>
      <c r="M75" s="1" t="s">
        <v>1685</v>
      </c>
      <c r="N75" s="3" t="s">
        <v>420</v>
      </c>
      <c r="O75" s="3" t="s">
        <v>421</v>
      </c>
      <c r="P75" s="3" t="s">
        <v>1770</v>
      </c>
      <c r="Q75" s="3" t="s">
        <v>1771</v>
      </c>
      <c r="R75" s="3" t="s">
        <v>424</v>
      </c>
      <c r="S75" s="3" t="s">
        <v>425</v>
      </c>
    </row>
    <row r="76" ht="15.75" customHeight="1">
      <c r="A76" s="1"/>
      <c r="B76" s="1"/>
      <c r="C76" s="20" t="str">
        <f>HYPERLINK("http://school218.ru/","http://school218.ru/")</f>
        <v>http://school218.ru/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6"/>
      <c r="O76" s="6"/>
      <c r="P76" s="6"/>
      <c r="Q76" s="6"/>
      <c r="R76" s="6"/>
      <c r="S76" s="6"/>
    </row>
    <row r="77" ht="15.75" customHeight="1">
      <c r="A77" s="1" t="s">
        <v>427</v>
      </c>
      <c r="B77" s="1" t="s">
        <v>428</v>
      </c>
      <c r="C77" s="20" t="str">
        <f>HYPERLINK("http://gum1518.mskobr.ru/","http://gum1518.mskobr.ru/")</f>
        <v>http://gum1518.mskobr.ru/</v>
      </c>
      <c r="D77" s="1" t="s">
        <v>1533</v>
      </c>
      <c r="E77" s="1">
        <v>3671.0</v>
      </c>
      <c r="F77" s="1" t="s">
        <v>1772</v>
      </c>
      <c r="G77" s="1" t="s">
        <v>1773</v>
      </c>
      <c r="H77" s="1" t="s">
        <v>431</v>
      </c>
      <c r="I77" s="1" t="s">
        <v>1774</v>
      </c>
      <c r="J77" s="1" t="s">
        <v>1685</v>
      </c>
      <c r="K77" s="1" t="s">
        <v>43</v>
      </c>
      <c r="L77" s="1" t="s">
        <v>200</v>
      </c>
      <c r="M77" s="1" t="s">
        <v>1685</v>
      </c>
      <c r="N77" s="3" t="s">
        <v>433</v>
      </c>
      <c r="O77" s="3" t="s">
        <v>434</v>
      </c>
      <c r="P77" s="3" t="s">
        <v>435</v>
      </c>
      <c r="Q77" s="3" t="s">
        <v>1775</v>
      </c>
      <c r="R77" s="3" t="s">
        <v>437</v>
      </c>
      <c r="S77" s="3" t="s">
        <v>438</v>
      </c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6"/>
      <c r="O78" s="6"/>
      <c r="P78" s="6"/>
      <c r="Q78" s="6"/>
      <c r="R78" s="6"/>
      <c r="S78" s="6"/>
    </row>
    <row r="79" ht="15.75" customHeight="1">
      <c r="A79" s="1" t="s">
        <v>439</v>
      </c>
      <c r="B79" s="1" t="s">
        <v>440</v>
      </c>
      <c r="C79" s="20" t="str">
        <f>HYPERLINK("http://sch1955sv.mskobr.ru/","http://sch1955sv.mskobr.ru/")</f>
        <v>http://sch1955sv.mskobr.ru/</v>
      </c>
      <c r="D79" s="1" t="s">
        <v>1534</v>
      </c>
      <c r="E79" s="1" t="s">
        <v>442</v>
      </c>
      <c r="F79" s="1" t="s">
        <v>1776</v>
      </c>
      <c r="G79" s="1" t="s">
        <v>443</v>
      </c>
      <c r="H79" s="1" t="s">
        <v>1777</v>
      </c>
      <c r="I79" s="1" t="s">
        <v>1778</v>
      </c>
      <c r="J79" s="1" t="s">
        <v>1779</v>
      </c>
      <c r="K79" s="1" t="s">
        <v>25</v>
      </c>
      <c r="L79" s="1" t="s">
        <v>42</v>
      </c>
      <c r="M79" s="1" t="s">
        <v>1685</v>
      </c>
      <c r="N79" s="3" t="s">
        <v>447</v>
      </c>
      <c r="O79" s="3" t="s">
        <v>448</v>
      </c>
      <c r="P79" s="3" t="s">
        <v>449</v>
      </c>
      <c r="Q79" s="3" t="s">
        <v>450</v>
      </c>
      <c r="R79" s="3" t="s">
        <v>451</v>
      </c>
      <c r="S79" s="3" t="s">
        <v>452</v>
      </c>
    </row>
    <row r="80" ht="15.75" customHeight="1">
      <c r="A80" s="1"/>
      <c r="B80" s="1"/>
      <c r="C80" s="1"/>
      <c r="D80" s="15" t="s">
        <v>1535</v>
      </c>
      <c r="E80" s="1"/>
      <c r="F80" s="1"/>
      <c r="G80" s="1"/>
      <c r="H80" s="1"/>
      <c r="I80" s="1"/>
      <c r="J80" s="1"/>
      <c r="K80" s="1"/>
      <c r="L80" s="1"/>
      <c r="M80" s="1"/>
      <c r="N80" s="6"/>
      <c r="O80" s="6"/>
      <c r="P80" s="6"/>
      <c r="Q80" s="6"/>
      <c r="R80" s="6"/>
      <c r="S80" s="6"/>
    </row>
    <row r="81" ht="15.75" customHeight="1">
      <c r="A81" s="1"/>
      <c r="B81" s="1"/>
      <c r="C81" s="1"/>
      <c r="D81" s="15" t="s">
        <v>1536</v>
      </c>
      <c r="E81" s="1"/>
      <c r="F81" s="1"/>
      <c r="G81" s="1"/>
      <c r="H81" s="1"/>
      <c r="I81" s="1"/>
      <c r="J81" s="1"/>
      <c r="K81" s="1"/>
      <c r="L81" s="1"/>
      <c r="M81" s="1"/>
      <c r="N81" s="6"/>
      <c r="O81" s="6"/>
      <c r="P81" s="6"/>
      <c r="Q81" s="6"/>
      <c r="R81" s="6"/>
      <c r="S81" s="6"/>
    </row>
    <row r="82" ht="106.5" customHeight="1">
      <c r="A82" s="1" t="s">
        <v>453</v>
      </c>
      <c r="B82" s="1" t="s">
        <v>454</v>
      </c>
      <c r="C82" s="25" t="str">
        <f>HYPERLINK("http://sch1253c.mskobr.ru/","http://sch1253c.mskobr.ru/")</f>
        <v>http://sch1253c.mskobr.ru/</v>
      </c>
      <c r="D82" s="1" t="s">
        <v>1537</v>
      </c>
      <c r="E82" s="3">
        <v>766.0</v>
      </c>
      <c r="F82" s="3" t="s">
        <v>1780</v>
      </c>
      <c r="G82" s="3" t="s">
        <v>1781</v>
      </c>
      <c r="H82" s="3" t="s">
        <v>458</v>
      </c>
      <c r="I82" s="3" t="s">
        <v>1782</v>
      </c>
      <c r="J82" s="1" t="s">
        <v>1783</v>
      </c>
      <c r="K82" s="1" t="s">
        <v>43</v>
      </c>
      <c r="L82" s="1" t="s">
        <v>42</v>
      </c>
      <c r="M82" s="1" t="s">
        <v>1685</v>
      </c>
      <c r="N82" s="3" t="s">
        <v>461</v>
      </c>
      <c r="O82" s="3" t="s">
        <v>462</v>
      </c>
      <c r="P82" s="3" t="s">
        <v>463</v>
      </c>
      <c r="Q82" s="3" t="s">
        <v>1784</v>
      </c>
      <c r="R82" s="3" t="s">
        <v>465</v>
      </c>
      <c r="S82" s="3" t="s">
        <v>466</v>
      </c>
    </row>
    <row r="83" ht="15.75" customHeight="1">
      <c r="A83" s="1"/>
      <c r="B83" s="1"/>
      <c r="C83" s="20" t="str">
        <f>HYPERLINK("http://www.school1253.ru/","http://www.school1253.ru/")</f>
        <v>http://www.school1253.ru/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6"/>
      <c r="O83" s="6"/>
      <c r="P83" s="6"/>
      <c r="Q83" s="6"/>
      <c r="R83" s="6"/>
      <c r="S83" s="6"/>
    </row>
    <row r="84" ht="15.75" customHeight="1">
      <c r="A84" s="1"/>
      <c r="B84" s="1"/>
      <c r="C84" s="20" t="str">
        <f>HYPERLINK("http://www.1253med.ru/","http://www.1253med.ru/")</f>
        <v>http://www.1253med.ru/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6"/>
      <c r="O84" s="6"/>
      <c r="P84" s="6"/>
      <c r="Q84" s="6"/>
      <c r="R84" s="6"/>
      <c r="S84" s="6"/>
    </row>
    <row r="85" ht="15.75" customHeight="1">
      <c r="A85" s="1" t="s">
        <v>469</v>
      </c>
      <c r="B85" s="1" t="s">
        <v>470</v>
      </c>
      <c r="C85" s="20" t="str">
        <f>HYPERLINK("http://lyc1574.mskobr.ru/","http://lyc1574.mskobr.ru/")</f>
        <v>http://lyc1574.mskobr.ru/</v>
      </c>
      <c r="D85" s="1" t="s">
        <v>1538</v>
      </c>
      <c r="E85" s="1" t="s">
        <v>473</v>
      </c>
      <c r="F85" s="1" t="s">
        <v>1785</v>
      </c>
      <c r="G85" s="1" t="s">
        <v>1786</v>
      </c>
      <c r="H85" s="3" t="s">
        <v>1787</v>
      </c>
      <c r="I85" s="1" t="s">
        <v>1788</v>
      </c>
      <c r="J85" s="1" t="s">
        <v>1789</v>
      </c>
      <c r="K85" s="1" t="s">
        <v>25</v>
      </c>
      <c r="L85" s="1" t="s">
        <v>478</v>
      </c>
      <c r="M85" s="1" t="s">
        <v>1685</v>
      </c>
      <c r="N85" s="3" t="s">
        <v>479</v>
      </c>
      <c r="O85" s="3" t="s">
        <v>480</v>
      </c>
      <c r="P85" s="3" t="s">
        <v>481</v>
      </c>
      <c r="Q85" s="3" t="s">
        <v>1790</v>
      </c>
      <c r="R85" s="3" t="s">
        <v>483</v>
      </c>
      <c r="S85" s="3" t="s">
        <v>484</v>
      </c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6"/>
      <c r="O86" s="6"/>
      <c r="P86" s="6"/>
      <c r="Q86" s="6"/>
      <c r="R86" s="6"/>
      <c r="S86" s="6"/>
    </row>
    <row r="87" ht="15.75" customHeight="1">
      <c r="A87" s="1" t="s">
        <v>485</v>
      </c>
      <c r="B87" s="1" t="s">
        <v>486</v>
      </c>
      <c r="C87" s="20" t="str">
        <f>HYPERLINK("http://gym1528zg.mskobr.ru/","http://gym1528zg.mskobr.ru/")</f>
        <v>http://gym1528zg.mskobr.ru/</v>
      </c>
      <c r="D87" s="1" t="s">
        <v>1539</v>
      </c>
      <c r="E87" s="1">
        <v>8229.0</v>
      </c>
      <c r="F87" s="1" t="s">
        <v>1791</v>
      </c>
      <c r="G87" s="1" t="s">
        <v>489</v>
      </c>
      <c r="H87" s="1" t="s">
        <v>490</v>
      </c>
      <c r="I87" s="1" t="s">
        <v>1792</v>
      </c>
      <c r="J87" s="1" t="s">
        <v>1793</v>
      </c>
      <c r="K87" s="1" t="s">
        <v>43</v>
      </c>
      <c r="L87" s="1" t="s">
        <v>493</v>
      </c>
      <c r="M87" s="1" t="s">
        <v>1685</v>
      </c>
      <c r="N87" s="3" t="s">
        <v>494</v>
      </c>
      <c r="O87" s="3" t="s">
        <v>495</v>
      </c>
      <c r="P87" s="3" t="s">
        <v>496</v>
      </c>
      <c r="Q87" s="3" t="s">
        <v>497</v>
      </c>
      <c r="R87" s="3" t="s">
        <v>498</v>
      </c>
      <c r="S87" s="3" t="s">
        <v>499</v>
      </c>
    </row>
    <row r="88" ht="15.75" customHeight="1">
      <c r="A88" s="1" t="s">
        <v>500</v>
      </c>
      <c r="B88" s="1" t="s">
        <v>501</v>
      </c>
      <c r="C88" s="20" t="str">
        <f>HYPERLINK("http://gym1534uz.mskobr.ru/","http://gym1534uz.mskobr.ru/")</f>
        <v>http://gym1534uz.mskobr.ru/</v>
      </c>
      <c r="D88" s="1" t="s">
        <v>1540</v>
      </c>
      <c r="E88" s="1">
        <v>1590.0</v>
      </c>
      <c r="F88" s="1" t="s">
        <v>1794</v>
      </c>
      <c r="G88" s="1" t="s">
        <v>504</v>
      </c>
      <c r="H88" s="1" t="s">
        <v>505</v>
      </c>
      <c r="I88" s="1" t="s">
        <v>1795</v>
      </c>
      <c r="J88" s="1" t="s">
        <v>1796</v>
      </c>
      <c r="K88" s="1" t="s">
        <v>43</v>
      </c>
      <c r="L88" s="1" t="s">
        <v>200</v>
      </c>
      <c r="M88" s="1" t="s">
        <v>1685</v>
      </c>
      <c r="N88" s="3" t="s">
        <v>1541</v>
      </c>
      <c r="O88" s="3" t="s">
        <v>1542</v>
      </c>
      <c r="P88" s="3" t="s">
        <v>1543</v>
      </c>
      <c r="Q88" s="3" t="s">
        <v>1797</v>
      </c>
      <c r="R88" s="3" t="s">
        <v>512</v>
      </c>
      <c r="S88" s="3" t="s">
        <v>513</v>
      </c>
    </row>
    <row r="89" ht="15.75" customHeight="1">
      <c r="A89" s="6"/>
      <c r="B89" s="1"/>
      <c r="C89" s="20" t="str">
        <f>HYPERLINK("http://www.gym1534.ru/","http://www.gym1534.ru/")</f>
        <v>http://www.gym1534.ru/</v>
      </c>
      <c r="D89" s="1" t="s">
        <v>1545</v>
      </c>
      <c r="E89" s="1"/>
      <c r="F89" s="1"/>
      <c r="G89" s="1"/>
      <c r="H89" s="1"/>
      <c r="I89" s="1"/>
      <c r="J89" s="1"/>
      <c r="K89" s="1"/>
      <c r="L89" s="6"/>
      <c r="M89" s="1"/>
      <c r="N89" s="6"/>
      <c r="O89" s="6"/>
      <c r="P89" s="6"/>
      <c r="Q89" s="6"/>
      <c r="R89" s="6"/>
      <c r="S89" s="6"/>
    </row>
    <row r="90" ht="15.75" customHeight="1">
      <c r="A90" s="17" t="s">
        <v>516</v>
      </c>
      <c r="B90" s="1" t="s">
        <v>517</v>
      </c>
      <c r="C90" s="20" t="str">
        <f>HYPERLINK("http://sch2086uz.mskobr.ru/","http://sch2086uz.mskobr.ru/")</f>
        <v>http://sch2086uz.mskobr.ru/</v>
      </c>
      <c r="D90" s="1" t="s">
        <v>1546</v>
      </c>
      <c r="E90" s="1" t="s">
        <v>520</v>
      </c>
      <c r="F90" s="1" t="s">
        <v>1798</v>
      </c>
      <c r="G90" s="1" t="s">
        <v>1799</v>
      </c>
      <c r="H90" s="1" t="s">
        <v>522</v>
      </c>
      <c r="I90" s="1" t="s">
        <v>1800</v>
      </c>
      <c r="J90" s="3" t="s">
        <v>1801</v>
      </c>
      <c r="K90" s="1" t="s">
        <v>25</v>
      </c>
      <c r="L90" s="1" t="s">
        <v>42</v>
      </c>
      <c r="M90" s="1" t="s">
        <v>1685</v>
      </c>
      <c r="N90" s="3" t="s">
        <v>525</v>
      </c>
      <c r="O90" s="3" t="s">
        <v>526</v>
      </c>
      <c r="P90" s="3" t="s">
        <v>527</v>
      </c>
      <c r="Q90" s="3" t="s">
        <v>528</v>
      </c>
      <c r="R90" s="3" t="s">
        <v>529</v>
      </c>
      <c r="S90" s="3" t="s">
        <v>530</v>
      </c>
    </row>
    <row r="91" ht="15.75" customHeight="1">
      <c r="A91" s="17"/>
      <c r="B91" s="1"/>
      <c r="C91" s="20" t="str">
        <f>HYPERLINK("http://www.sch25.ru/","http://www.sch25.ru/")</f>
        <v>http://www.sch25.ru/</v>
      </c>
      <c r="D91" s="1" t="s">
        <v>1547</v>
      </c>
      <c r="E91" s="1"/>
      <c r="F91" s="1"/>
      <c r="G91" s="1"/>
      <c r="H91" s="1"/>
      <c r="I91" s="1"/>
      <c r="J91" s="1"/>
      <c r="K91" s="1"/>
      <c r="L91" s="1"/>
      <c r="M91" s="1"/>
      <c r="N91" s="6"/>
      <c r="O91" s="6"/>
      <c r="P91" s="6"/>
      <c r="Q91" s="6"/>
      <c r="R91" s="6"/>
      <c r="S91" s="6"/>
    </row>
    <row r="92" ht="15.75" customHeight="1">
      <c r="A92" s="17"/>
      <c r="B92" s="1"/>
      <c r="C92" s="1"/>
      <c r="D92" s="15" t="s">
        <v>1548</v>
      </c>
      <c r="E92" s="1"/>
      <c r="F92" s="1"/>
      <c r="G92" s="1"/>
      <c r="H92" s="1"/>
      <c r="I92" s="1"/>
      <c r="J92" s="1"/>
      <c r="K92" s="1"/>
      <c r="L92" s="1"/>
      <c r="M92" s="1"/>
      <c r="N92" s="6"/>
      <c r="O92" s="6"/>
      <c r="P92" s="6"/>
      <c r="Q92" s="6"/>
      <c r="R92" s="6"/>
      <c r="S92" s="6"/>
    </row>
    <row r="93" ht="15.75" customHeight="1">
      <c r="A93" s="1" t="s">
        <v>533</v>
      </c>
      <c r="B93" s="1" t="s">
        <v>534</v>
      </c>
      <c r="C93" s="20" t="str">
        <f>HYPERLINK("http://gym1567.mskobr.ru/","http://gym1567.mskobr.ru/")</f>
        <v>http://gym1567.mskobr.ru/</v>
      </c>
      <c r="D93" s="1" t="s">
        <v>1549</v>
      </c>
      <c r="E93" s="1">
        <v>1228.0</v>
      </c>
      <c r="F93" s="1" t="s">
        <v>1802</v>
      </c>
      <c r="G93" s="1" t="s">
        <v>537</v>
      </c>
      <c r="H93" s="1" t="s">
        <v>1803</v>
      </c>
      <c r="I93" s="1" t="s">
        <v>1804</v>
      </c>
      <c r="J93" s="3" t="s">
        <v>1805</v>
      </c>
      <c r="K93" s="1" t="s">
        <v>25</v>
      </c>
      <c r="L93" s="1" t="s">
        <v>200</v>
      </c>
      <c r="M93" s="1" t="s">
        <v>1685</v>
      </c>
      <c r="N93" s="3" t="s">
        <v>541</v>
      </c>
      <c r="O93" s="3" t="s">
        <v>542</v>
      </c>
      <c r="P93" s="3" t="s">
        <v>543</v>
      </c>
      <c r="Q93" s="15" t="s">
        <v>1806</v>
      </c>
      <c r="R93" s="3" t="s">
        <v>545</v>
      </c>
      <c r="S93" s="3" t="s">
        <v>546</v>
      </c>
    </row>
    <row r="94" ht="15.75" customHeight="1">
      <c r="A94" s="1"/>
      <c r="B94" s="1"/>
      <c r="C94" s="20" t="str">
        <f>HYPERLINK("http://gimn1567.ru/","http://gimn1567.ru/")</f>
        <v>http://gimn1567.ru/</v>
      </c>
      <c r="D94" s="1" t="s">
        <v>1550</v>
      </c>
      <c r="E94" s="1"/>
      <c r="F94" s="1"/>
      <c r="G94" s="1"/>
      <c r="H94" s="1"/>
      <c r="I94" s="6"/>
      <c r="J94" s="3"/>
      <c r="K94" s="1"/>
      <c r="L94" s="1"/>
      <c r="M94" s="1"/>
      <c r="N94" s="6"/>
      <c r="O94" s="6"/>
      <c r="P94" s="6"/>
      <c r="Q94" s="6"/>
      <c r="R94" s="6"/>
      <c r="S94" s="6"/>
    </row>
    <row r="95" ht="15.75" customHeight="1">
      <c r="A95" s="1" t="s">
        <v>548</v>
      </c>
      <c r="B95" s="1" t="s">
        <v>549</v>
      </c>
      <c r="C95" s="20" t="str">
        <f>HYPERLINK("http://sch654.mskobr.ru/","http://sch654.mskobr.ru/")</f>
        <v>http://sch654.mskobr.ru/</v>
      </c>
      <c r="D95" s="1" t="s">
        <v>1551</v>
      </c>
      <c r="E95" s="1">
        <v>9883.0</v>
      </c>
      <c r="F95" s="1" t="s">
        <v>1807</v>
      </c>
      <c r="G95" s="1" t="s">
        <v>551</v>
      </c>
      <c r="H95" s="1" t="s">
        <v>1808</v>
      </c>
      <c r="I95" s="1" t="s">
        <v>1809</v>
      </c>
      <c r="J95" s="1" t="s">
        <v>1810</v>
      </c>
      <c r="K95" s="1" t="s">
        <v>25</v>
      </c>
      <c r="L95" s="1" t="s">
        <v>42</v>
      </c>
      <c r="M95" s="1" t="s">
        <v>1685</v>
      </c>
      <c r="N95" s="3" t="s">
        <v>555</v>
      </c>
      <c r="O95" s="3" t="s">
        <v>556</v>
      </c>
      <c r="P95" s="3" t="s">
        <v>557</v>
      </c>
      <c r="Q95" s="3" t="s">
        <v>558</v>
      </c>
      <c r="R95" s="3" t="s">
        <v>559</v>
      </c>
      <c r="S95" s="3" t="s">
        <v>560</v>
      </c>
    </row>
    <row r="96" ht="15.75" customHeight="1">
      <c r="A96" s="1"/>
      <c r="B96" s="1"/>
      <c r="C96" s="20" t="str">
        <f>HYPERLINK("http://ok654.ru/","http://ok654.ru/")</f>
        <v>http://ok654.ru/</v>
      </c>
      <c r="D96" s="1"/>
      <c r="E96" s="1"/>
      <c r="F96" s="1"/>
      <c r="G96" s="1"/>
      <c r="H96" s="1"/>
      <c r="I96" s="6"/>
      <c r="J96" s="1"/>
      <c r="K96" s="1"/>
      <c r="L96" s="1"/>
      <c r="M96" s="1"/>
      <c r="N96" s="6"/>
      <c r="O96" s="6"/>
      <c r="P96" s="6"/>
      <c r="Q96" s="6"/>
      <c r="R96" s="6"/>
      <c r="S96" s="6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6"/>
      <c r="O97" s="6"/>
      <c r="P97" s="6"/>
      <c r="Q97" s="6"/>
      <c r="R97" s="6"/>
      <c r="S97" s="6"/>
    </row>
    <row r="98" ht="15.75" customHeight="1">
      <c r="A98" s="1" t="s">
        <v>562</v>
      </c>
      <c r="B98" s="1" t="s">
        <v>563</v>
      </c>
      <c r="C98" s="20" t="str">
        <f>HYPERLINK("http://co109.mskobr.ru/","http://co109.mskobr.ru/")</f>
        <v>http://co109.mskobr.ru/</v>
      </c>
      <c r="D98" s="1" t="s">
        <v>1552</v>
      </c>
      <c r="E98" s="1">
        <v>420.0</v>
      </c>
      <c r="F98" s="1" t="s">
        <v>1811</v>
      </c>
      <c r="G98" s="1" t="s">
        <v>565</v>
      </c>
      <c r="H98" s="1" t="s">
        <v>566</v>
      </c>
      <c r="I98" s="1" t="s">
        <v>1812</v>
      </c>
      <c r="J98" s="1" t="s">
        <v>60</v>
      </c>
      <c r="K98" s="1" t="s">
        <v>43</v>
      </c>
      <c r="L98" s="1" t="s">
        <v>42</v>
      </c>
      <c r="M98" s="1" t="s">
        <v>1685</v>
      </c>
      <c r="N98" s="3" t="s">
        <v>568</v>
      </c>
      <c r="O98" s="3" t="s">
        <v>569</v>
      </c>
      <c r="P98" s="3" t="s">
        <v>570</v>
      </c>
      <c r="Q98" s="3" t="s">
        <v>571</v>
      </c>
      <c r="R98" s="3" t="s">
        <v>572</v>
      </c>
      <c r="S98" s="3" t="s">
        <v>573</v>
      </c>
    </row>
    <row r="99" ht="15.75" customHeight="1">
      <c r="A99" s="1"/>
      <c r="B99" s="1"/>
      <c r="C99" s="20" t="str">
        <f>HYPERLINK("http://www.sc109.ru/content/index.htm","http://www.sc109.ru/content/index.htm")</f>
        <v>http://www.sc109.ru/content/index.htm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6"/>
      <c r="O99" s="6"/>
      <c r="P99" s="6"/>
      <c r="Q99" s="6"/>
      <c r="R99" s="6"/>
      <c r="S99" s="6"/>
    </row>
    <row r="100" ht="15.75" customHeight="1">
      <c r="A100" s="1" t="s">
        <v>575</v>
      </c>
      <c r="B100" s="1" t="s">
        <v>576</v>
      </c>
      <c r="C100" s="20" t="str">
        <f>HYPERLINK("http://gym1517sz.mskobr.ru/","http://gym1517sz.mskobr.ru/")</f>
        <v>http://gym1517sz.mskobr.ru/</v>
      </c>
      <c r="D100" s="1" t="s">
        <v>1553</v>
      </c>
      <c r="E100" s="1">
        <v>1927.0</v>
      </c>
      <c r="F100" s="1" t="s">
        <v>1813</v>
      </c>
      <c r="G100" s="1" t="s">
        <v>579</v>
      </c>
      <c r="H100" s="1" t="s">
        <v>580</v>
      </c>
      <c r="I100" s="1" t="s">
        <v>1814</v>
      </c>
      <c r="J100" s="1" t="s">
        <v>60</v>
      </c>
      <c r="K100" s="1" t="s">
        <v>43</v>
      </c>
      <c r="L100" s="1" t="s">
        <v>200</v>
      </c>
      <c r="M100" s="1" t="s">
        <v>1685</v>
      </c>
      <c r="N100" s="3" t="s">
        <v>582</v>
      </c>
      <c r="O100" s="3" t="s">
        <v>583</v>
      </c>
      <c r="P100" s="3" t="s">
        <v>584</v>
      </c>
      <c r="Q100" s="3" t="s">
        <v>1815</v>
      </c>
      <c r="R100" s="3" t="s">
        <v>586</v>
      </c>
      <c r="S100" s="3" t="s">
        <v>587</v>
      </c>
    </row>
    <row r="101" ht="15.75" customHeight="1">
      <c r="A101" s="1"/>
      <c r="B101" s="1"/>
      <c r="C101" s="20" t="str">
        <f>HYPERLINK("http://www.gym1517.ru/","http://www.gym1517.ru/")</f>
        <v>http://www.gym1517.ru/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6"/>
      <c r="O101" s="6"/>
      <c r="P101" s="6"/>
      <c r="Q101" s="6"/>
      <c r="R101" s="6"/>
      <c r="S101" s="6"/>
    </row>
    <row r="102" ht="15.75" customHeight="1">
      <c r="A102" s="1"/>
      <c r="B102" s="1"/>
      <c r="C102" s="1"/>
      <c r="D102" s="1" t="s">
        <v>1816</v>
      </c>
      <c r="E102" s="1"/>
      <c r="F102" s="1"/>
      <c r="G102" s="1"/>
      <c r="H102" s="1"/>
      <c r="I102" s="1"/>
      <c r="J102" s="1"/>
      <c r="K102" s="1"/>
      <c r="L102" s="1"/>
      <c r="M102" s="1"/>
      <c r="N102" s="6"/>
      <c r="O102" s="6"/>
      <c r="P102" s="6"/>
      <c r="Q102" s="6"/>
      <c r="R102" s="6"/>
      <c r="S102" s="6"/>
    </row>
    <row r="103" ht="15.75" customHeight="1">
      <c r="A103" s="1" t="s">
        <v>590</v>
      </c>
      <c r="B103" s="1" t="s">
        <v>591</v>
      </c>
      <c r="C103" s="20" t="str">
        <f>HYPERLINK("http://sch1252.mskobr.ru/","http://sch1252.mskobr.ru/")</f>
        <v>http://sch1252.mskobr.ru/</v>
      </c>
      <c r="D103" s="1" t="s">
        <v>1555</v>
      </c>
      <c r="E103" s="1">
        <v>2303.0</v>
      </c>
      <c r="F103" s="1" t="s">
        <v>1817</v>
      </c>
      <c r="G103" s="1" t="s">
        <v>594</v>
      </c>
      <c r="H103" s="1" t="s">
        <v>1818</v>
      </c>
      <c r="I103" s="1" t="s">
        <v>596</v>
      </c>
      <c r="J103" s="1" t="s">
        <v>1819</v>
      </c>
      <c r="K103" s="1" t="s">
        <v>43</v>
      </c>
      <c r="L103" s="1" t="s">
        <v>42</v>
      </c>
      <c r="M103" s="1" t="s">
        <v>1685</v>
      </c>
      <c r="N103" s="3" t="s">
        <v>420</v>
      </c>
      <c r="O103" s="3" t="s">
        <v>598</v>
      </c>
      <c r="P103" s="3" t="s">
        <v>599</v>
      </c>
      <c r="Q103" s="3" t="s">
        <v>600</v>
      </c>
      <c r="R103" s="3" t="s">
        <v>601</v>
      </c>
      <c r="S103" s="3" t="s">
        <v>602</v>
      </c>
    </row>
    <row r="104" ht="15.75" customHeight="1">
      <c r="A104" s="1" t="s">
        <v>604</v>
      </c>
      <c r="B104" s="1" t="s">
        <v>605</v>
      </c>
      <c r="C104" s="20" t="str">
        <f>HYPERLINK("http://sch627.mskobr.ru/","http://sch627.mskobr.ru/")</f>
        <v>http://sch627.mskobr.ru/</v>
      </c>
      <c r="D104" s="3" t="s">
        <v>1556</v>
      </c>
      <c r="E104" s="1">
        <v>8813.0</v>
      </c>
      <c r="F104" s="1" t="s">
        <v>1820</v>
      </c>
      <c r="G104" s="1" t="s">
        <v>607</v>
      </c>
      <c r="H104" s="1" t="s">
        <v>608</v>
      </c>
      <c r="I104" s="1" t="s">
        <v>1821</v>
      </c>
      <c r="J104" s="1" t="s">
        <v>1822</v>
      </c>
      <c r="K104" s="1" t="s">
        <v>25</v>
      </c>
      <c r="L104" s="1" t="s">
        <v>42</v>
      </c>
      <c r="M104" s="1" t="s">
        <v>1685</v>
      </c>
      <c r="N104" s="3" t="s">
        <v>611</v>
      </c>
      <c r="O104" s="3" t="s">
        <v>612</v>
      </c>
      <c r="P104" s="3" t="s">
        <v>613</v>
      </c>
      <c r="Q104" s="3" t="s">
        <v>1823</v>
      </c>
      <c r="R104" s="3" t="s">
        <v>615</v>
      </c>
      <c r="S104" s="3" t="s">
        <v>616</v>
      </c>
    </row>
    <row r="105" ht="15.75" customHeight="1">
      <c r="A105" s="1" t="s">
        <v>617</v>
      </c>
      <c r="B105" s="1" t="s">
        <v>618</v>
      </c>
      <c r="C105" s="20" t="str">
        <f>HYPERLINK("http://gym1529c.mskobr.ru/","http://gym1529c.mskobr.ru/")</f>
        <v>http://gym1529c.mskobr.ru/</v>
      </c>
      <c r="D105" s="1" t="s">
        <v>1557</v>
      </c>
      <c r="E105" s="1">
        <v>55505.0</v>
      </c>
      <c r="F105" s="1" t="s">
        <v>1824</v>
      </c>
      <c r="G105" s="1" t="s">
        <v>1825</v>
      </c>
      <c r="H105" s="1" t="s">
        <v>621</v>
      </c>
      <c r="I105" s="1" t="s">
        <v>1826</v>
      </c>
      <c r="J105" s="1" t="s">
        <v>1796</v>
      </c>
      <c r="K105" s="1" t="s">
        <v>25</v>
      </c>
      <c r="L105" s="1" t="s">
        <v>200</v>
      </c>
      <c r="M105" s="1" t="s">
        <v>1685</v>
      </c>
      <c r="N105" s="3" t="s">
        <v>623</v>
      </c>
      <c r="O105" s="3" t="s">
        <v>624</v>
      </c>
      <c r="P105" s="3" t="s">
        <v>1827</v>
      </c>
      <c r="Q105" s="6"/>
      <c r="R105" s="6"/>
      <c r="S105" s="6"/>
    </row>
    <row r="106" ht="15.75" customHeight="1">
      <c r="A106" s="1"/>
      <c r="B106" s="1"/>
      <c r="C106" s="20" t="str">
        <f>HYPERLINK("http://www.sch1529.ru/","http://www.sch1529.ru/")</f>
        <v>http://www.sch1529.ru/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6"/>
      <c r="O106" s="6"/>
      <c r="P106" s="6"/>
      <c r="Q106" s="6"/>
      <c r="R106" s="6"/>
      <c r="S106" s="6"/>
    </row>
    <row r="107" ht="15.75" customHeight="1">
      <c r="A107" s="1" t="s">
        <v>629</v>
      </c>
      <c r="B107" s="1" t="s">
        <v>630</v>
      </c>
      <c r="C107" s="20" t="str">
        <f>HYPERLINK("http://gym1554.mskobr.ru/","http://gym1554.mskobr.ru/")</f>
        <v>http://gym1554.mskobr.ru/</v>
      </c>
      <c r="D107" s="1" t="s">
        <v>1558</v>
      </c>
      <c r="E107" s="1" t="s">
        <v>633</v>
      </c>
      <c r="F107" s="1" t="s">
        <v>1828</v>
      </c>
      <c r="G107" s="1" t="s">
        <v>634</v>
      </c>
      <c r="H107" s="1" t="s">
        <v>635</v>
      </c>
      <c r="I107" s="1" t="s">
        <v>636</v>
      </c>
      <c r="J107" s="1" t="s">
        <v>1796</v>
      </c>
      <c r="K107" s="1" t="s">
        <v>43</v>
      </c>
      <c r="L107" s="1" t="s">
        <v>200</v>
      </c>
      <c r="M107" s="1" t="s">
        <v>1685</v>
      </c>
      <c r="N107" s="3" t="s">
        <v>637</v>
      </c>
      <c r="O107" s="3" t="s">
        <v>638</v>
      </c>
      <c r="P107" s="3" t="s">
        <v>639</v>
      </c>
      <c r="Q107" s="6"/>
      <c r="R107" s="6"/>
      <c r="S107" s="6"/>
    </row>
    <row r="108" ht="15.75" customHeight="1">
      <c r="A108" s="1"/>
      <c r="B108" s="1"/>
      <c r="C108" s="1"/>
      <c r="D108" s="1" t="s">
        <v>1559</v>
      </c>
      <c r="E108" s="1"/>
      <c r="F108" s="1"/>
      <c r="G108" s="1"/>
      <c r="H108" s="1"/>
      <c r="I108" s="1"/>
      <c r="J108" s="1"/>
      <c r="K108" s="1"/>
      <c r="L108" s="1"/>
      <c r="M108" s="1"/>
      <c r="N108" s="6"/>
      <c r="O108" s="6"/>
      <c r="P108" s="6"/>
      <c r="Q108" s="6"/>
      <c r="R108" s="6"/>
      <c r="S108" s="6"/>
    </row>
    <row r="109" ht="15.75" customHeight="1">
      <c r="A109" s="1" t="s">
        <v>643</v>
      </c>
      <c r="B109" s="1" t="s">
        <v>644</v>
      </c>
      <c r="C109" s="20" t="str">
        <f>HYPERLINK("http://gym1576s.mskobr.ru/","http://gym1576s.mskobr.ru/")</f>
        <v>http://gym1576s.mskobr.ru/</v>
      </c>
      <c r="D109" s="1" t="s">
        <v>1560</v>
      </c>
      <c r="E109" s="1">
        <v>4044.0</v>
      </c>
      <c r="F109" s="1" t="s">
        <v>1829</v>
      </c>
      <c r="G109" s="1" t="s">
        <v>646</v>
      </c>
      <c r="H109" s="1" t="s">
        <v>1830</v>
      </c>
      <c r="I109" s="1" t="s">
        <v>1831</v>
      </c>
      <c r="J109" s="1" t="s">
        <v>1805</v>
      </c>
      <c r="K109" s="1" t="s">
        <v>43</v>
      </c>
      <c r="L109" s="1" t="s">
        <v>200</v>
      </c>
      <c r="M109" s="1" t="s">
        <v>1685</v>
      </c>
      <c r="N109" s="3" t="s">
        <v>649</v>
      </c>
      <c r="O109" s="3" t="s">
        <v>650</v>
      </c>
      <c r="P109" s="3" t="s">
        <v>651</v>
      </c>
      <c r="Q109" s="6"/>
      <c r="R109" s="6"/>
      <c r="S109" s="6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6"/>
      <c r="O110" s="6"/>
      <c r="P110" s="6"/>
      <c r="Q110" s="6"/>
      <c r="R110" s="6"/>
      <c r="S110" s="6"/>
    </row>
    <row r="111" ht="15.75" customHeight="1">
      <c r="A111" s="1" t="s">
        <v>655</v>
      </c>
      <c r="B111" s="1" t="s">
        <v>656</v>
      </c>
      <c r="C111" s="20" t="str">
        <f>HYPERLINK("http://sch1359uv.mskobr.ru/","http://sch1359uv.mskobr.ru/")</f>
        <v>http://sch1359uv.mskobr.ru/</v>
      </c>
      <c r="D111" s="1" t="s">
        <v>1561</v>
      </c>
      <c r="E111" s="1" t="s">
        <v>658</v>
      </c>
      <c r="F111" s="1" t="s">
        <v>1832</v>
      </c>
      <c r="G111" s="1" t="s">
        <v>659</v>
      </c>
      <c r="H111" s="15" t="s">
        <v>1833</v>
      </c>
      <c r="I111" s="1" t="s">
        <v>661</v>
      </c>
      <c r="J111" s="1" t="s">
        <v>1834</v>
      </c>
      <c r="K111" s="1" t="s">
        <v>25</v>
      </c>
      <c r="L111" s="1" t="s">
        <v>42</v>
      </c>
      <c r="M111" s="1" t="s">
        <v>1685</v>
      </c>
      <c r="N111" s="3" t="s">
        <v>662</v>
      </c>
      <c r="O111" s="3" t="s">
        <v>663</v>
      </c>
      <c r="P111" s="3" t="s">
        <v>664</v>
      </c>
      <c r="Q111" s="6"/>
      <c r="R111" s="6"/>
      <c r="S111" s="6"/>
    </row>
    <row r="112" ht="15.75" customHeight="1">
      <c r="A112" s="1"/>
      <c r="B112" s="1"/>
      <c r="C112" s="1"/>
      <c r="D112" s="15" t="s">
        <v>1562</v>
      </c>
      <c r="E112" s="1"/>
      <c r="F112" s="1"/>
      <c r="G112" s="1"/>
      <c r="H112" s="1"/>
      <c r="I112" s="1"/>
      <c r="J112" s="1"/>
      <c r="K112" s="1"/>
      <c r="L112" s="1"/>
      <c r="M112" s="1"/>
      <c r="N112" s="6"/>
      <c r="O112" s="6"/>
      <c r="P112" s="6"/>
      <c r="Q112" s="6"/>
      <c r="R112" s="6"/>
      <c r="S112" s="6"/>
    </row>
    <row r="113" ht="15.75" customHeight="1">
      <c r="A113" s="1" t="s">
        <v>668</v>
      </c>
      <c r="B113" s="15" t="s">
        <v>669</v>
      </c>
      <c r="C113" s="20" t="str">
        <f>HYPERLINK("http://lyc1571sz.mskobr.ru/","http://lyc1571sz.mskobr.ru/")</f>
        <v>http://lyc1571sz.mskobr.ru/</v>
      </c>
      <c r="D113" s="1" t="s">
        <v>1563</v>
      </c>
      <c r="E113" s="1">
        <v>58288.0</v>
      </c>
      <c r="F113" s="1" t="s">
        <v>1835</v>
      </c>
      <c r="G113" s="1" t="s">
        <v>671</v>
      </c>
      <c r="H113" s="1" t="s">
        <v>1836</v>
      </c>
      <c r="I113" s="1" t="s">
        <v>673</v>
      </c>
      <c r="J113" s="1" t="s">
        <v>1837</v>
      </c>
      <c r="K113" s="1" t="s">
        <v>25</v>
      </c>
      <c r="L113" s="1" t="s">
        <v>26</v>
      </c>
      <c r="M113" s="1" t="s">
        <v>1685</v>
      </c>
      <c r="N113" s="3" t="s">
        <v>582</v>
      </c>
      <c r="O113" s="3" t="s">
        <v>1838</v>
      </c>
      <c r="P113" s="3" t="s">
        <v>1839</v>
      </c>
      <c r="Q113" s="6"/>
      <c r="R113" s="6"/>
      <c r="S113" s="6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6"/>
      <c r="O114" s="6"/>
      <c r="P114" s="6"/>
      <c r="Q114" s="6"/>
      <c r="R114" s="6"/>
      <c r="S114" s="6"/>
    </row>
    <row r="115" ht="15.75" customHeight="1">
      <c r="A115" s="1" t="s">
        <v>681</v>
      </c>
      <c r="B115" s="15" t="s">
        <v>682</v>
      </c>
      <c r="C115" s="20" t="str">
        <f>HYPERLINK("http://sch1363uv.mskobr.ru/","http://sch1363uv.mskobr.ru/")</f>
        <v>http://sch1363uv.mskobr.ru/</v>
      </c>
      <c r="D115" s="1" t="s">
        <v>1564</v>
      </c>
      <c r="E115" s="1" t="s">
        <v>684</v>
      </c>
      <c r="F115" s="1" t="s">
        <v>1840</v>
      </c>
      <c r="G115" s="1" t="s">
        <v>685</v>
      </c>
      <c r="H115" s="1" t="s">
        <v>1841</v>
      </c>
      <c r="I115" s="1" t="s">
        <v>687</v>
      </c>
      <c r="J115" s="1" t="s">
        <v>1842</v>
      </c>
      <c r="K115" s="1" t="s">
        <v>25</v>
      </c>
      <c r="L115" s="1" t="s">
        <v>42</v>
      </c>
      <c r="M115" s="1" t="s">
        <v>1685</v>
      </c>
      <c r="N115" s="3" t="s">
        <v>689</v>
      </c>
      <c r="O115" s="3" t="s">
        <v>690</v>
      </c>
      <c r="P115" s="3" t="s">
        <v>1843</v>
      </c>
      <c r="Q115" s="6"/>
      <c r="R115" s="6"/>
      <c r="S115" s="6"/>
    </row>
    <row r="116" ht="15.75" customHeight="1">
      <c r="A116" s="1"/>
      <c r="B116" s="1"/>
      <c r="C116" s="1"/>
      <c r="D116" s="26" t="s">
        <v>1565</v>
      </c>
      <c r="E116" s="1"/>
      <c r="F116" s="1"/>
      <c r="G116" s="1"/>
      <c r="H116" s="1"/>
      <c r="I116" s="1"/>
      <c r="J116" s="1"/>
      <c r="K116" s="1"/>
      <c r="L116" s="1"/>
      <c r="M116" s="1"/>
      <c r="N116" s="6"/>
      <c r="O116" s="6"/>
      <c r="P116" s="6"/>
      <c r="Q116" s="6"/>
      <c r="R116" s="6"/>
      <c r="S116" s="6"/>
    </row>
    <row r="117" ht="15.75" customHeight="1">
      <c r="A117" s="1" t="s">
        <v>695</v>
      </c>
      <c r="B117" s="1" t="s">
        <v>696</v>
      </c>
      <c r="C117" s="20" t="str">
        <f>HYPERLINK("http://sch1357uv.mskobr.ru/","http://sch1357uv.mskobr.ru/")</f>
        <v>http://sch1357uv.mskobr.ru/</v>
      </c>
      <c r="D117" s="3" t="s">
        <v>1566</v>
      </c>
      <c r="E117" s="1" t="s">
        <v>698</v>
      </c>
      <c r="F117" s="1" t="s">
        <v>1844</v>
      </c>
      <c r="G117" s="1" t="s">
        <v>699</v>
      </c>
      <c r="H117" s="1" t="s">
        <v>700</v>
      </c>
      <c r="I117" s="1" t="s">
        <v>701</v>
      </c>
      <c r="J117" s="1" t="s">
        <v>1845</v>
      </c>
      <c r="K117" s="1" t="s">
        <v>25</v>
      </c>
      <c r="L117" s="1" t="s">
        <v>42</v>
      </c>
      <c r="M117" s="1" t="s">
        <v>1685</v>
      </c>
      <c r="N117" s="3" t="s">
        <v>703</v>
      </c>
      <c r="O117" s="3" t="s">
        <v>704</v>
      </c>
      <c r="P117" s="3" t="s">
        <v>1846</v>
      </c>
      <c r="Q117" s="6"/>
      <c r="R117" s="6"/>
      <c r="S117" s="6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6"/>
      <c r="O118" s="6"/>
      <c r="P118" s="6"/>
      <c r="Q118" s="6"/>
      <c r="R118" s="6"/>
      <c r="S118" s="6"/>
    </row>
    <row r="119" ht="15.75" customHeight="1">
      <c r="A119" s="1" t="s">
        <v>709</v>
      </c>
      <c r="B119" s="1" t="s">
        <v>710</v>
      </c>
      <c r="C119" s="20" t="str">
        <f>HYPERLINK("http://licuv1547.mskobr.ru/","http://licuv1547.mskobr.ru/")</f>
        <v>http://licuv1547.mskobr.ru/</v>
      </c>
      <c r="D119" s="1" t="s">
        <v>1567</v>
      </c>
      <c r="E119" s="1">
        <v>9295.0</v>
      </c>
      <c r="F119" s="1" t="s">
        <v>1847</v>
      </c>
      <c r="G119" s="1" t="s">
        <v>713</v>
      </c>
      <c r="H119" s="1" t="s">
        <v>1848</v>
      </c>
      <c r="I119" s="1" t="s">
        <v>1849</v>
      </c>
      <c r="J119" s="1" t="s">
        <v>1685</v>
      </c>
      <c r="K119" s="1" t="s">
        <v>25</v>
      </c>
      <c r="L119" s="1" t="s">
        <v>26</v>
      </c>
      <c r="M119" s="1" t="s">
        <v>1685</v>
      </c>
      <c r="N119" s="3" t="s">
        <v>716</v>
      </c>
      <c r="O119" s="3" t="s">
        <v>717</v>
      </c>
      <c r="P119" s="3" t="s">
        <v>718</v>
      </c>
      <c r="Q119" s="6"/>
      <c r="R119" s="6"/>
      <c r="S119" s="6"/>
    </row>
    <row r="120" ht="15.75" customHeight="1">
      <c r="A120" s="1"/>
      <c r="B120" s="1"/>
      <c r="C120" s="20" t="str">
        <f>HYPERLINK("http://www.licey1547.ru/","http://www.licey1547.ru/")</f>
        <v>http://www.licey1547.ru/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6"/>
      <c r="O120" s="6"/>
      <c r="P120" s="6"/>
      <c r="Q120" s="6"/>
      <c r="R120" s="6"/>
      <c r="S120" s="6"/>
    </row>
    <row r="121" ht="15.75" customHeight="1">
      <c r="A121" s="1" t="s">
        <v>722</v>
      </c>
      <c r="B121" s="1" t="s">
        <v>723</v>
      </c>
      <c r="C121" s="20" t="str">
        <f>HYPERLINK("http://sch117.mskobr.ru/","http://sch117.mskobr.ru/")</f>
        <v>http://sch117.mskobr.ru/</v>
      </c>
      <c r="D121" s="1" t="s">
        <v>1568</v>
      </c>
      <c r="E121" s="1">
        <v>78380.0</v>
      </c>
      <c r="F121" s="1" t="s">
        <v>1850</v>
      </c>
      <c r="G121" s="1" t="s">
        <v>726</v>
      </c>
      <c r="H121" s="1" t="s">
        <v>727</v>
      </c>
      <c r="I121" s="1" t="s">
        <v>728</v>
      </c>
      <c r="J121" s="1" t="s">
        <v>60</v>
      </c>
      <c r="K121" s="1" t="s">
        <v>43</v>
      </c>
      <c r="L121" s="1" t="s">
        <v>61</v>
      </c>
      <c r="M121" s="1" t="s">
        <v>1685</v>
      </c>
      <c r="N121" s="3" t="s">
        <v>729</v>
      </c>
      <c r="O121" s="3" t="s">
        <v>730</v>
      </c>
      <c r="P121" s="3" t="s">
        <v>1851</v>
      </c>
      <c r="Q121" s="6"/>
      <c r="R121" s="6"/>
      <c r="S121" s="6"/>
    </row>
    <row r="122" ht="15.75" customHeight="1">
      <c r="A122" s="1"/>
      <c r="B122" s="1"/>
      <c r="C122" s="20" t="str">
        <f>HYPERLINK("http://gazeta.school117.ru/","http://gazeta.school117.ru/")</f>
        <v>http://gazeta.school117.ru/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6"/>
      <c r="O122" s="6"/>
      <c r="P122" s="6"/>
      <c r="Q122" s="6"/>
      <c r="R122" s="6"/>
      <c r="S122" s="6"/>
    </row>
    <row r="123" ht="15.75" customHeight="1">
      <c r="A123" s="1" t="s">
        <v>736</v>
      </c>
      <c r="B123" s="1" t="s">
        <v>737</v>
      </c>
      <c r="C123" s="20" t="str">
        <f>HYPERLINK("http://sch2109.mskobr.ru/","http://sch2109.mskobr.ru/")</f>
        <v>http://sch2109.mskobr.ru/</v>
      </c>
      <c r="D123" s="1" t="s">
        <v>1569</v>
      </c>
      <c r="E123" s="1">
        <v>1738982.0</v>
      </c>
      <c r="F123" s="1" t="s">
        <v>1852</v>
      </c>
      <c r="G123" s="1" t="s">
        <v>740</v>
      </c>
      <c r="H123" s="1" t="s">
        <v>1853</v>
      </c>
      <c r="I123" s="1" t="s">
        <v>1854</v>
      </c>
      <c r="J123" s="1" t="s">
        <v>1783</v>
      </c>
      <c r="K123" s="1" t="s">
        <v>25</v>
      </c>
      <c r="L123" s="1" t="s">
        <v>42</v>
      </c>
      <c r="M123" s="1" t="s">
        <v>1685</v>
      </c>
      <c r="N123" s="3" t="s">
        <v>743</v>
      </c>
      <c r="O123" s="3" t="s">
        <v>1855</v>
      </c>
      <c r="P123" s="3" t="s">
        <v>1856</v>
      </c>
      <c r="Q123" s="6"/>
      <c r="R123" s="6"/>
      <c r="S123" s="6"/>
    </row>
    <row r="124" ht="15.75" customHeight="1">
      <c r="A124" s="1"/>
      <c r="B124" s="1"/>
      <c r="C124" s="1"/>
      <c r="D124" s="1" t="s">
        <v>1570</v>
      </c>
      <c r="E124" s="1"/>
      <c r="F124" s="1"/>
      <c r="G124" s="1"/>
      <c r="H124" s="1"/>
      <c r="I124" s="1"/>
      <c r="J124" s="1"/>
      <c r="K124" s="1"/>
      <c r="L124" s="1"/>
      <c r="M124" s="1"/>
      <c r="N124" s="6"/>
      <c r="O124" s="6"/>
      <c r="P124" s="6"/>
      <c r="Q124" s="6"/>
      <c r="R124" s="6"/>
      <c r="S124" s="6"/>
    </row>
    <row r="125" ht="15.75" customHeight="1">
      <c r="A125" s="1" t="s">
        <v>750</v>
      </c>
      <c r="B125" s="1" t="s">
        <v>751</v>
      </c>
      <c r="C125" s="20" t="str">
        <f>HYPERLINK("http://sch2097sz.mskobr.ru/","http://sch2097sz.mskobr.ru/")</f>
        <v>http://sch2097sz.mskobr.ru/</v>
      </c>
      <c r="D125" s="1" t="s">
        <v>1571</v>
      </c>
      <c r="E125" s="1" t="s">
        <v>754</v>
      </c>
      <c r="F125" s="1" t="s">
        <v>1857</v>
      </c>
      <c r="G125" s="1" t="s">
        <v>755</v>
      </c>
      <c r="H125" s="1" t="s">
        <v>1858</v>
      </c>
      <c r="I125" s="1" t="s">
        <v>1859</v>
      </c>
      <c r="J125" s="1" t="s">
        <v>1572</v>
      </c>
      <c r="K125" s="1" t="s">
        <v>25</v>
      </c>
      <c r="L125" s="1" t="s">
        <v>42</v>
      </c>
      <c r="M125" s="1" t="s">
        <v>1685</v>
      </c>
      <c r="N125" s="3" t="s">
        <v>758</v>
      </c>
      <c r="O125" s="3" t="s">
        <v>759</v>
      </c>
      <c r="P125" s="3" t="s">
        <v>1860</v>
      </c>
      <c r="Q125" s="6"/>
      <c r="R125" s="6"/>
      <c r="S125" s="6"/>
    </row>
    <row r="126" ht="15.75" customHeight="1">
      <c r="A126" s="1"/>
      <c r="B126" s="1"/>
      <c r="C126" s="20" t="str">
        <f>HYPERLINK("http://sch2097.mosedu.net/","http://sch2097.mosedu.net/")</f>
        <v>http://sch2097.mosedu.net/</v>
      </c>
      <c r="D126" s="1" t="s">
        <v>1573</v>
      </c>
      <c r="E126" s="1"/>
      <c r="F126" s="1"/>
      <c r="G126" s="1"/>
      <c r="H126" s="1"/>
      <c r="I126" s="1"/>
      <c r="J126" s="1"/>
      <c r="K126" s="1"/>
      <c r="L126" s="1"/>
      <c r="M126" s="1"/>
      <c r="N126" s="6"/>
      <c r="O126" s="6"/>
      <c r="P126" s="6"/>
      <c r="Q126" s="6"/>
      <c r="R126" s="6"/>
      <c r="S126" s="6"/>
    </row>
    <row r="127" ht="15.75" customHeight="1">
      <c r="A127" s="1"/>
      <c r="B127" s="1"/>
      <c r="C127" s="1"/>
      <c r="D127" s="1" t="s">
        <v>1574</v>
      </c>
      <c r="E127" s="1"/>
      <c r="F127" s="1"/>
      <c r="G127" s="1"/>
      <c r="H127" s="1"/>
      <c r="I127" s="1"/>
      <c r="J127" s="3"/>
      <c r="K127" s="1"/>
      <c r="L127" s="1"/>
      <c r="M127" s="1"/>
      <c r="N127" s="6"/>
      <c r="O127" s="6"/>
      <c r="P127" s="6"/>
      <c r="Q127" s="6"/>
      <c r="R127" s="6"/>
      <c r="S127" s="6"/>
    </row>
    <row r="128" ht="15.75" customHeight="1">
      <c r="A128" s="1"/>
      <c r="B128" s="1"/>
      <c r="C128" s="1"/>
      <c r="D128" s="15" t="s">
        <v>1575</v>
      </c>
      <c r="E128" s="1"/>
      <c r="F128" s="1"/>
      <c r="G128" s="1"/>
      <c r="H128" s="1"/>
      <c r="I128" s="1"/>
      <c r="J128" s="3"/>
      <c r="K128" s="1"/>
      <c r="L128" s="1"/>
      <c r="M128" s="1"/>
      <c r="N128" s="6"/>
      <c r="O128" s="6"/>
      <c r="P128" s="6"/>
      <c r="Q128" s="6"/>
      <c r="R128" s="6"/>
      <c r="S128" s="6"/>
    </row>
    <row r="129" ht="15.75" customHeight="1">
      <c r="A129" s="1"/>
      <c r="B129" s="1"/>
      <c r="C129" s="1"/>
      <c r="D129" s="15" t="s">
        <v>1576</v>
      </c>
      <c r="E129" s="1"/>
      <c r="F129" s="1"/>
      <c r="G129" s="1"/>
      <c r="H129" s="1"/>
      <c r="I129" s="1"/>
      <c r="J129" s="3"/>
      <c r="K129" s="1"/>
      <c r="L129" s="1"/>
      <c r="M129" s="1"/>
      <c r="N129" s="6"/>
      <c r="O129" s="6"/>
      <c r="P129" s="6"/>
      <c r="Q129" s="6"/>
      <c r="R129" s="6"/>
      <c r="S129" s="6"/>
    </row>
    <row r="130" ht="15.75" customHeight="1">
      <c r="A130" s="1" t="s">
        <v>767</v>
      </c>
      <c r="B130" s="1" t="s">
        <v>768</v>
      </c>
      <c r="C130" s="20" t="str">
        <f>HYPERLINK("http://gsg.mskobr.ru/","http://gsg.mskobr.ru/")</f>
        <v>http://gsg.mskobr.ru/</v>
      </c>
      <c r="D130" s="1" t="s">
        <v>1577</v>
      </c>
      <c r="E130" s="1">
        <v>44885.0</v>
      </c>
      <c r="F130" s="1" t="s">
        <v>1861</v>
      </c>
      <c r="G130" s="1" t="s">
        <v>771</v>
      </c>
      <c r="H130" s="1" t="s">
        <v>772</v>
      </c>
      <c r="I130" s="1" t="s">
        <v>1862</v>
      </c>
      <c r="J130" s="3" t="s">
        <v>1863</v>
      </c>
      <c r="K130" s="1" t="s">
        <v>43</v>
      </c>
      <c r="L130" s="1" t="s">
        <v>200</v>
      </c>
      <c r="M130" s="1" t="s">
        <v>1685</v>
      </c>
      <c r="N130" s="3" t="s">
        <v>775</v>
      </c>
      <c r="O130" s="3" t="s">
        <v>776</v>
      </c>
      <c r="P130" s="3" t="s">
        <v>1864</v>
      </c>
      <c r="Q130" s="6"/>
      <c r="R130" s="6"/>
      <c r="S130" s="6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6"/>
      <c r="O131" s="6"/>
      <c r="P131" s="6"/>
      <c r="Q131" s="6"/>
      <c r="R131" s="6"/>
      <c r="S131" s="6"/>
    </row>
    <row r="132" ht="15.75" customHeight="1">
      <c r="A132" s="1" t="s">
        <v>782</v>
      </c>
      <c r="B132" s="1" t="s">
        <v>783</v>
      </c>
      <c r="C132" s="20" t="str">
        <f>HYPERLINK("http://lyc1564.mskobr.ru/","http://lyc1564.mskobr.ru/")</f>
        <v>http://lyc1564.mskobr.ru/</v>
      </c>
      <c r="D132" s="1" t="s">
        <v>1579</v>
      </c>
      <c r="E132" s="1">
        <v>16493.0</v>
      </c>
      <c r="F132" s="1" t="s">
        <v>1865</v>
      </c>
      <c r="G132" s="1" t="s">
        <v>785</v>
      </c>
      <c r="H132" s="1" t="s">
        <v>1866</v>
      </c>
      <c r="I132" s="1" t="s">
        <v>1867</v>
      </c>
      <c r="J132" s="1" t="s">
        <v>1868</v>
      </c>
      <c r="K132" s="1" t="s">
        <v>25</v>
      </c>
      <c r="L132" s="1" t="s">
        <v>26</v>
      </c>
      <c r="M132" s="1" t="s">
        <v>1685</v>
      </c>
      <c r="N132" s="3" t="s">
        <v>789</v>
      </c>
      <c r="O132" s="3" t="s">
        <v>790</v>
      </c>
      <c r="P132" s="3" t="s">
        <v>1869</v>
      </c>
      <c r="Q132" s="6"/>
      <c r="R132" s="6"/>
      <c r="S132" s="6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6"/>
      <c r="O133" s="6"/>
      <c r="P133" s="6"/>
      <c r="Q133" s="6"/>
      <c r="R133" s="6"/>
      <c r="S133" s="6"/>
    </row>
    <row r="134" ht="15.75" customHeight="1">
      <c r="A134" s="1" t="s">
        <v>795</v>
      </c>
      <c r="B134" s="1" t="s">
        <v>796</v>
      </c>
      <c r="C134" s="20" t="str">
        <f>HYPERLINK("http://csh237.mskobr.ru/","http://csh237.mskobr.ru/")</f>
        <v>http://csh237.mskobr.ru/</v>
      </c>
      <c r="D134" s="1" t="s">
        <v>1580</v>
      </c>
      <c r="E134" s="1" t="s">
        <v>799</v>
      </c>
      <c r="F134" s="3" t="s">
        <v>1870</v>
      </c>
      <c r="G134" s="3" t="s">
        <v>800</v>
      </c>
      <c r="H134" s="1" t="s">
        <v>1871</v>
      </c>
      <c r="I134" s="1" t="s">
        <v>1872</v>
      </c>
      <c r="J134" s="1" t="s">
        <v>803</v>
      </c>
      <c r="K134" s="1" t="s">
        <v>43</v>
      </c>
      <c r="L134" s="1" t="s">
        <v>200</v>
      </c>
      <c r="M134" s="1" t="s">
        <v>43</v>
      </c>
      <c r="N134" s="3" t="s">
        <v>804</v>
      </c>
      <c r="O134" s="3" t="s">
        <v>805</v>
      </c>
      <c r="P134" s="3" t="s">
        <v>1873</v>
      </c>
      <c r="Q134" s="6"/>
      <c r="R134" s="6"/>
      <c r="S134" s="6"/>
    </row>
    <row r="135" ht="15.75" customHeight="1">
      <c r="A135" s="1"/>
      <c r="B135" s="1"/>
      <c r="C135" s="1"/>
      <c r="D135" s="15" t="s">
        <v>1581</v>
      </c>
      <c r="E135" s="1"/>
      <c r="F135" s="1"/>
      <c r="G135" s="1"/>
      <c r="H135" s="1"/>
      <c r="I135" s="1"/>
      <c r="J135" s="1"/>
      <c r="K135" s="1"/>
      <c r="L135" s="1"/>
      <c r="M135" s="1"/>
      <c r="N135" s="6"/>
      <c r="O135" s="6"/>
      <c r="P135" s="6"/>
      <c r="Q135" s="6"/>
      <c r="R135" s="6"/>
      <c r="S135" s="6"/>
    </row>
    <row r="136" ht="15.75" customHeight="1">
      <c r="A136" s="1"/>
      <c r="B136" s="1"/>
      <c r="C136" s="1"/>
      <c r="D136" s="15" t="s">
        <v>1582</v>
      </c>
      <c r="E136" s="1"/>
      <c r="F136" s="1"/>
      <c r="G136" s="1"/>
      <c r="H136" s="1"/>
      <c r="I136" s="1"/>
      <c r="J136" s="1"/>
      <c r="K136" s="1"/>
      <c r="L136" s="1"/>
      <c r="M136" s="1"/>
      <c r="N136" s="6"/>
      <c r="O136" s="6"/>
      <c r="P136" s="6"/>
      <c r="Q136" s="6"/>
      <c r="R136" s="6"/>
      <c r="S136" s="6"/>
    </row>
    <row r="137" ht="15.75" customHeight="1">
      <c r="A137" s="1"/>
      <c r="B137" s="1"/>
      <c r="C137" s="1"/>
      <c r="D137" s="15" t="s">
        <v>1583</v>
      </c>
      <c r="E137" s="1"/>
      <c r="F137" s="1"/>
      <c r="G137" s="1"/>
      <c r="H137" s="1"/>
      <c r="I137" s="1"/>
      <c r="J137" s="1"/>
      <c r="K137" s="1"/>
      <c r="L137" s="1"/>
      <c r="M137" s="1"/>
      <c r="N137" s="6"/>
      <c r="O137" s="6"/>
      <c r="P137" s="6"/>
      <c r="Q137" s="6"/>
      <c r="R137" s="6"/>
      <c r="S137" s="6"/>
    </row>
    <row r="138" ht="15.75" customHeight="1">
      <c r="A138" s="1" t="s">
        <v>810</v>
      </c>
      <c r="B138" s="1" t="s">
        <v>811</v>
      </c>
      <c r="C138" s="20" t="str">
        <f>HYPERLINK("http://sch641uv.mskobr.ru/","http://sch641uv.mskobr.ru/")</f>
        <v>http://sch641uv.mskobr.ru/</v>
      </c>
      <c r="D138" s="1" t="s">
        <v>1584</v>
      </c>
      <c r="E138" s="1" t="s">
        <v>813</v>
      </c>
      <c r="F138" s="1" t="s">
        <v>1874</v>
      </c>
      <c r="G138" s="1" t="s">
        <v>814</v>
      </c>
      <c r="H138" s="1" t="s">
        <v>815</v>
      </c>
      <c r="I138" s="1" t="s">
        <v>816</v>
      </c>
      <c r="J138" s="1" t="s">
        <v>1875</v>
      </c>
      <c r="K138" s="1" t="s">
        <v>43</v>
      </c>
      <c r="L138" s="1" t="s">
        <v>61</v>
      </c>
      <c r="M138" s="1" t="s">
        <v>1685</v>
      </c>
      <c r="N138" s="3" t="s">
        <v>817</v>
      </c>
      <c r="O138" s="3" t="s">
        <v>818</v>
      </c>
      <c r="P138" s="3" t="s">
        <v>1876</v>
      </c>
      <c r="Q138" s="6"/>
      <c r="R138" s="6"/>
      <c r="S138" s="6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6"/>
      <c r="O139" s="6"/>
      <c r="P139" s="6"/>
      <c r="Q139" s="6"/>
      <c r="R139" s="6"/>
      <c r="S139" s="6"/>
    </row>
    <row r="140" ht="15.75" customHeight="1">
      <c r="A140" s="1" t="s">
        <v>823</v>
      </c>
      <c r="B140" s="3" t="s">
        <v>824</v>
      </c>
      <c r="C140" s="20" t="str">
        <f>HYPERLINK("http://sch1474s.mskobr.ru/","http://sch1474s.mskobr.ru/")</f>
        <v>http://sch1474s.mskobr.ru/</v>
      </c>
      <c r="D140" s="1" t="s">
        <v>1585</v>
      </c>
      <c r="E140" s="1" t="s">
        <v>827</v>
      </c>
      <c r="F140" s="1" t="s">
        <v>1877</v>
      </c>
      <c r="G140" s="1" t="s">
        <v>828</v>
      </c>
      <c r="H140" s="1" t="s">
        <v>829</v>
      </c>
      <c r="I140" s="1" t="s">
        <v>1878</v>
      </c>
      <c r="J140" s="1" t="s">
        <v>1879</v>
      </c>
      <c r="K140" s="1" t="s">
        <v>25</v>
      </c>
      <c r="L140" s="1" t="s">
        <v>61</v>
      </c>
      <c r="M140" s="1" t="s">
        <v>1880</v>
      </c>
      <c r="N140" s="3" t="s">
        <v>832</v>
      </c>
      <c r="O140" s="3" t="s">
        <v>833</v>
      </c>
      <c r="P140" s="3" t="s">
        <v>834</v>
      </c>
      <c r="Q140" s="6"/>
      <c r="R140" s="6"/>
      <c r="S140" s="6"/>
    </row>
    <row r="141" ht="15.75" customHeight="1">
      <c r="A141" s="1"/>
      <c r="B141" s="6"/>
      <c r="C141" s="20" t="str">
        <f>HYPERLINK("http://www.sch425.edusite.ru/","http://www.sch425.edusite.ru/")</f>
        <v>http://www.sch425.edusite.ru/</v>
      </c>
      <c r="D141" s="15" t="s">
        <v>1586</v>
      </c>
      <c r="E141" s="1"/>
      <c r="F141" s="1"/>
      <c r="G141" s="1"/>
      <c r="H141" s="1"/>
      <c r="I141" s="1"/>
      <c r="J141" s="1"/>
      <c r="K141" s="1"/>
      <c r="L141" s="1"/>
      <c r="M141" s="1"/>
      <c r="N141" s="6"/>
      <c r="O141" s="6"/>
      <c r="P141" s="6"/>
      <c r="Q141" s="6"/>
      <c r="R141" s="6"/>
      <c r="S141" s="6"/>
    </row>
    <row r="142" ht="15.75" customHeight="1">
      <c r="A142" s="1" t="s">
        <v>839</v>
      </c>
      <c r="B142" s="3" t="s">
        <v>840</v>
      </c>
      <c r="C142" s="20" t="str">
        <f>HYPERLINK("http://gym1538sz.mskobr.ru/","http://gym1538sz.mskobr.ru/")</f>
        <v>http://gym1538sz.mskobr.ru/</v>
      </c>
      <c r="D142" s="1" t="s">
        <v>1587</v>
      </c>
      <c r="E142" s="1">
        <v>9420.0</v>
      </c>
      <c r="F142" s="1" t="s">
        <v>1881</v>
      </c>
      <c r="G142" s="1" t="s">
        <v>843</v>
      </c>
      <c r="H142" s="1" t="s">
        <v>844</v>
      </c>
      <c r="I142" s="1" t="s">
        <v>1882</v>
      </c>
      <c r="J142" s="1" t="s">
        <v>60</v>
      </c>
      <c r="K142" s="1" t="s">
        <v>43</v>
      </c>
      <c r="L142" s="1" t="s">
        <v>200</v>
      </c>
      <c r="M142" s="1" t="s">
        <v>1880</v>
      </c>
      <c r="N142" s="3" t="s">
        <v>846</v>
      </c>
      <c r="O142" s="3" t="s">
        <v>847</v>
      </c>
      <c r="P142" s="3" t="s">
        <v>1883</v>
      </c>
      <c r="Q142" s="6"/>
      <c r="R142" s="6"/>
      <c r="S142" s="6"/>
    </row>
    <row r="143" ht="15.75" customHeight="1">
      <c r="A143" s="1"/>
      <c r="B143" s="6"/>
      <c r="C143" s="20" t="str">
        <f>HYPERLINK("http://gym1538.ru/","http://gym1538.ru/")</f>
        <v>http://gym1538.ru/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6"/>
      <c r="O143" s="6"/>
      <c r="P143" s="6"/>
      <c r="Q143" s="6"/>
      <c r="R143" s="6"/>
      <c r="S143" s="6"/>
    </row>
    <row r="144" ht="15.75" customHeight="1">
      <c r="A144" s="1" t="s">
        <v>853</v>
      </c>
      <c r="B144" s="3" t="s">
        <v>854</v>
      </c>
      <c r="C144" s="20" t="str">
        <f>HYPERLINK("http://sch2095c.mskobr.ru/","http://sch2095c.mskobr.ru/")</f>
        <v>http://sch2095c.mskobr.ru/</v>
      </c>
      <c r="D144" s="1" t="s">
        <v>1588</v>
      </c>
      <c r="E144" s="1" t="s">
        <v>857</v>
      </c>
      <c r="F144" s="1" t="s">
        <v>1884</v>
      </c>
      <c r="G144" s="1" t="s">
        <v>858</v>
      </c>
      <c r="H144" s="1" t="s">
        <v>1885</v>
      </c>
      <c r="I144" s="1" t="s">
        <v>860</v>
      </c>
      <c r="J144" s="1" t="s">
        <v>1875</v>
      </c>
      <c r="K144" s="1" t="s">
        <v>25</v>
      </c>
      <c r="L144" s="1" t="s">
        <v>42</v>
      </c>
      <c r="M144" s="1" t="s">
        <v>1880</v>
      </c>
      <c r="N144" s="3" t="s">
        <v>861</v>
      </c>
      <c r="O144" s="3" t="s">
        <v>862</v>
      </c>
      <c r="P144" s="3" t="s">
        <v>1886</v>
      </c>
      <c r="Q144" s="6"/>
      <c r="R144" s="6"/>
      <c r="S144" s="6"/>
    </row>
    <row r="145" ht="15.75" customHeight="1">
      <c r="A145" s="1"/>
      <c r="B145" s="6"/>
      <c r="C145" s="1"/>
      <c r="D145" s="1" t="s">
        <v>1589</v>
      </c>
      <c r="E145" s="1"/>
      <c r="F145" s="1"/>
      <c r="G145" s="1"/>
      <c r="H145" s="1"/>
      <c r="I145" s="1"/>
      <c r="J145" s="1"/>
      <c r="K145" s="1"/>
      <c r="L145" s="1"/>
      <c r="M145" s="1"/>
      <c r="N145" s="6"/>
      <c r="O145" s="6"/>
      <c r="P145" s="6"/>
      <c r="Q145" s="6"/>
      <c r="R145" s="6"/>
      <c r="S145" s="6"/>
    </row>
    <row r="146" ht="15.75" customHeight="1">
      <c r="A146" s="1" t="s">
        <v>868</v>
      </c>
      <c r="B146" s="3" t="s">
        <v>869</v>
      </c>
      <c r="C146" s="20" t="str">
        <f>HYPERLINK("http://sch1234c.mskobr.ru/","http://sch1234c.mskobr.ru/")</f>
        <v>http://sch1234c.mskobr.ru/</v>
      </c>
      <c r="D146" s="1" t="s">
        <v>1590</v>
      </c>
      <c r="E146" s="1" t="s">
        <v>872</v>
      </c>
      <c r="F146" s="1" t="s">
        <v>1887</v>
      </c>
      <c r="G146" s="1" t="s">
        <v>873</v>
      </c>
      <c r="H146" s="3" t="s">
        <v>1888</v>
      </c>
      <c r="I146" s="3" t="s">
        <v>875</v>
      </c>
      <c r="J146" s="1" t="s">
        <v>1875</v>
      </c>
      <c r="K146" s="1" t="s">
        <v>25</v>
      </c>
      <c r="L146" s="1" t="s">
        <v>42</v>
      </c>
      <c r="M146" s="1" t="s">
        <v>1880</v>
      </c>
      <c r="N146" s="3" t="s">
        <v>876</v>
      </c>
      <c r="O146" s="3" t="s">
        <v>877</v>
      </c>
      <c r="P146" s="3" t="s">
        <v>1889</v>
      </c>
      <c r="Q146" s="6"/>
      <c r="R146" s="6"/>
      <c r="S146" s="6"/>
    </row>
    <row r="147" ht="15.75" customHeight="1">
      <c r="A147" s="1"/>
      <c r="B147" s="6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6"/>
      <c r="O147" s="6"/>
      <c r="P147" s="6"/>
      <c r="Q147" s="6"/>
      <c r="R147" s="6"/>
      <c r="S147" s="6"/>
    </row>
    <row r="148" ht="15.75" customHeight="1">
      <c r="A148" s="1" t="s">
        <v>882</v>
      </c>
      <c r="B148" s="3" t="s">
        <v>883</v>
      </c>
      <c r="C148" s="20" t="str">
        <f>HYPERLINK("http://gym1562uv.mskobr.ru/","http://gym1562uv.mskobr.ru/")</f>
        <v>http://gym1562uv.mskobr.ru/</v>
      </c>
      <c r="D148" s="1" t="s">
        <v>1591</v>
      </c>
      <c r="E148" s="1">
        <v>16019.0</v>
      </c>
      <c r="F148" s="1" t="s">
        <v>1890</v>
      </c>
      <c r="G148" s="1" t="s">
        <v>1891</v>
      </c>
      <c r="H148" s="1" t="s">
        <v>1892</v>
      </c>
      <c r="I148" s="1" t="s">
        <v>888</v>
      </c>
      <c r="J148" s="1" t="s">
        <v>60</v>
      </c>
      <c r="K148" s="1" t="s">
        <v>43</v>
      </c>
      <c r="L148" s="1" t="s">
        <v>200</v>
      </c>
      <c r="M148" s="1" t="s">
        <v>1880</v>
      </c>
      <c r="N148" s="3" t="s">
        <v>889</v>
      </c>
      <c r="O148" s="3" t="s">
        <v>890</v>
      </c>
      <c r="P148" s="3" t="s">
        <v>1893</v>
      </c>
      <c r="Q148" s="6"/>
      <c r="R148" s="6"/>
      <c r="S148" s="6"/>
    </row>
    <row r="149" ht="15.75" customHeight="1">
      <c r="A149" s="1"/>
      <c r="B149" s="6"/>
      <c r="C149" s="20" t="str">
        <f>HYPERLINK("http://old.gimn1562.ru/","http://old.gimn1562.ru/")</f>
        <v>http://old.gimn1562.ru/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6"/>
      <c r="O149" s="6"/>
      <c r="P149" s="6"/>
      <c r="Q149" s="6"/>
      <c r="R149" s="6"/>
      <c r="S149" s="6"/>
    </row>
    <row r="150" ht="15.75" customHeight="1">
      <c r="A150" s="1" t="s">
        <v>895</v>
      </c>
      <c r="B150" s="3" t="s">
        <v>896</v>
      </c>
      <c r="C150" s="20" t="str">
        <f>HYPERLINK("http://gum1573.mskobr.ru/","http://gum1573.mskobr.ru/")</f>
        <v>http://gum1573.mskobr.ru/</v>
      </c>
      <c r="D150" s="1" t="s">
        <v>1592</v>
      </c>
      <c r="E150" s="1">
        <v>254931.0</v>
      </c>
      <c r="F150" s="1" t="s">
        <v>1894</v>
      </c>
      <c r="G150" s="1" t="s">
        <v>899</v>
      </c>
      <c r="H150" s="1" t="s">
        <v>900</v>
      </c>
      <c r="I150" s="1" t="s">
        <v>1895</v>
      </c>
      <c r="J150" s="1" t="s">
        <v>1685</v>
      </c>
      <c r="K150" s="1" t="s">
        <v>25</v>
      </c>
      <c r="L150" s="1" t="s">
        <v>200</v>
      </c>
      <c r="M150" s="1" t="s">
        <v>1880</v>
      </c>
      <c r="N150" s="3" t="s">
        <v>902</v>
      </c>
      <c r="O150" s="3" t="s">
        <v>903</v>
      </c>
      <c r="P150" s="3" t="s">
        <v>1896</v>
      </c>
      <c r="Q150" s="6"/>
      <c r="R150" s="6"/>
      <c r="S150" s="6"/>
    </row>
    <row r="151" ht="15.75" customHeight="1">
      <c r="A151" s="1"/>
      <c r="B151" s="6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6"/>
      <c r="O151" s="6"/>
      <c r="P151" s="6"/>
      <c r="Q151" s="6"/>
      <c r="R151" s="6"/>
      <c r="S151" s="6"/>
    </row>
    <row r="152" ht="15.75" customHeight="1">
      <c r="A152" s="1" t="s">
        <v>908</v>
      </c>
      <c r="B152" s="3" t="s">
        <v>909</v>
      </c>
      <c r="C152" s="20" t="str">
        <f>HYPERLINK("http://1811.mskobr.ru/","http://1811.mskobr.ru/")</f>
        <v>http://1811.mskobr.ru/</v>
      </c>
      <c r="D152" s="1" t="s">
        <v>1593</v>
      </c>
      <c r="E152" s="1">
        <v>25858.0</v>
      </c>
      <c r="F152" s="1" t="s">
        <v>1897</v>
      </c>
      <c r="G152" s="1" t="s">
        <v>912</v>
      </c>
      <c r="H152" s="1" t="s">
        <v>1898</v>
      </c>
      <c r="I152" s="1" t="s">
        <v>1899</v>
      </c>
      <c r="J152" s="1" t="s">
        <v>60</v>
      </c>
      <c r="K152" s="1" t="s">
        <v>25</v>
      </c>
      <c r="L152" s="1" t="s">
        <v>200</v>
      </c>
      <c r="M152" s="1" t="s">
        <v>1685</v>
      </c>
      <c r="N152" s="3" t="s">
        <v>915</v>
      </c>
      <c r="O152" s="3" t="s">
        <v>916</v>
      </c>
      <c r="P152" s="3" t="s">
        <v>1900</v>
      </c>
      <c r="Q152" s="6"/>
      <c r="R152" s="6"/>
      <c r="S152" s="6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6"/>
      <c r="O153" s="6"/>
      <c r="P153" s="6"/>
      <c r="Q153" s="6"/>
      <c r="R153" s="6"/>
      <c r="S153" s="6"/>
    </row>
    <row r="154" ht="15.75" customHeight="1">
      <c r="A154" s="1" t="s">
        <v>921</v>
      </c>
      <c r="B154" s="1" t="s">
        <v>922</v>
      </c>
      <c r="C154" s="20" t="str">
        <f>HYPERLINK("http://gym1565sv.mskobr.ru/","http://gym1565sv.mskobr.ru/")</f>
        <v>http://gym1565sv.mskobr.ru/</v>
      </c>
      <c r="D154" s="1" t="s">
        <v>1594</v>
      </c>
      <c r="E154" s="1" t="s">
        <v>924</v>
      </c>
      <c r="F154" s="1" t="s">
        <v>1901</v>
      </c>
      <c r="G154" s="1" t="s">
        <v>1902</v>
      </c>
      <c r="H154" s="1" t="s">
        <v>926</v>
      </c>
      <c r="I154" s="1" t="s">
        <v>1903</v>
      </c>
      <c r="J154" s="1" t="s">
        <v>1904</v>
      </c>
      <c r="K154" s="1" t="s">
        <v>43</v>
      </c>
      <c r="L154" s="1" t="s">
        <v>200</v>
      </c>
      <c r="M154" s="1" t="s">
        <v>1685</v>
      </c>
      <c r="N154" s="3" t="s">
        <v>929</v>
      </c>
      <c r="O154" s="3" t="s">
        <v>930</v>
      </c>
      <c r="P154" s="3" t="s">
        <v>1905</v>
      </c>
      <c r="Q154" s="6"/>
      <c r="R154" s="6"/>
      <c r="S154" s="6"/>
    </row>
    <row r="155" ht="15.75" customHeight="1">
      <c r="A155" s="1"/>
      <c r="B155" s="1"/>
      <c r="C155" s="1"/>
      <c r="D155" s="15" t="s">
        <v>1595</v>
      </c>
      <c r="E155" s="1"/>
      <c r="F155" s="1"/>
      <c r="G155" s="1"/>
      <c r="H155" s="1"/>
      <c r="I155" s="1"/>
      <c r="J155" s="1"/>
      <c r="K155" s="1"/>
      <c r="L155" s="1"/>
      <c r="M155" s="1"/>
      <c r="N155" s="6"/>
      <c r="O155" s="6"/>
      <c r="P155" s="6"/>
      <c r="Q155" s="6"/>
      <c r="R155" s="6"/>
      <c r="S155" s="6"/>
    </row>
    <row r="156" ht="15.75" customHeight="1">
      <c r="A156" s="1" t="s">
        <v>935</v>
      </c>
      <c r="B156" s="1" t="s">
        <v>936</v>
      </c>
      <c r="C156" s="20" t="str">
        <f>HYPERLINK("http://sch853zg.mskobr.ru/","http://sch853zg.mskobr.ru/")</f>
        <v>http://sch853zg.mskobr.ru/</v>
      </c>
      <c r="D156" s="1" t="s">
        <v>1596</v>
      </c>
      <c r="E156" s="1" t="s">
        <v>938</v>
      </c>
      <c r="F156" s="6"/>
      <c r="G156" s="1" t="s">
        <v>939</v>
      </c>
      <c r="H156" s="1" t="s">
        <v>940</v>
      </c>
      <c r="I156" s="1" t="s">
        <v>941</v>
      </c>
      <c r="J156" s="1" t="s">
        <v>43</v>
      </c>
      <c r="K156" s="1" t="s">
        <v>25</v>
      </c>
      <c r="L156" s="1" t="s">
        <v>42</v>
      </c>
      <c r="M156" s="1" t="s">
        <v>1685</v>
      </c>
      <c r="N156" s="6"/>
      <c r="O156" s="6"/>
      <c r="P156" s="6"/>
      <c r="Q156" s="6"/>
      <c r="R156" s="6"/>
      <c r="S156" s="6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6"/>
      <c r="O157" s="6"/>
      <c r="P157" s="6"/>
      <c r="Q157" s="6"/>
      <c r="R157" s="6"/>
      <c r="S157" s="6"/>
    </row>
    <row r="158" ht="15.75" customHeight="1">
      <c r="A158" s="1" t="s">
        <v>948</v>
      </c>
      <c r="B158" s="1" t="s">
        <v>949</v>
      </c>
      <c r="C158" s="20" t="str">
        <f>HYPERLINK("http://sch45uz.mskobr.ru/","http://sch45uz.mskobr.ru/")</f>
        <v>http://sch45uz.mskobr.ru/</v>
      </c>
      <c r="D158" s="1" t="s">
        <v>1597</v>
      </c>
      <c r="E158" s="1">
        <v>38222.0</v>
      </c>
      <c r="F158" s="15" t="s">
        <v>1906</v>
      </c>
      <c r="G158" s="15" t="s">
        <v>952</v>
      </c>
      <c r="H158" s="1" t="s">
        <v>953</v>
      </c>
      <c r="I158" s="1" t="s">
        <v>954</v>
      </c>
      <c r="J158" s="1" t="s">
        <v>43</v>
      </c>
      <c r="K158" s="1" t="s">
        <v>25</v>
      </c>
      <c r="L158" s="1" t="s">
        <v>200</v>
      </c>
      <c r="M158" s="1" t="s">
        <v>1685</v>
      </c>
      <c r="N158" s="6"/>
      <c r="O158" s="6"/>
      <c r="P158" s="6"/>
      <c r="Q158" s="6"/>
      <c r="R158" s="6"/>
      <c r="S158" s="6"/>
    </row>
    <row r="159" ht="15.75" customHeight="1">
      <c r="A159" s="1"/>
      <c r="B159" s="1"/>
      <c r="C159" s="20" t="str">
        <f>HYPERLINK("https://ms45.edu.ru/d/ru/","https://ms45.edu.ru/d/ru/")</f>
        <v>https://ms45.edu.ru/d/ru/</v>
      </c>
      <c r="D159" s="1" t="s">
        <v>1598</v>
      </c>
      <c r="E159" s="1"/>
      <c r="F159" s="1"/>
      <c r="G159" s="1"/>
      <c r="H159" s="1"/>
      <c r="I159" s="1"/>
      <c r="J159" s="1"/>
      <c r="K159" s="1"/>
      <c r="L159" s="1"/>
      <c r="M159" s="1"/>
      <c r="N159" s="6"/>
      <c r="O159" s="6"/>
      <c r="P159" s="6"/>
      <c r="Q159" s="6"/>
      <c r="R159" s="6"/>
      <c r="S159" s="6"/>
    </row>
    <row r="160" ht="15.75" customHeight="1">
      <c r="A160" s="1" t="s">
        <v>963</v>
      </c>
      <c r="B160" s="1"/>
      <c r="C160" s="20" t="str">
        <f>HYPERLINK("http://gym1290.mskobr.ru/","http://gym1290.mskobr.ru/")</f>
        <v>http://gym1290.mskobr.ru/</v>
      </c>
      <c r="D160" s="1" t="s">
        <v>1599</v>
      </c>
      <c r="E160" s="1" t="s">
        <v>965</v>
      </c>
      <c r="F160" s="1" t="s">
        <v>1907</v>
      </c>
      <c r="G160" s="1" t="s">
        <v>1908</v>
      </c>
      <c r="H160" s="1" t="s">
        <v>967</v>
      </c>
      <c r="I160" s="1" t="s">
        <v>968</v>
      </c>
      <c r="J160" s="1" t="s">
        <v>1909</v>
      </c>
      <c r="K160" s="1" t="s">
        <v>43</v>
      </c>
      <c r="L160" s="1" t="s">
        <v>200</v>
      </c>
      <c r="M160" s="1" t="s">
        <v>1685</v>
      </c>
      <c r="N160" s="6"/>
      <c r="O160" s="6"/>
      <c r="P160" s="6"/>
      <c r="Q160" s="6"/>
      <c r="R160" s="6"/>
      <c r="S160" s="6"/>
    </row>
    <row r="161" ht="15.75" customHeight="1">
      <c r="A161" s="1"/>
      <c r="B161" s="1"/>
      <c r="C161" s="20" t="str">
        <f>HYPERLINK("http://sch690.ru/","http://sch690.ru/")</f>
        <v>http://sch690.ru/</v>
      </c>
      <c r="D161" s="15" t="s">
        <v>1600</v>
      </c>
      <c r="E161" s="1"/>
      <c r="F161" s="1"/>
      <c r="G161" s="1"/>
      <c r="H161" s="1"/>
      <c r="I161" s="1"/>
      <c r="J161" s="1"/>
      <c r="K161" s="1"/>
      <c r="L161" s="1"/>
      <c r="M161" s="1"/>
      <c r="N161" s="6"/>
      <c r="O161" s="6"/>
      <c r="P161" s="6"/>
      <c r="Q161" s="6"/>
      <c r="R161" s="6"/>
      <c r="S161" s="6"/>
    </row>
    <row r="162" ht="15.75" customHeight="1">
      <c r="A162" s="1"/>
      <c r="B162" s="1"/>
      <c r="C162" s="20" t="str">
        <f>HYPERLINK("http://707.clan.su/","http://707.clan.su/")</f>
        <v>http://707.clan.su/</v>
      </c>
      <c r="D162" s="15" t="s">
        <v>1601</v>
      </c>
      <c r="E162" s="1"/>
      <c r="F162" s="1"/>
      <c r="G162" s="1"/>
      <c r="H162" s="1"/>
      <c r="I162" s="1"/>
      <c r="J162" s="1"/>
      <c r="K162" s="1"/>
      <c r="L162" s="1"/>
      <c r="M162" s="1"/>
      <c r="N162" s="6"/>
      <c r="O162" s="6"/>
      <c r="P162" s="6"/>
      <c r="Q162" s="6"/>
      <c r="R162" s="6"/>
      <c r="S162" s="6"/>
    </row>
    <row r="163" ht="15.75" customHeight="1">
      <c r="A163" s="1"/>
      <c r="B163" s="1"/>
      <c r="C163" s="1"/>
      <c r="D163" s="15" t="s">
        <v>1602</v>
      </c>
      <c r="E163" s="1"/>
      <c r="F163" s="1"/>
      <c r="G163" s="1"/>
      <c r="H163" s="1"/>
      <c r="I163" s="1"/>
      <c r="J163" s="1"/>
      <c r="K163" s="1"/>
      <c r="L163" s="1"/>
      <c r="M163" s="1"/>
      <c r="N163" s="6"/>
      <c r="O163" s="6"/>
      <c r="P163" s="6"/>
      <c r="Q163" s="6"/>
      <c r="R163" s="6"/>
      <c r="S163" s="6"/>
    </row>
    <row r="164" ht="15.75" customHeight="1">
      <c r="A164" s="1" t="s">
        <v>978</v>
      </c>
      <c r="B164" s="1" t="s">
        <v>979</v>
      </c>
      <c r="C164" s="20" t="str">
        <f>HYPERLINK("http://gymc1520.mskobr.ru/","http://gymc1520.mskobr.ru/")</f>
        <v>http://gymc1520.mskobr.ru/</v>
      </c>
      <c r="D164" s="1" t="s">
        <v>1603</v>
      </c>
      <c r="E164" s="1">
        <v>1551.0</v>
      </c>
      <c r="F164" s="1" t="s">
        <v>1910</v>
      </c>
      <c r="G164" s="1" t="s">
        <v>981</v>
      </c>
      <c r="H164" s="1" t="s">
        <v>982</v>
      </c>
      <c r="I164" s="1" t="s">
        <v>1911</v>
      </c>
      <c r="J164" s="1" t="s">
        <v>60</v>
      </c>
      <c r="K164" s="1" t="s">
        <v>43</v>
      </c>
      <c r="L164" s="1" t="s">
        <v>200</v>
      </c>
      <c r="M164" s="1" t="s">
        <v>1685</v>
      </c>
      <c r="N164" s="6"/>
      <c r="O164" s="6"/>
      <c r="P164" s="6"/>
      <c r="Q164" s="6"/>
      <c r="R164" s="6"/>
      <c r="S164" s="6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6"/>
      <c r="O165" s="6"/>
      <c r="P165" s="6"/>
      <c r="Q165" s="6"/>
      <c r="R165" s="6"/>
      <c r="S165" s="6"/>
    </row>
    <row r="166" ht="15.75" customHeight="1">
      <c r="A166" s="1" t="s">
        <v>990</v>
      </c>
      <c r="B166" s="1" t="s">
        <v>991</v>
      </c>
      <c r="C166" s="20" t="str">
        <f>HYPERLINK("http://sch1454s.mskobr.ru/","http://sch1454s.mskobr.ru/")</f>
        <v>http://sch1454s.mskobr.ru/</v>
      </c>
      <c r="D166" s="1" t="s">
        <v>1604</v>
      </c>
      <c r="E166" s="1">
        <v>2352.0</v>
      </c>
      <c r="F166" s="1" t="s">
        <v>1912</v>
      </c>
      <c r="G166" s="1" t="s">
        <v>1913</v>
      </c>
      <c r="H166" s="1" t="s">
        <v>995</v>
      </c>
      <c r="I166" s="1" t="s">
        <v>996</v>
      </c>
      <c r="J166" s="1" t="s">
        <v>1914</v>
      </c>
      <c r="K166" s="1" t="s">
        <v>25</v>
      </c>
      <c r="L166" s="1" t="s">
        <v>42</v>
      </c>
      <c r="M166" s="1" t="s">
        <v>1685</v>
      </c>
      <c r="N166" s="6"/>
      <c r="O166" s="6"/>
      <c r="P166" s="6"/>
      <c r="Q166" s="6"/>
      <c r="R166" s="6"/>
      <c r="S166" s="6"/>
    </row>
    <row r="167" ht="15.75" customHeight="1">
      <c r="A167" s="1"/>
      <c r="B167" s="1"/>
      <c r="C167" s="20" t="str">
        <f>HYPERLINK("https://school1454.ru/","https://school1454.ru/")</f>
        <v>https://school1454.ru/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6"/>
      <c r="O167" s="6"/>
      <c r="P167" s="6"/>
      <c r="Q167" s="6"/>
      <c r="R167" s="6"/>
      <c r="S167" s="6"/>
    </row>
    <row r="168" ht="15.75" customHeight="1">
      <c r="A168" s="1" t="s">
        <v>1005</v>
      </c>
      <c r="B168" s="1" t="s">
        <v>1006</v>
      </c>
      <c r="C168" s="20" t="str">
        <f>HYPERLINK("http://sch1288s.mskobr.ru/","http://sch1288s.mskobr.ru/")</f>
        <v>http://sch1288s.mskobr.ru/</v>
      </c>
      <c r="D168" s="1" t="s">
        <v>1605</v>
      </c>
      <c r="E168" s="1" t="s">
        <v>1009</v>
      </c>
      <c r="F168" s="1" t="s">
        <v>1915</v>
      </c>
      <c r="G168" s="1" t="s">
        <v>1916</v>
      </c>
      <c r="H168" s="1" t="s">
        <v>1917</v>
      </c>
      <c r="I168" s="1" t="s">
        <v>1012</v>
      </c>
      <c r="J168" s="1" t="s">
        <v>60</v>
      </c>
      <c r="K168" s="1" t="s">
        <v>25</v>
      </c>
      <c r="L168" s="1" t="s">
        <v>42</v>
      </c>
      <c r="M168" s="1" t="s">
        <v>1685</v>
      </c>
      <c r="N168" s="6"/>
      <c r="O168" s="6"/>
      <c r="P168" s="6"/>
      <c r="Q168" s="6"/>
      <c r="R168" s="6"/>
      <c r="S168" s="6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6"/>
      <c r="O169" s="6"/>
      <c r="P169" s="6"/>
      <c r="Q169" s="6"/>
      <c r="R169" s="6"/>
      <c r="S169" s="6"/>
    </row>
    <row r="170" ht="15.75" customHeight="1">
      <c r="A170" s="1" t="s">
        <v>1019</v>
      </c>
      <c r="B170" s="1" t="s">
        <v>1020</v>
      </c>
      <c r="C170" s="20" t="str">
        <f>HYPERLINK("http://sch2054.mskobr.ru/","http://sch2054.mskobr.ru/")</f>
        <v>http://sch2054.mskobr.ru/</v>
      </c>
      <c r="D170" s="1" t="s">
        <v>1606</v>
      </c>
      <c r="E170" s="1" t="s">
        <v>1023</v>
      </c>
      <c r="F170" s="1" t="s">
        <v>1918</v>
      </c>
      <c r="G170" s="1" t="s">
        <v>1024</v>
      </c>
      <c r="H170" s="1" t="s">
        <v>1607</v>
      </c>
      <c r="I170" s="1" t="s">
        <v>1026</v>
      </c>
      <c r="J170" s="1" t="s">
        <v>1919</v>
      </c>
      <c r="K170" s="1" t="s">
        <v>25</v>
      </c>
      <c r="L170" s="1" t="s">
        <v>1028</v>
      </c>
      <c r="M170" s="1" t="s">
        <v>1685</v>
      </c>
      <c r="N170" s="6"/>
      <c r="O170" s="6"/>
      <c r="P170" s="6"/>
      <c r="Q170" s="6"/>
      <c r="R170" s="6"/>
      <c r="S170" s="6"/>
    </row>
    <row r="171" ht="15.75" customHeight="1">
      <c r="A171" s="1"/>
      <c r="B171" s="1"/>
      <c r="C171" s="1"/>
      <c r="D171" s="15" t="s">
        <v>1608</v>
      </c>
      <c r="E171" s="1"/>
      <c r="F171" s="1"/>
      <c r="G171" s="1"/>
      <c r="H171" s="1"/>
      <c r="I171" s="1"/>
      <c r="J171" s="1"/>
      <c r="K171" s="1"/>
      <c r="L171" s="1"/>
      <c r="M171" s="1"/>
      <c r="N171" s="6"/>
      <c r="O171" s="6"/>
      <c r="P171" s="6"/>
      <c r="Q171" s="6"/>
      <c r="R171" s="6"/>
      <c r="S171" s="6"/>
    </row>
    <row r="172" ht="15.75" customHeight="1">
      <c r="A172" s="1"/>
      <c r="B172" s="1"/>
      <c r="C172" s="1"/>
      <c r="D172" s="15" t="s">
        <v>1609</v>
      </c>
      <c r="E172" s="1"/>
      <c r="F172" s="1"/>
      <c r="G172" s="1"/>
      <c r="H172" s="1"/>
      <c r="I172" s="1"/>
      <c r="J172" s="1"/>
      <c r="K172" s="1"/>
      <c r="L172" s="1"/>
      <c r="M172" s="1"/>
      <c r="N172" s="6"/>
      <c r="O172" s="6"/>
      <c r="P172" s="6"/>
      <c r="Q172" s="6"/>
      <c r="R172" s="6"/>
      <c r="S172" s="6"/>
    </row>
    <row r="173" ht="15.75" customHeight="1">
      <c r="A173" s="1"/>
      <c r="B173" s="1"/>
      <c r="C173" s="1"/>
      <c r="D173" s="15" t="s">
        <v>1610</v>
      </c>
      <c r="E173" s="1"/>
      <c r="F173" s="1"/>
      <c r="G173" s="1"/>
      <c r="H173" s="1"/>
      <c r="I173" s="1"/>
      <c r="J173" s="1"/>
      <c r="K173" s="1"/>
      <c r="L173" s="1"/>
      <c r="M173" s="1"/>
      <c r="N173" s="6"/>
      <c r="O173" s="6"/>
      <c r="P173" s="6"/>
      <c r="Q173" s="6"/>
      <c r="R173" s="6"/>
      <c r="S173" s="6"/>
    </row>
    <row r="174" ht="15.75" customHeight="1">
      <c r="A174" s="1" t="s">
        <v>1035</v>
      </c>
      <c r="B174" s="1" t="s">
        <v>1036</v>
      </c>
      <c r="C174" s="20" t="str">
        <f>HYPERLINK("http://schusz1944.mskobr.ru/","http://schusz1944.mskobr.ru/")</f>
        <v>http://schusz1944.mskobr.ru/</v>
      </c>
      <c r="D174" s="3" t="s">
        <v>1611</v>
      </c>
      <c r="E174" s="1">
        <v>2015.0</v>
      </c>
      <c r="F174" s="1" t="s">
        <v>1920</v>
      </c>
      <c r="G174" s="1" t="s">
        <v>1921</v>
      </c>
      <c r="H174" s="1" t="s">
        <v>1922</v>
      </c>
      <c r="I174" s="1" t="s">
        <v>1040</v>
      </c>
      <c r="J174" s="1" t="s">
        <v>60</v>
      </c>
      <c r="K174" s="1" t="s">
        <v>25</v>
      </c>
      <c r="L174" s="1" t="s">
        <v>42</v>
      </c>
      <c r="M174" s="1" t="s">
        <v>1685</v>
      </c>
      <c r="N174" s="6"/>
      <c r="O174" s="6"/>
      <c r="P174" s="6"/>
      <c r="Q174" s="6"/>
      <c r="R174" s="6"/>
      <c r="S174" s="6"/>
    </row>
    <row r="175" ht="15.75" customHeight="1">
      <c r="A175" s="1"/>
      <c r="B175" s="1"/>
      <c r="C175" s="20" t="str">
        <f>HYPERLINK("http://www.sch1944.ru/","http://www.sch1944.ru/")</f>
        <v>http://www.sch1944.ru/</v>
      </c>
      <c r="D175" s="15" t="s">
        <v>1612</v>
      </c>
      <c r="E175" s="1"/>
      <c r="F175" s="1"/>
      <c r="G175" s="1"/>
      <c r="H175" s="1"/>
      <c r="I175" s="1"/>
      <c r="J175" s="1"/>
      <c r="K175" s="1"/>
      <c r="L175" s="1"/>
      <c r="M175" s="1"/>
      <c r="N175" s="6"/>
      <c r="O175" s="6"/>
      <c r="P175" s="6"/>
      <c r="Q175" s="6"/>
      <c r="R175" s="6"/>
      <c r="S175" s="6"/>
    </row>
    <row r="176" ht="15.75" customHeight="1">
      <c r="A176" s="1"/>
      <c r="B176" s="1"/>
      <c r="C176" s="20" t="str">
        <f>HYPERLINK("http://1944.msk.ru/","http://1944.msk.ru/")</f>
        <v>http://1944.msk.ru/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6"/>
      <c r="O176" s="6"/>
      <c r="P176" s="6"/>
      <c r="Q176" s="6"/>
      <c r="R176" s="6"/>
      <c r="S176" s="6"/>
    </row>
    <row r="177" ht="15.75" customHeight="1">
      <c r="A177" s="1" t="s">
        <v>1049</v>
      </c>
      <c r="B177" s="1" t="s">
        <v>1050</v>
      </c>
      <c r="C177" s="20" t="str">
        <f>HYPERLINK("http://sch814z.mskobr.ru/","http://sch814z.mskobr.ru/")</f>
        <v>http://sch814z.mskobr.ru/</v>
      </c>
      <c r="D177" s="1" t="s">
        <v>1613</v>
      </c>
      <c r="E177" s="3">
        <v>4072.0</v>
      </c>
      <c r="F177" s="1" t="s">
        <v>1923</v>
      </c>
      <c r="G177" s="1" t="s">
        <v>1052</v>
      </c>
      <c r="H177" s="1" t="s">
        <v>1924</v>
      </c>
      <c r="I177" s="1" t="s">
        <v>1925</v>
      </c>
      <c r="J177" s="1" t="s">
        <v>1837</v>
      </c>
      <c r="K177" s="1" t="s">
        <v>25</v>
      </c>
      <c r="L177" s="1" t="s">
        <v>42</v>
      </c>
      <c r="M177" s="1" t="s">
        <v>1685</v>
      </c>
      <c r="N177" s="6"/>
      <c r="O177" s="6"/>
      <c r="P177" s="6"/>
      <c r="Q177" s="6"/>
      <c r="R177" s="6"/>
      <c r="S177" s="6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6"/>
      <c r="O178" s="6"/>
      <c r="P178" s="6"/>
      <c r="Q178" s="6"/>
      <c r="R178" s="6"/>
      <c r="S178" s="6"/>
    </row>
    <row r="179" ht="15.75" customHeight="1">
      <c r="A179" s="1" t="s">
        <v>1061</v>
      </c>
      <c r="B179" s="1" t="s">
        <v>1062</v>
      </c>
      <c r="C179" s="20" t="str">
        <f>HYPERLINK("http://msvu.edumil.ru/","http://msvu.edumil.ru/")</f>
        <v>http://msvu.edumil.ru/</v>
      </c>
      <c r="D179" s="1" t="s">
        <v>1614</v>
      </c>
      <c r="E179" s="1">
        <v>40921.0</v>
      </c>
      <c r="F179" s="1" t="s">
        <v>1926</v>
      </c>
      <c r="G179" s="1"/>
      <c r="H179" s="1" t="s">
        <v>1065</v>
      </c>
      <c r="I179" s="1" t="s">
        <v>1066</v>
      </c>
      <c r="J179" s="1" t="s">
        <v>1067</v>
      </c>
      <c r="K179" s="1" t="s">
        <v>43</v>
      </c>
      <c r="L179" s="1" t="s">
        <v>1068</v>
      </c>
      <c r="M179" s="1" t="s">
        <v>43</v>
      </c>
      <c r="N179" s="6"/>
      <c r="O179" s="6"/>
      <c r="P179" s="6"/>
      <c r="Q179" s="6"/>
      <c r="R179" s="6"/>
      <c r="S179" s="6"/>
    </row>
    <row r="180" ht="15.75" customHeight="1">
      <c r="A180" s="1"/>
      <c r="B180" s="1"/>
      <c r="C180" s="20" t="str">
        <f>HYPERLINK("http://mccvu.ru/","http://mccvu.ru/")</f>
        <v>http://mccvu.ru/</v>
      </c>
      <c r="D180" s="15" t="s">
        <v>1615</v>
      </c>
      <c r="E180" s="1"/>
      <c r="F180" s="1"/>
      <c r="G180" s="1"/>
      <c r="H180" s="1"/>
      <c r="I180" s="1"/>
      <c r="J180" s="1"/>
      <c r="K180" s="1"/>
      <c r="L180" s="1"/>
      <c r="M180" s="1"/>
      <c r="N180" s="6"/>
      <c r="O180" s="6"/>
      <c r="P180" s="6"/>
      <c r="Q180" s="6"/>
      <c r="R180" s="6"/>
      <c r="S180" s="6"/>
    </row>
    <row r="181" ht="15.75" customHeight="1">
      <c r="A181" s="1"/>
      <c r="B181" s="1"/>
      <c r="C181" s="1"/>
      <c r="D181" s="15" t="s">
        <v>1616</v>
      </c>
      <c r="E181" s="1"/>
      <c r="F181" s="1"/>
      <c r="G181" s="1"/>
      <c r="H181" s="1"/>
      <c r="I181" s="1"/>
      <c r="J181" s="1"/>
      <c r="K181" s="1"/>
      <c r="L181" s="1"/>
      <c r="M181" s="1"/>
      <c r="N181" s="6"/>
      <c r="O181" s="6"/>
      <c r="P181" s="6"/>
      <c r="Q181" s="6"/>
      <c r="R181" s="6"/>
      <c r="S181" s="6"/>
    </row>
    <row r="182" ht="15.75" customHeight="1">
      <c r="A182" s="1" t="s">
        <v>1075</v>
      </c>
      <c r="B182" s="1" t="s">
        <v>1076</v>
      </c>
      <c r="C182" s="20" t="str">
        <f>HYPERLINK("http://gym1506.mskobr.ru/","http://gym1506.mskobr.ru/")</f>
        <v>http://gym1506.mskobr.ru/</v>
      </c>
      <c r="D182" s="1" t="s">
        <v>1617</v>
      </c>
      <c r="E182" s="1" t="s">
        <v>1078</v>
      </c>
      <c r="F182" s="1" t="s">
        <v>1927</v>
      </c>
      <c r="G182" s="1" t="s">
        <v>1079</v>
      </c>
      <c r="H182" s="1" t="s">
        <v>1080</v>
      </c>
      <c r="I182" s="1" t="s">
        <v>1928</v>
      </c>
      <c r="J182" s="1" t="s">
        <v>1929</v>
      </c>
      <c r="K182" s="1" t="s">
        <v>25</v>
      </c>
      <c r="L182" s="1" t="s">
        <v>200</v>
      </c>
      <c r="M182" s="1" t="s">
        <v>1685</v>
      </c>
      <c r="N182" s="6"/>
      <c r="O182" s="6"/>
      <c r="P182" s="6"/>
      <c r="Q182" s="6"/>
      <c r="R182" s="6"/>
      <c r="S182" s="6"/>
    </row>
    <row r="183" ht="15.75" customHeight="1">
      <c r="A183" s="1"/>
      <c r="B183" s="1"/>
      <c r="C183" s="20" t="str">
        <f>HYPERLINK("http://schools.keldysh.ru/gym1506/","http://schools.keldysh.ru/gym1506/")</f>
        <v>http://schools.keldysh.ru/gym1506/</v>
      </c>
      <c r="D183" s="1"/>
      <c r="E183" s="1"/>
      <c r="F183" s="6"/>
      <c r="G183" s="6"/>
      <c r="H183" s="1"/>
      <c r="I183" s="1"/>
      <c r="J183" s="1"/>
      <c r="K183" s="1"/>
      <c r="L183" s="1"/>
      <c r="M183" s="1"/>
      <c r="N183" s="6"/>
      <c r="O183" s="6"/>
      <c r="P183" s="6"/>
      <c r="Q183" s="6"/>
      <c r="R183" s="6"/>
      <c r="S183" s="6"/>
    </row>
    <row r="184" ht="15.75" customHeight="1">
      <c r="A184" s="1" t="s">
        <v>1089</v>
      </c>
      <c r="B184" s="1" t="s">
        <v>1090</v>
      </c>
      <c r="C184" s="20" t="str">
        <f>HYPERLINK("http://sch2009uz.mskobr.ru/","http://sch2009uz.mskobr.ru/")</f>
        <v>http://sch2009uz.mskobr.ru/</v>
      </c>
      <c r="D184" s="1" t="s">
        <v>1618</v>
      </c>
      <c r="E184" s="1" t="s">
        <v>1093</v>
      </c>
      <c r="F184" s="1" t="s">
        <v>1930</v>
      </c>
      <c r="G184" s="1" t="s">
        <v>1931</v>
      </c>
      <c r="H184" s="1" t="s">
        <v>1095</v>
      </c>
      <c r="I184" s="1" t="s">
        <v>1096</v>
      </c>
      <c r="J184" s="1" t="s">
        <v>1932</v>
      </c>
      <c r="K184" s="1" t="s">
        <v>43</v>
      </c>
      <c r="L184" s="1" t="s">
        <v>42</v>
      </c>
      <c r="M184" s="1" t="s">
        <v>1685</v>
      </c>
      <c r="N184" s="6"/>
      <c r="O184" s="6"/>
      <c r="P184" s="6"/>
      <c r="Q184" s="6"/>
      <c r="R184" s="6"/>
      <c r="S184" s="6"/>
    </row>
    <row r="185" ht="15.75" customHeight="1">
      <c r="A185" s="1"/>
      <c r="B185" s="1"/>
      <c r="C185" s="20" t="str">
        <f>HYPERLINK("http://www.sch1961.ru/","http://www.sch1961.ru/")</f>
        <v>http://www.sch1961.ru/</v>
      </c>
      <c r="D185" s="15" t="s">
        <v>1619</v>
      </c>
      <c r="E185" s="1"/>
      <c r="F185" s="1"/>
      <c r="G185" s="1"/>
      <c r="H185" s="1"/>
      <c r="I185" s="1"/>
      <c r="J185" s="1"/>
      <c r="K185" s="1"/>
      <c r="L185" s="1"/>
      <c r="M185" s="1"/>
      <c r="N185" s="6"/>
      <c r="O185" s="6"/>
      <c r="P185" s="6"/>
      <c r="Q185" s="6"/>
      <c r="R185" s="6"/>
      <c r="S185" s="6"/>
    </row>
    <row r="186" ht="15.75" customHeight="1">
      <c r="A186" s="1"/>
      <c r="B186" s="1"/>
      <c r="C186" s="20" t="str">
        <f>HYPERLINK("http://sch2009.ru/","http://sch2009.ru/")</f>
        <v>http://sch2009.ru/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6"/>
      <c r="O186" s="6"/>
      <c r="P186" s="6"/>
      <c r="Q186" s="6"/>
      <c r="R186" s="6"/>
      <c r="S186" s="6"/>
    </row>
    <row r="187" ht="15.75" customHeight="1">
      <c r="A187" s="1"/>
      <c r="B187" s="1"/>
      <c r="C187" s="20" t="str">
        <f>HYPERLINK("http://news-scool2009.blogspot.ru/","http://news-scool2009.blogspot.ru/")</f>
        <v>http://news-scool2009.blogspot.ru/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6"/>
      <c r="O187" s="6"/>
      <c r="P187" s="6"/>
      <c r="Q187" s="6"/>
      <c r="R187" s="6"/>
      <c r="S187" s="6"/>
    </row>
    <row r="188" ht="15.75" customHeight="1">
      <c r="A188" s="1" t="s">
        <v>1106</v>
      </c>
      <c r="B188" s="1" t="s">
        <v>1107</v>
      </c>
      <c r="C188" s="20" t="str">
        <f>HYPERLINK("http://gym1558sv.mskobr.ru/","http://gym1558sv.mskobr.ru/")</f>
        <v>http://gym1558sv.mskobr.ru/</v>
      </c>
      <c r="D188" s="1" t="s">
        <v>1620</v>
      </c>
      <c r="E188" s="1" t="s">
        <v>1110</v>
      </c>
      <c r="F188" s="1" t="s">
        <v>1933</v>
      </c>
      <c r="G188" s="1" t="s">
        <v>1934</v>
      </c>
      <c r="H188" s="1" t="s">
        <v>1935</v>
      </c>
      <c r="I188" s="1" t="s">
        <v>1621</v>
      </c>
      <c r="J188" s="1" t="s">
        <v>1936</v>
      </c>
      <c r="K188" s="1" t="s">
        <v>25</v>
      </c>
      <c r="L188" s="1" t="s">
        <v>200</v>
      </c>
      <c r="M188" s="1" t="s">
        <v>1685</v>
      </c>
      <c r="N188" s="6"/>
      <c r="O188" s="6"/>
      <c r="P188" s="6"/>
      <c r="Q188" s="6"/>
      <c r="R188" s="6"/>
      <c r="S188" s="6"/>
    </row>
    <row r="189" ht="15.75" customHeight="1">
      <c r="A189" s="1"/>
      <c r="B189" s="1"/>
      <c r="C189" s="20" t="str">
        <f>HYPERLINK("http://colegio1558.ru/","http://colegio1558.ru/")</f>
        <v>http://colegio1558.ru/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6"/>
      <c r="O189" s="6"/>
      <c r="P189" s="6"/>
      <c r="Q189" s="6"/>
      <c r="R189" s="6"/>
      <c r="S189" s="6"/>
    </row>
    <row r="190" ht="15.75" customHeight="1">
      <c r="A190" s="1" t="s">
        <v>1121</v>
      </c>
      <c r="B190" s="1" t="s">
        <v>1122</v>
      </c>
      <c r="C190" s="20" t="str">
        <f>HYPERLINK("http://sch2104c.mskobr.ru/","http://sch2104c.mskobr.ru/")</f>
        <v>http://sch2104c.mskobr.ru/</v>
      </c>
      <c r="D190" s="1" t="s">
        <v>1937</v>
      </c>
      <c r="E190" s="1" t="s">
        <v>1124</v>
      </c>
      <c r="F190" s="1" t="s">
        <v>1938</v>
      </c>
      <c r="G190" s="1" t="s">
        <v>1125</v>
      </c>
      <c r="H190" s="1" t="s">
        <v>1939</v>
      </c>
      <c r="I190" s="1" t="s">
        <v>1940</v>
      </c>
      <c r="J190" s="1" t="s">
        <v>1941</v>
      </c>
      <c r="K190" s="1" t="s">
        <v>43</v>
      </c>
      <c r="L190" s="1" t="s">
        <v>42</v>
      </c>
      <c r="M190" s="1" t="s">
        <v>1685</v>
      </c>
      <c r="N190" s="6"/>
      <c r="O190" s="6"/>
      <c r="P190" s="6"/>
      <c r="Q190" s="6"/>
      <c r="R190" s="6"/>
      <c r="S190" s="6"/>
    </row>
    <row r="191" ht="15.75" customHeight="1">
      <c r="A191" s="1"/>
      <c r="B191" s="1"/>
      <c r="C191" s="20" t="str">
        <f>HYPERLINK("http://sch497.ru/","http://sch497.ru/")</f>
        <v>http://sch497.ru/</v>
      </c>
      <c r="D191" s="15" t="s">
        <v>1624</v>
      </c>
      <c r="E191" s="1"/>
      <c r="F191" s="1"/>
      <c r="G191" s="1"/>
      <c r="H191" s="1"/>
      <c r="I191" s="1"/>
      <c r="J191" s="1"/>
      <c r="K191" s="1"/>
      <c r="L191" s="1"/>
      <c r="M191" s="1"/>
      <c r="N191" s="6"/>
      <c r="O191" s="6"/>
      <c r="P191" s="6"/>
      <c r="Q191" s="6"/>
      <c r="R191" s="6"/>
      <c r="S191" s="6"/>
    </row>
    <row r="192" ht="15.75" customHeight="1">
      <c r="A192" s="1" t="s">
        <v>1136</v>
      </c>
      <c r="B192" s="1" t="s">
        <v>1137</v>
      </c>
      <c r="C192" s="20" t="str">
        <f>HYPERLINK("http://lyc1575.mskobr.ru/","http://lyc1575.mskobr.ru/")</f>
        <v>http://lyc1575.mskobr.ru/</v>
      </c>
      <c r="D192" s="1" t="s">
        <v>1625</v>
      </c>
      <c r="E192" s="1" t="s">
        <v>1139</v>
      </c>
      <c r="F192" s="1" t="s">
        <v>1942</v>
      </c>
      <c r="G192" s="1" t="s">
        <v>1140</v>
      </c>
      <c r="H192" s="1" t="s">
        <v>1943</v>
      </c>
      <c r="I192" s="1" t="s">
        <v>1944</v>
      </c>
      <c r="J192" s="1" t="s">
        <v>1945</v>
      </c>
      <c r="K192" s="1" t="s">
        <v>25</v>
      </c>
      <c r="L192" s="1" t="s">
        <v>26</v>
      </c>
      <c r="M192" s="1" t="s">
        <v>1685</v>
      </c>
      <c r="N192" s="6"/>
      <c r="O192" s="6"/>
      <c r="P192" s="6"/>
      <c r="Q192" s="6"/>
      <c r="R192" s="6"/>
      <c r="S192" s="6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6"/>
      <c r="O193" s="6"/>
      <c r="P193" s="6"/>
      <c r="Q193" s="6"/>
      <c r="R193" s="6"/>
      <c r="S193" s="6"/>
    </row>
    <row r="194" ht="15.75" customHeight="1">
      <c r="A194" s="1" t="s">
        <v>1150</v>
      </c>
      <c r="B194" s="1" t="s">
        <v>1151</v>
      </c>
      <c r="C194" s="20" t="str">
        <f>HYPERLINK("http://sch1354uz.mskobr.ru/","http://sch1354uz.mskobr.ru/")</f>
        <v>http://sch1354uz.mskobr.ru/</v>
      </c>
      <c r="D194" s="1" t="s">
        <v>1627</v>
      </c>
      <c r="E194" s="1" t="s">
        <v>1154</v>
      </c>
      <c r="F194" s="1" t="s">
        <v>1946</v>
      </c>
      <c r="G194" s="1" t="s">
        <v>1947</v>
      </c>
      <c r="H194" s="1" t="s">
        <v>1156</v>
      </c>
      <c r="I194" s="1" t="s">
        <v>1948</v>
      </c>
      <c r="J194" s="1" t="s">
        <v>1949</v>
      </c>
      <c r="K194" s="1" t="s">
        <v>25</v>
      </c>
      <c r="L194" s="1" t="s">
        <v>42</v>
      </c>
      <c r="M194" s="1" t="s">
        <v>1685</v>
      </c>
      <c r="N194" s="6"/>
      <c r="O194" s="6"/>
      <c r="P194" s="6"/>
      <c r="Q194" s="6"/>
      <c r="R194" s="6"/>
      <c r="S194" s="6"/>
    </row>
    <row r="195" ht="15.75" customHeight="1">
      <c r="A195" s="1"/>
      <c r="B195" s="1"/>
      <c r="C195" s="20" t="str">
        <f>HYPERLINK("http://school2003.ucoz.ru/","http://school2003.ucoz.ru/")</f>
        <v>http://school2003.ucoz.ru/</v>
      </c>
      <c r="D195" s="15" t="s">
        <v>1628</v>
      </c>
      <c r="E195" s="1"/>
      <c r="F195" s="1"/>
      <c r="G195" s="1"/>
      <c r="H195" s="1"/>
      <c r="I195" s="1"/>
      <c r="J195" s="1"/>
      <c r="K195" s="1"/>
      <c r="L195" s="1"/>
      <c r="M195" s="1"/>
      <c r="N195" s="6"/>
      <c r="O195" s="6"/>
      <c r="P195" s="6"/>
      <c r="Q195" s="6"/>
      <c r="R195" s="6"/>
      <c r="S195" s="6"/>
    </row>
    <row r="196" ht="15.75" customHeight="1">
      <c r="A196" s="1"/>
      <c r="B196" s="1"/>
      <c r="C196" s="20" t="str">
        <f>HYPERLINK("http://sch1354.znaet.ru/","http://sch1354.znaet.ru/")</f>
        <v>http://sch1354.znaet.ru/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6"/>
      <c r="O196" s="6"/>
      <c r="P196" s="6"/>
      <c r="Q196" s="6"/>
      <c r="R196" s="6"/>
      <c r="S196" s="6"/>
    </row>
    <row r="197" ht="15.75" customHeight="1">
      <c r="A197" s="1" t="s">
        <v>1167</v>
      </c>
      <c r="B197" s="1" t="s">
        <v>1168</v>
      </c>
      <c r="C197" s="20" t="str">
        <f>HYPERLINK("http://sch2098s.mskobr.ru/","http://sch2098s.mskobr.ru/")</f>
        <v>http://sch2098s.mskobr.ru/</v>
      </c>
      <c r="D197" s="1" t="s">
        <v>1629</v>
      </c>
      <c r="E197" s="1" t="s">
        <v>1171</v>
      </c>
      <c r="F197" s="1" t="s">
        <v>1950</v>
      </c>
      <c r="G197" s="1" t="s">
        <v>1951</v>
      </c>
      <c r="H197" s="1" t="s">
        <v>1173</v>
      </c>
      <c r="I197" s="1" t="s">
        <v>1952</v>
      </c>
      <c r="J197" s="1" t="s">
        <v>1875</v>
      </c>
      <c r="K197" s="1" t="s">
        <v>43</v>
      </c>
      <c r="L197" s="1" t="s">
        <v>42</v>
      </c>
      <c r="M197" s="1" t="s">
        <v>1685</v>
      </c>
      <c r="N197" s="6"/>
      <c r="O197" s="6"/>
      <c r="P197" s="6"/>
      <c r="Q197" s="6"/>
      <c r="R197" s="6"/>
      <c r="S197" s="6"/>
    </row>
    <row r="198" ht="15.75" customHeight="1">
      <c r="A198" s="1"/>
      <c r="B198" s="1"/>
      <c r="C198" s="1"/>
      <c r="D198" s="15" t="s">
        <v>1631</v>
      </c>
      <c r="E198" s="1"/>
      <c r="F198" s="1"/>
      <c r="G198" s="1"/>
      <c r="H198" s="1"/>
      <c r="I198" s="1"/>
      <c r="J198" s="1"/>
      <c r="K198" s="1"/>
      <c r="L198" s="1"/>
      <c r="M198" s="1"/>
      <c r="N198" s="6"/>
      <c r="O198" s="6"/>
      <c r="P198" s="6"/>
      <c r="Q198" s="6"/>
      <c r="R198" s="6"/>
      <c r="S198" s="6"/>
    </row>
    <row r="199" ht="15.75" customHeight="1">
      <c r="A199" s="1" t="s">
        <v>1181</v>
      </c>
      <c r="B199" s="1" t="s">
        <v>1182</v>
      </c>
      <c r="C199" s="20" t="str">
        <f>HYPERLINK("http://sch1231.mskobr.ru/","http://sch1231.mskobr.ru/")</f>
        <v>http://sch1231.mskobr.ru/</v>
      </c>
      <c r="D199" s="1" t="s">
        <v>1632</v>
      </c>
      <c r="E199" s="1" t="s">
        <v>1184</v>
      </c>
      <c r="F199" s="1" t="s">
        <v>1953</v>
      </c>
      <c r="G199" s="1" t="s">
        <v>1185</v>
      </c>
      <c r="H199" s="1" t="s">
        <v>1186</v>
      </c>
      <c r="I199" s="1" t="s">
        <v>1187</v>
      </c>
      <c r="J199" s="1" t="s">
        <v>1954</v>
      </c>
      <c r="K199" s="1" t="s">
        <v>25</v>
      </c>
      <c r="L199" s="1" t="s">
        <v>42</v>
      </c>
      <c r="M199" s="1" t="s">
        <v>1685</v>
      </c>
      <c r="N199" s="6"/>
      <c r="O199" s="6"/>
      <c r="P199" s="6"/>
      <c r="Q199" s="6"/>
      <c r="R199" s="6"/>
      <c r="S199" s="6"/>
    </row>
    <row r="200" ht="15.75" customHeight="1">
      <c r="A200" s="1"/>
      <c r="B200" s="1"/>
      <c r="C200" s="20" t="str">
        <f>HYPERLINK("http://school1231.ru/","http://school1231.ru/")</f>
        <v>http://school1231.ru/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6"/>
      <c r="O200" s="6"/>
      <c r="P200" s="6"/>
      <c r="Q200" s="6"/>
      <c r="R200" s="6"/>
      <c r="S200" s="6"/>
    </row>
    <row r="201" ht="15.75" customHeight="1">
      <c r="A201" s="1"/>
      <c r="B201" s="1"/>
      <c r="C201" s="20" t="str">
        <f>HYPERLINK("http://www.gim1521.ru/","http://www.gim1521.ru/")</f>
        <v>http://www.gim1521.ru/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6"/>
      <c r="O201" s="6"/>
      <c r="P201" s="6"/>
      <c r="Q201" s="6"/>
      <c r="R201" s="6"/>
      <c r="S201" s="6"/>
    </row>
    <row r="202" ht="15.75" customHeight="1">
      <c r="A202" s="1" t="s">
        <v>1197</v>
      </c>
      <c r="B202" s="1" t="s">
        <v>1198</v>
      </c>
      <c r="C202" s="20" t="str">
        <f>HYPERLINK("http://gym1569u.mskobr.ru/","http://gym1569u.mskobr.ru/")</f>
        <v>http://gym1569u.mskobr.ru/</v>
      </c>
      <c r="D202" s="1" t="s">
        <v>1633</v>
      </c>
      <c r="E202" s="1" t="s">
        <v>1200</v>
      </c>
      <c r="F202" s="1" t="s">
        <v>1955</v>
      </c>
      <c r="G202" s="1" t="s">
        <v>1956</v>
      </c>
      <c r="H202" s="1" t="s">
        <v>1202</v>
      </c>
      <c r="I202" s="1" t="s">
        <v>1957</v>
      </c>
      <c r="J202" s="1" t="s">
        <v>1958</v>
      </c>
      <c r="K202" s="1" t="s">
        <v>25</v>
      </c>
      <c r="L202" s="1" t="s">
        <v>200</v>
      </c>
      <c r="M202" s="1" t="s">
        <v>1685</v>
      </c>
      <c r="N202" s="6"/>
      <c r="O202" s="6"/>
      <c r="P202" s="6"/>
      <c r="Q202" s="6"/>
      <c r="R202" s="6"/>
      <c r="S202" s="6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6"/>
      <c r="O203" s="6"/>
      <c r="P203" s="6"/>
      <c r="Q203" s="6"/>
      <c r="R203" s="6"/>
      <c r="S203" s="6"/>
    </row>
    <row r="204" ht="15.75" customHeight="1">
      <c r="A204" s="1" t="s">
        <v>1211</v>
      </c>
      <c r="B204" s="1" t="s">
        <v>1212</v>
      </c>
      <c r="C204" s="20" t="str">
        <f>HYPERLINK("http://sch1158.mskobr.ru/","http://sch1158.mskobr.ru/")</f>
        <v>http://sch1158.mskobr.ru/</v>
      </c>
      <c r="D204" s="1" t="s">
        <v>1634</v>
      </c>
      <c r="E204" s="1">
        <v>2624.0</v>
      </c>
      <c r="F204" s="1" t="s">
        <v>1959</v>
      </c>
      <c r="G204" s="1" t="s">
        <v>1215</v>
      </c>
      <c r="H204" s="1" t="s">
        <v>1960</v>
      </c>
      <c r="I204" s="1" t="s">
        <v>1217</v>
      </c>
      <c r="J204" s="1" t="s">
        <v>1961</v>
      </c>
      <c r="K204" s="1" t="s">
        <v>43</v>
      </c>
      <c r="L204" s="1" t="s">
        <v>26</v>
      </c>
      <c r="M204" s="1" t="s">
        <v>1685</v>
      </c>
      <c r="N204" s="6"/>
      <c r="O204" s="6"/>
      <c r="P204" s="6"/>
      <c r="Q204" s="6"/>
      <c r="R204" s="6"/>
      <c r="S204" s="6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6"/>
      <c r="O205" s="6"/>
      <c r="P205" s="6"/>
      <c r="Q205" s="6"/>
      <c r="R205" s="6"/>
      <c r="S205" s="6"/>
    </row>
    <row r="206" ht="15.75" customHeight="1">
      <c r="A206" s="28" t="s">
        <v>1224</v>
      </c>
      <c r="B206" s="1" t="s">
        <v>1225</v>
      </c>
      <c r="C206" s="20" t="str">
        <f>HYPERLINK("http://cog429.mskobr.ru/","http://cog429.mskobr.ru/")</f>
        <v>http://cog429.mskobr.ru/</v>
      </c>
      <c r="D206" s="3" t="s">
        <v>1636</v>
      </c>
      <c r="E206" s="1" t="s">
        <v>1228</v>
      </c>
      <c r="F206" s="1" t="s">
        <v>1962</v>
      </c>
      <c r="G206" s="1" t="s">
        <v>1229</v>
      </c>
      <c r="H206" s="1"/>
      <c r="I206" s="1" t="s">
        <v>1963</v>
      </c>
      <c r="J206" s="1" t="s">
        <v>1765</v>
      </c>
      <c r="K206" s="1" t="s">
        <v>25</v>
      </c>
      <c r="L206" s="1" t="s">
        <v>26</v>
      </c>
      <c r="M206" s="1" t="s">
        <v>1685</v>
      </c>
      <c r="N206" s="6"/>
      <c r="O206" s="6"/>
      <c r="P206" s="6"/>
      <c r="Q206" s="6"/>
      <c r="R206" s="6"/>
      <c r="S206" s="6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6"/>
      <c r="O207" s="6"/>
      <c r="P207" s="6"/>
      <c r="Q207" s="6"/>
      <c r="R207" s="6"/>
      <c r="S207" s="6"/>
    </row>
    <row r="208" ht="15.75" customHeight="1">
      <c r="A208" s="1" t="s">
        <v>1239</v>
      </c>
      <c r="B208" s="1" t="s">
        <v>1240</v>
      </c>
      <c r="C208" s="20" t="str">
        <f>HYPERLINK("http://sch1468.mskobr.ru/","http://sch1468.mskobr.ru/")</f>
        <v>http://sch1468.mskobr.ru/</v>
      </c>
      <c r="D208" s="1"/>
      <c r="E208" s="1" t="s">
        <v>1242</v>
      </c>
      <c r="F208" s="1" t="s">
        <v>1964</v>
      </c>
      <c r="G208" s="1" t="s">
        <v>1965</v>
      </c>
      <c r="H208" s="1"/>
      <c r="I208" s="1"/>
      <c r="J208" s="1" t="s">
        <v>1966</v>
      </c>
      <c r="K208" s="1" t="s">
        <v>25</v>
      </c>
      <c r="L208" s="1" t="s">
        <v>42</v>
      </c>
      <c r="M208" s="1" t="s">
        <v>1685</v>
      </c>
      <c r="N208" s="6"/>
      <c r="O208" s="6"/>
      <c r="P208" s="6"/>
      <c r="Q208" s="6"/>
      <c r="R208" s="6"/>
      <c r="S208" s="6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6"/>
      <c r="O209" s="6"/>
      <c r="P209" s="6"/>
      <c r="Q209" s="6"/>
      <c r="R209" s="6"/>
      <c r="S209" s="6"/>
    </row>
    <row r="210" ht="15.75" customHeight="1">
      <c r="A210" s="1" t="s">
        <v>1253</v>
      </c>
      <c r="B210" s="1" t="s">
        <v>1254</v>
      </c>
      <c r="C210" s="20" t="str">
        <f>HYPERLINK("http://sch1223s.mskobr.ru/","http://sch1223s.mskobr.ru/")</f>
        <v>http://sch1223s.mskobr.ru/</v>
      </c>
      <c r="D210" s="1" t="s">
        <v>1637</v>
      </c>
      <c r="E210" s="1">
        <v>12049.0</v>
      </c>
      <c r="F210" s="1" t="s">
        <v>1967</v>
      </c>
      <c r="G210" s="1" t="s">
        <v>1256</v>
      </c>
      <c r="H210" s="1" t="s">
        <v>1257</v>
      </c>
      <c r="I210" s="1" t="s">
        <v>1968</v>
      </c>
      <c r="J210" s="1" t="s">
        <v>1969</v>
      </c>
      <c r="K210" s="1" t="s">
        <v>25</v>
      </c>
      <c r="L210" s="1" t="s">
        <v>42</v>
      </c>
      <c r="M210" s="1" t="s">
        <v>1685</v>
      </c>
      <c r="N210" s="6"/>
      <c r="O210" s="6"/>
      <c r="P210" s="6"/>
      <c r="Q210" s="6"/>
      <c r="R210" s="6"/>
      <c r="S210" s="6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6"/>
      <c r="O211" s="6"/>
      <c r="P211" s="6"/>
      <c r="Q211" s="6"/>
      <c r="R211" s="6"/>
      <c r="S211" s="6"/>
    </row>
    <row r="212" ht="15.75" customHeight="1">
      <c r="A212" s="1" t="s">
        <v>1266</v>
      </c>
      <c r="B212" s="1" t="s">
        <v>1970</v>
      </c>
      <c r="C212" s="20" t="str">
        <f>HYPERLINK("http://lyc1533.mskobr.ru/","http://lyc1533.mskobr.ru/")</f>
        <v>http://lyc1533.mskobr.ru/</v>
      </c>
      <c r="D212" s="1" t="s">
        <v>1638</v>
      </c>
      <c r="E212" s="1" t="s">
        <v>1270</v>
      </c>
      <c r="F212" s="1" t="s">
        <v>1971</v>
      </c>
      <c r="G212" s="1" t="s">
        <v>1271</v>
      </c>
      <c r="H212" s="1" t="s">
        <v>1972</v>
      </c>
      <c r="I212" s="1" t="s">
        <v>1973</v>
      </c>
      <c r="J212" s="14" t="s">
        <v>1685</v>
      </c>
      <c r="K212" s="1" t="s">
        <v>25</v>
      </c>
      <c r="L212" s="1" t="s">
        <v>26</v>
      </c>
      <c r="M212" s="1" t="s">
        <v>1685</v>
      </c>
      <c r="N212" s="6"/>
      <c r="O212" s="6"/>
      <c r="P212" s="6"/>
      <c r="Q212" s="6"/>
      <c r="R212" s="6"/>
      <c r="S212" s="6"/>
    </row>
    <row r="213" ht="15.75" customHeight="1">
      <c r="A213" s="1"/>
      <c r="B213" s="1"/>
      <c r="C213" s="20" t="str">
        <f>HYPERLINK("https://www.lit.msu.ru/","https://www.lit.msu.ru/")</f>
        <v>https://www.lit.msu.ru/</v>
      </c>
      <c r="D213" s="1" t="s">
        <v>1640</v>
      </c>
      <c r="E213" s="1"/>
      <c r="F213" s="1"/>
      <c r="G213" s="1"/>
      <c r="H213" s="1"/>
      <c r="I213" s="1"/>
      <c r="J213" s="1"/>
      <c r="K213" s="1"/>
      <c r="L213" s="1"/>
      <c r="M213" s="1"/>
      <c r="N213" s="6"/>
      <c r="O213" s="6"/>
      <c r="P213" s="6"/>
      <c r="Q213" s="6"/>
      <c r="R213" s="6"/>
      <c r="S213" s="6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6"/>
      <c r="O214" s="6"/>
      <c r="P214" s="6"/>
      <c r="Q214" s="6"/>
      <c r="R214" s="6"/>
      <c r="S214" s="6"/>
    </row>
    <row r="215" ht="15.75" customHeight="1">
      <c r="A215" s="1" t="s">
        <v>1281</v>
      </c>
      <c r="B215" s="1" t="s">
        <v>1282</v>
      </c>
      <c r="C215" s="20" t="str">
        <f>HYPERLINK("http://sch2114uz.mskobr.ru/","http://sch2114uz.mskobr.ru/")</f>
        <v>http://sch2114uz.mskobr.ru/</v>
      </c>
      <c r="D215" s="1" t="s">
        <v>1641</v>
      </c>
      <c r="E215" s="1" t="s">
        <v>1285</v>
      </c>
      <c r="F215" s="1" t="s">
        <v>1974</v>
      </c>
      <c r="G215" s="1" t="s">
        <v>1286</v>
      </c>
      <c r="H215" s="1" t="s">
        <v>1287</v>
      </c>
      <c r="I215" s="1" t="s">
        <v>1288</v>
      </c>
      <c r="J215" s="1" t="s">
        <v>1783</v>
      </c>
      <c r="K215" s="1" t="s">
        <v>25</v>
      </c>
      <c r="L215" s="1" t="s">
        <v>42</v>
      </c>
      <c r="M215" s="1" t="s">
        <v>1685</v>
      </c>
      <c r="N215" s="6"/>
      <c r="O215" s="6"/>
      <c r="P215" s="6"/>
      <c r="Q215" s="6"/>
      <c r="R215" s="6"/>
      <c r="S215" s="6"/>
    </row>
    <row r="216" ht="15.75" customHeight="1">
      <c r="A216" s="1"/>
      <c r="B216" s="1"/>
      <c r="C216" s="1"/>
      <c r="D216" s="1" t="s">
        <v>1642</v>
      </c>
      <c r="E216" s="1"/>
      <c r="F216" s="1"/>
      <c r="G216" s="1"/>
      <c r="H216" s="1"/>
      <c r="I216" s="1"/>
      <c r="J216" s="1"/>
      <c r="K216" s="1"/>
      <c r="L216" s="1"/>
      <c r="M216" s="1"/>
      <c r="N216" s="6"/>
      <c r="O216" s="6"/>
      <c r="P216" s="6"/>
      <c r="Q216" s="6"/>
      <c r="R216" s="6"/>
      <c r="S216" s="6"/>
    </row>
    <row r="217" ht="15.75" customHeight="1">
      <c r="A217" s="1"/>
      <c r="B217" s="1"/>
      <c r="C217" s="1"/>
      <c r="D217" s="1" t="s">
        <v>1643</v>
      </c>
      <c r="E217" s="1"/>
      <c r="F217" s="1"/>
      <c r="G217" s="1"/>
      <c r="H217" s="1"/>
      <c r="I217" s="1"/>
      <c r="J217" s="1"/>
      <c r="K217" s="1"/>
      <c r="L217" s="1"/>
      <c r="M217" s="1"/>
      <c r="N217" s="6"/>
      <c r="O217" s="6"/>
      <c r="P217" s="6"/>
      <c r="Q217" s="6"/>
      <c r="R217" s="6"/>
      <c r="S217" s="6"/>
    </row>
    <row r="218" ht="15.75" customHeight="1">
      <c r="A218" s="1"/>
      <c r="B218" s="1"/>
      <c r="C218" s="1"/>
      <c r="D218" s="1" t="s">
        <v>1644</v>
      </c>
      <c r="E218" s="1"/>
      <c r="F218" s="1"/>
      <c r="G218" s="1"/>
      <c r="H218" s="1"/>
      <c r="I218" s="1"/>
      <c r="J218" s="1"/>
      <c r="K218" s="1"/>
      <c r="L218" s="1"/>
      <c r="M218" s="1"/>
      <c r="N218" s="6"/>
      <c r="O218" s="6"/>
      <c r="P218" s="6"/>
      <c r="Q218" s="6"/>
      <c r="R218" s="6"/>
      <c r="S218" s="6"/>
    </row>
    <row r="219" ht="15.75" customHeight="1">
      <c r="A219" s="1"/>
      <c r="B219" s="1"/>
      <c r="C219" s="1"/>
      <c r="D219" s="1" t="s">
        <v>1645</v>
      </c>
      <c r="E219" s="1"/>
      <c r="F219" s="1"/>
      <c r="G219" s="1"/>
      <c r="H219" s="1"/>
      <c r="I219" s="1"/>
      <c r="J219" s="1"/>
      <c r="K219" s="1"/>
      <c r="L219" s="1"/>
      <c r="M219" s="1"/>
      <c r="N219" s="6"/>
      <c r="O219" s="6"/>
      <c r="P219" s="6"/>
      <c r="Q219" s="6"/>
      <c r="R219" s="6"/>
      <c r="S219" s="6"/>
    </row>
    <row r="220" ht="15.75" customHeight="1">
      <c r="A220" s="1" t="s">
        <v>1295</v>
      </c>
      <c r="B220" s="1" t="s">
        <v>1296</v>
      </c>
      <c r="C220" s="20" t="str">
        <f>HYPERLINK("http://gym1542.mskobr.ru/","http://gym1542.mskobr.ru/")</f>
        <v>http://gym1542.mskobr.ru/</v>
      </c>
      <c r="D220" s="1" t="s">
        <v>1646</v>
      </c>
      <c r="E220" s="1" t="s">
        <v>1299</v>
      </c>
      <c r="F220" s="1" t="s">
        <v>1975</v>
      </c>
      <c r="G220" s="1" t="s">
        <v>1300</v>
      </c>
      <c r="H220" s="1" t="s">
        <v>1301</v>
      </c>
      <c r="I220" s="1" t="s">
        <v>1302</v>
      </c>
      <c r="J220" s="1" t="s">
        <v>1837</v>
      </c>
      <c r="K220" s="1" t="s">
        <v>25</v>
      </c>
      <c r="L220" s="1" t="s">
        <v>200</v>
      </c>
      <c r="M220" s="1" t="s">
        <v>1685</v>
      </c>
      <c r="N220" s="6"/>
      <c r="O220" s="6"/>
      <c r="P220" s="6"/>
      <c r="Q220" s="6"/>
      <c r="R220" s="6"/>
      <c r="S220" s="6"/>
    </row>
    <row r="221" ht="15.75" customHeight="1">
      <c r="A221" s="1"/>
      <c r="B221" s="1"/>
      <c r="C221" s="20" t="str">
        <f>HYPERLINK("http://www.1542.su/","http://www.1542.su/")</f>
        <v>http://www.1542.su/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6"/>
      <c r="O221" s="6"/>
      <c r="P221" s="6"/>
      <c r="Q221" s="6"/>
      <c r="R221" s="6"/>
      <c r="S221" s="6"/>
    </row>
    <row r="222" ht="15.75" customHeight="1">
      <c r="A222" s="1" t="s">
        <v>1310</v>
      </c>
      <c r="B222" s="1" t="s">
        <v>1311</v>
      </c>
      <c r="C222" s="20" t="str">
        <f>HYPERLINK("http://sch199uz.mskobr.ru/","http://sch199uz.mskobr.ru/")</f>
        <v>http://sch199uz.mskobr.ru/</v>
      </c>
      <c r="D222" s="1" t="s">
        <v>1647</v>
      </c>
      <c r="E222" s="1">
        <v>57147.0</v>
      </c>
      <c r="F222" s="1" t="s">
        <v>1976</v>
      </c>
      <c r="G222" s="1" t="s">
        <v>1313</v>
      </c>
      <c r="H222" s="1" t="s">
        <v>1314</v>
      </c>
      <c r="I222" s="1" t="s">
        <v>1315</v>
      </c>
      <c r="J222" s="1" t="s">
        <v>1837</v>
      </c>
      <c r="K222" s="1" t="s">
        <v>43</v>
      </c>
      <c r="L222" s="1" t="s">
        <v>42</v>
      </c>
      <c r="M222" s="1" t="s">
        <v>1685</v>
      </c>
      <c r="N222" s="6"/>
      <c r="O222" s="6"/>
      <c r="P222" s="6"/>
      <c r="Q222" s="6"/>
      <c r="R222" s="6"/>
      <c r="S222" s="6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6"/>
      <c r="O223" s="6"/>
      <c r="P223" s="6"/>
      <c r="Q223" s="6"/>
      <c r="R223" s="6"/>
      <c r="S223" s="6"/>
    </row>
    <row r="224" ht="15.75" customHeight="1">
      <c r="A224" s="1" t="s">
        <v>1321</v>
      </c>
      <c r="B224" s="1" t="s">
        <v>1322</v>
      </c>
      <c r="C224" s="20" t="str">
        <f>HYPERLINK("http://gym1507uz.mskobr.ru/","http://gym1507uz.mskobr.ru/")</f>
        <v>http://gym1507uz.mskobr.ru/</v>
      </c>
      <c r="D224" s="1" t="s">
        <v>1648</v>
      </c>
      <c r="E224" s="1" t="s">
        <v>1325</v>
      </c>
      <c r="F224" s="1" t="s">
        <v>1977</v>
      </c>
      <c r="G224" s="1" t="s">
        <v>401</v>
      </c>
      <c r="H224" s="1"/>
      <c r="I224" s="1" t="s">
        <v>1978</v>
      </c>
      <c r="J224" s="1" t="s">
        <v>1979</v>
      </c>
      <c r="K224" s="1" t="s">
        <v>43</v>
      </c>
      <c r="L224" s="1" t="s">
        <v>200</v>
      </c>
      <c r="M224" s="1" t="s">
        <v>1685</v>
      </c>
      <c r="N224" s="6"/>
      <c r="O224" s="6"/>
      <c r="P224" s="6"/>
      <c r="Q224" s="6"/>
      <c r="R224" s="6"/>
      <c r="S224" s="6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6"/>
      <c r="O225" s="6"/>
      <c r="P225" s="6"/>
      <c r="Q225" s="6"/>
      <c r="R225" s="6"/>
      <c r="S225" s="6"/>
    </row>
    <row r="226" ht="15.75" customHeight="1">
      <c r="A226" s="1" t="s">
        <v>1335</v>
      </c>
      <c r="B226" s="1" t="s">
        <v>840</v>
      </c>
      <c r="C226" s="20" t="str">
        <f>HYPERLINK("http://gym1358sz.mskobr.ru/","http://gym1358sz.mskobr.ru/")</f>
        <v>http://gym1358sz.mskobr.ru/</v>
      </c>
      <c r="D226" s="1" t="s">
        <v>1650</v>
      </c>
      <c r="E226" s="1"/>
      <c r="F226" s="1"/>
      <c r="G226" s="1"/>
      <c r="H226" s="1"/>
      <c r="I226" s="1"/>
      <c r="J226" s="1" t="s">
        <v>1980</v>
      </c>
      <c r="K226" s="1" t="s">
        <v>43</v>
      </c>
      <c r="L226" s="1" t="s">
        <v>200</v>
      </c>
      <c r="M226" s="1" t="s">
        <v>1685</v>
      </c>
      <c r="N226" s="6"/>
      <c r="O226" s="6"/>
      <c r="P226" s="6"/>
      <c r="Q226" s="6"/>
      <c r="R226" s="6"/>
      <c r="S226" s="6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6"/>
      <c r="O227" s="6"/>
      <c r="P227" s="6"/>
      <c r="Q227" s="6"/>
      <c r="R227" s="6"/>
      <c r="S227" s="6"/>
    </row>
    <row r="228" ht="15.75" customHeight="1">
      <c r="A228" s="1" t="s">
        <v>1348</v>
      </c>
      <c r="B228" s="1"/>
      <c r="C228" s="20" t="str">
        <f>HYPERLINK("http://schv444.mskobr.ru/","http://schv444.mskobr.ru/")</f>
        <v>http://schv444.mskobr.ru/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6"/>
      <c r="O228" s="6"/>
      <c r="P228" s="6"/>
      <c r="Q228" s="6"/>
      <c r="R228" s="6"/>
      <c r="S228" s="6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6"/>
      <c r="O229" s="6"/>
      <c r="P229" s="6"/>
      <c r="Q229" s="6"/>
      <c r="R229" s="6"/>
      <c r="S229" s="6"/>
    </row>
    <row r="230" ht="15.75" customHeight="1">
      <c r="A230" s="1" t="s">
        <v>1360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6"/>
      <c r="O230" s="6"/>
      <c r="P230" s="6"/>
      <c r="Q230" s="6"/>
      <c r="R230" s="6"/>
      <c r="S230" s="6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6"/>
      <c r="O231" s="6"/>
      <c r="P231" s="6"/>
      <c r="Q231" s="6"/>
      <c r="R231" s="6"/>
      <c r="S231" s="6"/>
    </row>
    <row r="232" ht="15.75" customHeight="1">
      <c r="A232" s="1" t="s">
        <v>1375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6"/>
      <c r="O232" s="6"/>
      <c r="P232" s="6"/>
      <c r="Q232" s="6"/>
      <c r="R232" s="6"/>
      <c r="S232" s="6"/>
    </row>
    <row r="233" ht="15.75" customHeight="1">
      <c r="A233" s="1" t="s">
        <v>1389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6"/>
      <c r="O233" s="6"/>
      <c r="P233" s="6"/>
      <c r="Q233" s="6"/>
      <c r="R233" s="6"/>
      <c r="S233" s="6"/>
    </row>
    <row r="234" ht="15.75" customHeight="1">
      <c r="A234" s="1" t="s">
        <v>1661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6"/>
      <c r="O234" s="6"/>
      <c r="P234" s="6"/>
      <c r="Q234" s="6"/>
      <c r="R234" s="6"/>
      <c r="S234" s="6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6"/>
      <c r="O235" s="6"/>
      <c r="P235" s="6"/>
      <c r="Q235" s="6"/>
      <c r="R235" s="6"/>
      <c r="S235" s="6"/>
    </row>
    <row r="236" ht="15.75" customHeight="1">
      <c r="A236" s="1" t="s">
        <v>1414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6"/>
      <c r="O236" s="6"/>
      <c r="P236" s="6"/>
      <c r="Q236" s="6"/>
      <c r="R236" s="6"/>
      <c r="S236" s="6"/>
    </row>
    <row r="237" ht="15.75" customHeight="1">
      <c r="A237" s="1" t="s">
        <v>1426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6"/>
      <c r="O237" s="6"/>
      <c r="P237" s="6"/>
      <c r="Q237" s="6"/>
      <c r="R237" s="6"/>
      <c r="S237" s="6"/>
    </row>
    <row r="238" ht="15.75" customHeight="1">
      <c r="A238" s="1" t="s">
        <v>1438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6"/>
      <c r="O238" s="6"/>
      <c r="P238" s="6"/>
      <c r="Q238" s="6"/>
      <c r="R238" s="6"/>
      <c r="S238" s="6"/>
    </row>
    <row r="239" ht="15.75" customHeight="1">
      <c r="A239" s="1" t="s">
        <v>1450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6"/>
      <c r="O239" s="6"/>
      <c r="P239" s="6"/>
      <c r="Q239" s="6"/>
      <c r="R239" s="6"/>
      <c r="S239" s="6"/>
    </row>
    <row r="240" ht="15.75" customHeight="1">
      <c r="A240" s="1" t="s">
        <v>1464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6"/>
      <c r="O240" s="6"/>
      <c r="P240" s="6"/>
      <c r="Q240" s="6"/>
      <c r="R240" s="6"/>
      <c r="S240" s="6"/>
    </row>
    <row r="241" ht="15.75" customHeight="1">
      <c r="A241" s="7" t="s">
        <v>1211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9"/>
      <c r="O241" s="9"/>
      <c r="P241" s="9"/>
      <c r="Q241" s="9"/>
      <c r="R241" s="9"/>
      <c r="S241" s="9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6"/>
      <c r="O242" s="6"/>
      <c r="P242" s="6"/>
      <c r="Q242" s="6"/>
      <c r="R242" s="6"/>
      <c r="S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</row>
  </sheetData>
  <hyperlinks>
    <hyperlink r:id="rId1" ref="C2"/>
    <hyperlink r:id="rId2" ref="C3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8"/>
    <hyperlink r:id="rId26" ref="C29"/>
    <hyperlink r:id="rId27" ref="C30"/>
    <hyperlink r:id="rId28" ref="C31"/>
    <hyperlink r:id="rId29" ref="C32"/>
    <hyperlink r:id="rId30" ref="C33"/>
    <hyperlink r:id="rId31" ref="C34"/>
    <hyperlink r:id="rId32" ref="C36"/>
    <hyperlink r:id="rId33" ref="C37"/>
    <hyperlink r:id="rId34" ref="C38"/>
    <hyperlink r:id="rId35" ref="C39"/>
    <hyperlink r:id="rId36" ref="C40"/>
    <hyperlink r:id="rId37" ref="C42"/>
    <hyperlink r:id="rId38" ref="C43"/>
    <hyperlink r:id="rId39" ref="C44"/>
    <hyperlink r:id="rId40" ref="C45"/>
    <hyperlink r:id="rId41" ref="C46"/>
    <hyperlink r:id="rId42" ref="C47"/>
    <hyperlink r:id="rId43" ref="C48"/>
    <hyperlink r:id="rId44" ref="C49"/>
    <hyperlink r:id="rId45" ref="C50"/>
    <hyperlink r:id="rId46" ref="C52"/>
    <hyperlink r:id="rId47" ref="C53"/>
    <hyperlink r:id="rId48" ref="C54"/>
    <hyperlink r:id="rId49" ref="C55"/>
    <hyperlink r:id="rId50" ref="C56"/>
    <hyperlink r:id="rId51" ref="C57"/>
    <hyperlink r:id="rId52" ref="C59"/>
    <hyperlink r:id="rId53" ref="C60"/>
    <hyperlink r:id="rId54" ref="C61"/>
    <hyperlink r:id="rId55" ref="C62"/>
    <hyperlink r:id="rId56" ref="C64"/>
    <hyperlink r:id="rId57" ref="C65"/>
    <hyperlink r:id="rId58" ref="C66"/>
    <hyperlink r:id="rId59" ref="C67"/>
    <hyperlink r:id="rId60" ref="C68"/>
    <hyperlink r:id="rId61" ref="C70"/>
    <hyperlink r:id="rId62" ref="C72"/>
    <hyperlink r:id="rId63" ref="C73"/>
    <hyperlink r:id="rId64" ref="C74"/>
    <hyperlink r:id="rId65" ref="C75"/>
    <hyperlink r:id="rId66" ref="C76"/>
    <hyperlink r:id="rId67" ref="C77"/>
    <hyperlink r:id="rId68" ref="C79"/>
    <hyperlink r:id="rId69" ref="C82"/>
    <hyperlink r:id="rId70" ref="C83"/>
    <hyperlink r:id="rId71" ref="C84"/>
    <hyperlink r:id="rId72" ref="C85"/>
    <hyperlink r:id="rId73" ref="C87"/>
    <hyperlink r:id="rId74" ref="C88"/>
    <hyperlink r:id="rId75" ref="C89"/>
    <hyperlink r:id="rId76" ref="C90"/>
    <hyperlink r:id="rId77" ref="C91"/>
    <hyperlink r:id="rId78" ref="C93"/>
    <hyperlink r:id="rId79" ref="C94"/>
    <hyperlink r:id="rId80" ref="C95"/>
    <hyperlink r:id="rId81" ref="C96"/>
    <hyperlink r:id="rId82" ref="C98"/>
    <hyperlink r:id="rId83" ref="C99"/>
    <hyperlink r:id="rId84" ref="C100"/>
    <hyperlink r:id="rId85" ref="C101"/>
    <hyperlink r:id="rId86" ref="C103"/>
    <hyperlink r:id="rId87" ref="C104"/>
    <hyperlink r:id="rId88" ref="C105"/>
    <hyperlink r:id="rId89" ref="C106"/>
    <hyperlink r:id="rId90" ref="C107"/>
    <hyperlink r:id="rId91" ref="C109"/>
    <hyperlink r:id="rId92" ref="C111"/>
    <hyperlink r:id="rId93" ref="C113"/>
    <hyperlink r:id="rId94" ref="C115"/>
    <hyperlink r:id="rId95" ref="C117"/>
    <hyperlink r:id="rId96" ref="C119"/>
    <hyperlink r:id="rId97" ref="C120"/>
    <hyperlink r:id="rId98" ref="C121"/>
    <hyperlink r:id="rId99" ref="C122"/>
    <hyperlink r:id="rId100" ref="C123"/>
    <hyperlink r:id="rId101" ref="C125"/>
    <hyperlink r:id="rId102" ref="C126"/>
    <hyperlink r:id="rId103" ref="C130"/>
    <hyperlink r:id="rId104" ref="C132"/>
    <hyperlink r:id="rId105" ref="C134"/>
    <hyperlink r:id="rId106" ref="C138"/>
    <hyperlink r:id="rId107" ref="C140"/>
    <hyperlink r:id="rId108" ref="C141"/>
    <hyperlink r:id="rId109" ref="C142"/>
    <hyperlink r:id="rId110" ref="C143"/>
    <hyperlink r:id="rId111" ref="C144"/>
    <hyperlink r:id="rId112" ref="C146"/>
    <hyperlink r:id="rId113" ref="C148"/>
    <hyperlink r:id="rId114" ref="C149"/>
    <hyperlink r:id="rId115" ref="C150"/>
    <hyperlink r:id="rId116" ref="C152"/>
    <hyperlink r:id="rId117" ref="C154"/>
    <hyperlink r:id="rId118" ref="C156"/>
    <hyperlink r:id="rId119" ref="C158"/>
    <hyperlink r:id="rId120" ref="C159"/>
    <hyperlink r:id="rId121" ref="C160"/>
    <hyperlink r:id="rId122" ref="C161"/>
    <hyperlink r:id="rId123" ref="C162"/>
    <hyperlink r:id="rId124" ref="C164"/>
    <hyperlink r:id="rId125" ref="C166"/>
    <hyperlink r:id="rId126" ref="C167"/>
    <hyperlink r:id="rId127" ref="C168"/>
    <hyperlink r:id="rId128" ref="C170"/>
    <hyperlink r:id="rId129" ref="C174"/>
    <hyperlink r:id="rId130" ref="C175"/>
    <hyperlink r:id="rId131" ref="C176"/>
    <hyperlink r:id="rId132" ref="C177"/>
    <hyperlink r:id="rId133" ref="C179"/>
    <hyperlink r:id="rId134" ref="C180"/>
    <hyperlink r:id="rId135" ref="C182"/>
    <hyperlink r:id="rId136" ref="C183"/>
    <hyperlink r:id="rId137" ref="C184"/>
    <hyperlink r:id="rId138" ref="C185"/>
    <hyperlink r:id="rId139" ref="C186"/>
    <hyperlink r:id="rId140" ref="C187"/>
    <hyperlink r:id="rId141" ref="C188"/>
    <hyperlink r:id="rId142" ref="C189"/>
    <hyperlink r:id="rId143" ref="C190"/>
    <hyperlink r:id="rId144" ref="C191"/>
    <hyperlink r:id="rId145" ref="C192"/>
    <hyperlink r:id="rId146" ref="C194"/>
    <hyperlink r:id="rId147" ref="C195"/>
    <hyperlink r:id="rId148" ref="C196"/>
    <hyperlink r:id="rId149" ref="C197"/>
    <hyperlink r:id="rId150" ref="C199"/>
    <hyperlink r:id="rId151" ref="C200"/>
    <hyperlink r:id="rId152" ref="C201"/>
    <hyperlink r:id="rId153" ref="C202"/>
    <hyperlink r:id="rId154" ref="C204"/>
    <hyperlink r:id="rId155" ref="C206"/>
    <hyperlink r:id="rId156" ref="C208"/>
    <hyperlink r:id="rId157" ref="C210"/>
    <hyperlink r:id="rId158" ref="C212"/>
    <hyperlink r:id="rId159" ref="C213"/>
    <hyperlink r:id="rId160" ref="C215"/>
    <hyperlink r:id="rId161" ref="C220"/>
    <hyperlink r:id="rId162" ref="C221"/>
    <hyperlink r:id="rId163" ref="C222"/>
    <hyperlink r:id="rId164" ref="C224"/>
    <hyperlink r:id="rId165" ref="C226"/>
    <hyperlink r:id="rId166" ref="C228"/>
  </hyperlinks>
  <drawing r:id="rId167"/>
</worksheet>
</file>