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5.xml" ContentType="application/vnd.openxmlformats-officedocument.drawingml.chart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96h AED" sheetId="1" state="visible" r:id="rId2"/>
    <sheet name="114h AED" sheetId="2" state="visible" r:id="rId3"/>
    <sheet name="pupal wings +7h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<sst xmlns="http://schemas.openxmlformats.org/spreadsheetml/2006/main" count="127" uniqueCount="49">
  <si>
    <t xml:space="preserve">KO/+ 96h AED</t>
  </si>
  <si>
    <t xml:space="preserve">KO/KO 96h AED</t>
  </si>
  <si>
    <t xml:space="preserve">pair nb</t>
  </si>
  <si>
    <t xml:space="preserve">threshold</t>
  </si>
  <si>
    <t xml:space="preserve">V left (10e6 um3)</t>
  </si>
  <si>
    <t xml:space="preserve">V right (10e6 um3)</t>
  </si>
  <si>
    <t xml:space="preserve">comment</t>
  </si>
  <si>
    <t xml:space="preserve">mean</t>
  </si>
  <si>
    <t xml:space="preserve">% diff</t>
  </si>
  <si>
    <t xml:space="preserve">R damaged</t>
  </si>
  <si>
    <t xml:space="preserve">L-R damaged</t>
  </si>
  <si>
    <t xml:space="preserve">FA index</t>
  </si>
  <si>
    <t xml:space="preserve">n</t>
  </si>
  <si>
    <t xml:space="preserve">moyenne</t>
  </si>
  <si>
    <t xml:space="preserve">Ftest 96h</t>
  </si>
  <si>
    <t xml:space="preserve">FAi</t>
  </si>
  <si>
    <t xml:space="preserve">96h AEL</t>
  </si>
  <si>
    <t xml:space="preserve">114h AEL</t>
  </si>
  <si>
    <t xml:space="preserve">7h APF</t>
  </si>
  <si>
    <t xml:space="preserve">nub&gt;GFP</t>
  </si>
  <si>
    <t xml:space="preserve">dilp8 KO/+</t>
  </si>
  <si>
    <t xml:space="preserve">dilp8 KO/KO</t>
  </si>
  <si>
    <t xml:space="preserve">Ftests</t>
  </si>
  <si>
    <t xml:space="preserve">KO/+ vs KO/KO</t>
  </si>
  <si>
    <t xml:space="preserve">KO/+</t>
  </si>
  <si>
    <t xml:space="preserve">KO/KO</t>
  </si>
  <si>
    <t xml:space="preserve">114h vs 96h</t>
  </si>
  <si>
    <t xml:space="preserve">7h APF vs 114h</t>
  </si>
  <si>
    <t xml:space="preserve">KO/+ 114h AED</t>
  </si>
  <si>
    <t xml:space="preserve">KO/KO 114h AED</t>
  </si>
  <si>
    <t xml:space="preserve">L damaged</t>
  </si>
  <si>
    <t xml:space="preserve">pb threshold on to sides - R weird</t>
  </si>
  <si>
    <t xml:space="preserve">Ftest 114h</t>
  </si>
  <si>
    <t xml:space="preserve">KO/+ P+7h</t>
  </si>
  <si>
    <t xml:space="preserve">KO/KO P+7h</t>
  </si>
  <si>
    <t xml:space="preserve">not same levels</t>
  </si>
  <si>
    <t xml:space="preserve">halteres touching wings</t>
  </si>
  <si>
    <t xml:space="preserve">L basis cut + R twisted</t>
  </si>
  <si>
    <t xml:space="preserve">L cut</t>
  </si>
  <si>
    <t xml:space="preserve">R cut</t>
  </si>
  <si>
    <t xml:space="preserve">not same levels + right broken</t>
  </si>
  <si>
    <t xml:space="preserve">R folded</t>
  </si>
  <si>
    <t xml:space="preserve">thr ok but R cut</t>
  </si>
  <si>
    <t xml:space="preserve">R pb fluo signal</t>
  </si>
  <si>
    <t xml:space="preserve">pb scan R (missing fluo signal)</t>
  </si>
  <si>
    <t xml:space="preserve">pb fluo edges</t>
  </si>
  <si>
    <t xml:space="preserve">pb signal (background +++)</t>
  </si>
  <si>
    <t xml:space="preserve">pb fluo!</t>
  </si>
  <si>
    <t xml:space="preserve">Ftest pupa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</si>
</sst>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1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sz val="12"/>
      <color rgb="FFFF0000"/>
      <name val="Calibri"/>
      <family val="2"/>
      <charset val="1"/>
    </font>
    <font>
      <sz val="12"/>
      <color rgb="FF0000FF"/>
      <name val="Calibri"/>
      <family val="0"/>
      <charset val="1"/>
    </font>
    <font>
      <sz val="10"/>
      <color rgb="FF000000"/>
      <name val="Arial"/>
      <family val="2"/>
    </font>
    <font>
      <sz val="8"/>
      <color rgb="FFFFFFFF"/>
      <name val="Arial"/>
      <family val="2"/>
    </font>
    <font>
      <b val="true"/>
      <sz val="12"/>
      <color rgb="FF000000"/>
      <name val="Arial"/>
      <family val="2"/>
    </font>
    <font>
      <i val="true"/>
      <sz val="12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EBF1DE"/>
        <bgColor rgb="FFFDEADA"/>
      </patternFill>
    </fill>
    <fill>
      <patternFill patternType="solid">
        <fgColor rgb="FFDDD9C3"/>
        <bgColor rgb="FFF2DCDB"/>
      </patternFill>
    </fill>
    <fill>
      <patternFill patternType="solid">
        <fgColor rgb="FFF2DCDB"/>
        <bgColor rgb="FFE6E0EC"/>
      </patternFill>
    </fill>
    <fill>
      <patternFill patternType="solid">
        <fgColor rgb="FFFFFFFF"/>
        <bgColor rgb="FFEBF1DE"/>
      </patternFill>
    </fill>
    <fill>
      <patternFill patternType="solid">
        <fgColor rgb="FFE6E0EC"/>
        <bgColor rgb="FFF2DCDB"/>
      </patternFill>
    </fill>
    <fill>
      <patternFill patternType="solid">
        <fgColor rgb="FFFDEADA"/>
        <bgColor rgb="FFEBF1DE"/>
      </patternFill>
    </fill>
    <fill>
      <patternFill patternType="solid">
        <fgColor rgb="FFDBEEF4"/>
        <bgColor rgb="FFEBF1DE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true" applyBorder="false" applyAlignment="true" applyProtection="false">
      <alignment horizontal="general" vertical="bottom" textRotation="0" wrapText="false" indent="0" shrinkToFit="false"/>
    </xf>
  </cellStyleXfs>
  <cellXfs count="4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5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5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5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5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6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2" borderId="0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7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7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8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7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8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20% - Accent3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DDD9C3"/>
      <rgbColor rgb="FF878787"/>
      <rgbColor rgb="FF9999FF"/>
      <rgbColor rgb="FF993366"/>
      <rgbColor rgb="FFEBF1DE"/>
      <rgbColor rgb="FFDBEEF4"/>
      <rgbColor rgb="FF660066"/>
      <rgbColor rgb="FFFF8080"/>
      <rgbColor rgb="FF0066CC"/>
      <rgbColor rgb="FFE6E0E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DEADA"/>
      <rgbColor rgb="FF99CCFF"/>
      <rgbColor rgb="FFFF99CC"/>
      <rgbColor rgb="FFCC99FF"/>
      <rgbColor rgb="FFF2DCD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138837675350701"/>
          <c:y val="0.0683203401842665"/>
          <c:w val="0.612985971943888"/>
          <c:h val="0.74245216158752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'96h AED'!$B$57</c:f>
              <c:strCache>
                <c:ptCount val="1"/>
                <c:pt idx="0">
                  <c:v>dilp8 KO/+</c:v>
                </c:pt>
              </c:strCache>
            </c:strRef>
          </c:tx>
          <c:spPr>
            <a:solidFill>
              <a:srgbClr val="000000"/>
            </a:solidFill>
            <a:ln>
              <a:noFill/>
            </a:ln>
          </c:spPr>
          <c:invertIfNegative val="0"/>
          <c:dPt>
            <c:idx val="0"/>
            <c:invertIfNegative val="0"/>
            <c:spPr>
              <a:solidFill>
                <a:srgbClr val="000000"/>
              </a:solidFill>
              <a:ln>
                <a:noFill/>
              </a:ln>
            </c:spPr>
          </c:dPt>
          <c:dPt>
            <c:idx val="1"/>
            <c:invertIfNegative val="0"/>
            <c:spPr>
              <a:solidFill>
                <a:srgbClr val="000000"/>
              </a:solidFill>
              <a:ln>
                <a:noFill/>
              </a:ln>
            </c:spPr>
          </c:dPt>
          <c:dPt>
            <c:idx val="2"/>
            <c:invertIfNegative val="0"/>
            <c:spPr>
              <a:solidFill>
                <a:srgbClr val="000000"/>
              </a:solidFill>
              <a:ln>
                <a:noFill/>
              </a:ln>
            </c:spPr>
          </c:dPt>
          <c:dLbls>
            <c:numFmt formatCode="General" sourceLinked="0"/>
            <c:dLbl>
              <c:idx val="0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tx>
                <c:rich>
                  <a:bodyPr/>
                  <a:p>
                    <a:r>
                      <a:rPr b="0" lang="en-US" sz="800" spc="-1" strike="noStrike">
                        <a:solidFill>
                          <a:srgbClr val="ffffff"/>
                        </a:solidFill>
                        <a:latin typeface="Arial"/>
                      </a:rPr>
                      <a:t>n=20</a:t>
                    </a:r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</c:dLbl>
            <c:dLbl>
              <c:idx val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tx>
                <c:rich>
                  <a:bodyPr/>
                  <a:p>
                    <a:r>
                      <a:rPr b="0" lang="en-US" sz="800" spc="-1" strike="noStrike">
                        <a:solidFill>
                          <a:srgbClr val="ffffff"/>
                        </a:solidFill>
                        <a:latin typeface="Arial"/>
                      </a:rPr>
                      <a:t>n=28</a:t>
                    </a:r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</c:dLbl>
            <c:dLbl>
              <c:idx val="2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tx>
                <c:rich>
                  <a:bodyPr/>
                  <a:p>
                    <a:r>
                      <a:rPr b="0" lang="en-US" sz="800" spc="-1" strike="noStrike">
                        <a:solidFill>
                          <a:srgbClr val="ffffff"/>
                        </a:solidFill>
                        <a:latin typeface="Arial"/>
                      </a:rPr>
                      <a:t>n=37</a:t>
                    </a:r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</c:dLbl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'96h AED'!$C$56:$E$56</c:f>
              <c:strCache>
                <c:ptCount val="3"/>
                <c:pt idx="0">
                  <c:v>96h AEL</c:v>
                </c:pt>
                <c:pt idx="1">
                  <c:v>114h AEL</c:v>
                </c:pt>
                <c:pt idx="2">
                  <c:v>7h APF</c:v>
                </c:pt>
              </c:strCache>
            </c:strRef>
          </c:cat>
          <c:val>
            <c:numRef>
              <c:f>'96h AED'!$C$57:$E$57</c:f>
              <c:numCache>
                <c:formatCode>General</c:formatCode>
                <c:ptCount val="3"/>
                <c:pt idx="0">
                  <c:v>42.4294269826997</c:v>
                </c:pt>
                <c:pt idx="1">
                  <c:v>24.9465560700989</c:v>
                </c:pt>
                <c:pt idx="2">
                  <c:v>5.38118921543089</c:v>
                </c:pt>
              </c:numCache>
            </c:numRef>
          </c:val>
        </c:ser>
        <c:ser>
          <c:idx val="1"/>
          <c:order val="1"/>
          <c:tx>
            <c:strRef>
              <c:f>'96h AED'!$B$58</c:f>
              <c:strCache>
                <c:ptCount val="1"/>
                <c:pt idx="0">
                  <c:v>dilp8 KO/KO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</c:spPr>
          <c:invertIfNegative val="0"/>
          <c:dPt>
            <c:idx val="0"/>
            <c:invertIfNegative val="0"/>
            <c:spPr>
              <a:solidFill>
                <a:srgbClr val="c00000"/>
              </a:solidFill>
              <a:ln>
                <a:noFill/>
              </a:ln>
            </c:spPr>
          </c:dPt>
          <c:dPt>
            <c:idx val="1"/>
            <c:invertIfNegative val="0"/>
            <c:spPr>
              <a:solidFill>
                <a:srgbClr val="c00000"/>
              </a:solidFill>
              <a:ln>
                <a:noFill/>
              </a:ln>
            </c:spPr>
          </c:dPt>
          <c:dPt>
            <c:idx val="2"/>
            <c:invertIfNegative val="0"/>
            <c:spPr>
              <a:solidFill>
                <a:srgbClr val="c00000"/>
              </a:solidFill>
              <a:ln>
                <a:noFill/>
              </a:ln>
            </c:spPr>
          </c:dPt>
          <c:dLbls>
            <c:numFmt formatCode="General" sourceLinked="1"/>
            <c:dLbl>
              <c:idx val="0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tx>
                <c:rich>
                  <a:bodyPr/>
                  <a:p>
                    <a:r>
                      <a:rPr b="0" lang="en-US" sz="800" spc="-1" strike="noStrike">
                        <a:solidFill>
                          <a:srgbClr val="ffffff"/>
                        </a:solidFill>
                        <a:latin typeface="Arial"/>
                      </a:rPr>
                      <a:t>n=14</a:t>
                    </a:r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</c:dLbl>
            <c:dLbl>
              <c:idx val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tx>
                <c:rich>
                  <a:bodyPr/>
                  <a:p>
                    <a:r>
                      <a:rPr b="0" lang="en-US" sz="800" spc="-1" strike="noStrike">
                        <a:solidFill>
                          <a:srgbClr val="ffffff"/>
                        </a:solidFill>
                        <a:latin typeface="Arial"/>
                      </a:rPr>
                      <a:t>n=28</a:t>
                    </a:r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</c:dLbl>
            <c:dLbl>
              <c:idx val="2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tx>
                <c:rich>
                  <a:bodyPr/>
                  <a:p>
                    <a:r>
                      <a:rPr b="0" lang="en-US" sz="800" spc="-1" strike="noStrike">
                        <a:solidFill>
                          <a:srgbClr val="ffffff"/>
                        </a:solidFill>
                        <a:latin typeface="Arial"/>
                      </a:rPr>
                      <a:t>n=26</a:t>
                    </a:r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</c:dLbl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'96h AED'!$C$56:$E$56</c:f>
              <c:strCache>
                <c:ptCount val="3"/>
                <c:pt idx="0">
                  <c:v>96h AEL</c:v>
                </c:pt>
                <c:pt idx="1">
                  <c:v>114h AEL</c:v>
                </c:pt>
                <c:pt idx="2">
                  <c:v>7h APF</c:v>
                </c:pt>
              </c:strCache>
            </c:strRef>
          </c:cat>
          <c:val>
            <c:numRef>
              <c:f>'96h AED'!$C$58:$E$58</c:f>
              <c:numCache>
                <c:formatCode>General</c:formatCode>
                <c:ptCount val="3"/>
                <c:pt idx="0">
                  <c:v>44.3240675094094</c:v>
                </c:pt>
                <c:pt idx="1">
                  <c:v>19.0472564168532</c:v>
                </c:pt>
                <c:pt idx="2">
                  <c:v>24.0514540629542</c:v>
                </c:pt>
              </c:numCache>
            </c:numRef>
          </c:val>
        </c:ser>
        <c:gapWidth val="90"/>
        <c:overlap val="-20"/>
        <c:axId val="21407438"/>
        <c:axId val="78572530"/>
      </c:barChart>
      <c:catAx>
        <c:axId val="2140743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78572530"/>
        <c:crosses val="autoZero"/>
        <c:auto val="1"/>
        <c:lblAlgn val="ctr"/>
        <c:lblOffset val="100"/>
      </c:catAx>
      <c:valAx>
        <c:axId val="78572530"/>
        <c:scaling>
          <c:orientation val="minMax"/>
          <c:max val="50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1" sz="12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1" sz="1200" spc="-1" strike="noStrike">
                    <a:solidFill>
                      <a:srgbClr val="000000"/>
                    </a:solidFill>
                    <a:latin typeface="Arial"/>
                  </a:rPr>
                  <a:t>FA index </a:t>
                </a:r>
              </a:p>
            </c:rich>
          </c:tx>
          <c:layout>
            <c:manualLayout>
              <c:xMode val="edge"/>
              <c:yMode val="edge"/>
              <c:x val="0.0190781563126252"/>
              <c:y val="0.294826364280652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21407438"/>
        <c:crosses val="autoZero"/>
        <c:majorUnit val="10"/>
      </c:valAx>
      <c:spPr>
        <a:solidFill>
          <a:srgbClr val="ffffff"/>
        </a:solidFill>
        <a:ln>
          <a:noFill/>
        </a:ln>
      </c:spPr>
    </c:plotArea>
    <c:legend>
      <c:layout>
        <c:manualLayout>
          <c:xMode val="edge"/>
          <c:yMode val="edge"/>
          <c:x val="0.471585790148324"/>
          <c:y val="0.103620472440945"/>
          <c:w val="0.246437465665629"/>
          <c:h val="0.19275905511811"/>
        </c:manualLayout>
      </c:layout>
      <c:spPr>
        <a:noFill/>
        <a:ln>
          <a:noFill/>
        </a:ln>
      </c:spPr>
      <c:txPr>
        <a:bodyPr/>
        <a:lstStyle/>
        <a:p>
          <a:pPr>
            <a:defRPr b="0" i="1" sz="12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241200</xdr:colOff>
      <xdr:row>54</xdr:row>
      <xdr:rowOff>139680</xdr:rowOff>
    </xdr:from>
    <xdr:to>
      <xdr:col>11</xdr:col>
      <xdr:colOff>151920</xdr:colOff>
      <xdr:row>67</xdr:row>
      <xdr:rowOff>37800</xdr:rowOff>
    </xdr:to>
    <xdr:graphicFrame>
      <xdr:nvGraphicFramePr>
        <xdr:cNvPr id="0" name="Graphique 3"/>
        <xdr:cNvGraphicFramePr/>
      </xdr:nvGraphicFramePr>
      <xdr:xfrm>
        <a:off x="7142040" y="11112480"/>
        <a:ext cx="4490640" cy="2539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71"/>
  <sheetViews>
    <sheetView showFormulas="false" showGridLines="true" showRowColHeaders="true" showZeros="true" rightToLeft="false" tabSelected="false" showOutlineSymbols="true" defaultGridColor="true" view="normal" topLeftCell="D15" colorId="64" zoomScale="100" zoomScaleNormal="100" zoomScalePageLayoutView="100" workbookViewId="0">
      <selection pane="topLeft" activeCell="H34" activeCellId="0" sqref="H34"/>
    </sheetView>
  </sheetViews>
  <sheetFormatPr defaultRowHeight="16" zeroHeight="false" outlineLevelRow="0" outlineLevelCol="0"/>
  <cols>
    <col collapsed="false" customWidth="true" hidden="false" outlineLevel="0" max="2" min="1" style="1" width="11"/>
    <col collapsed="false" customWidth="true" hidden="false" outlineLevel="0" max="3" min="3" style="1" width="16.33"/>
    <col collapsed="false" customWidth="true" hidden="false" outlineLevel="0" max="4" min="4" style="1" width="16.16"/>
    <col collapsed="false" customWidth="true" hidden="false" outlineLevel="0" max="5" min="5" style="1" width="23.67"/>
    <col collapsed="false" customWidth="true" hidden="false" outlineLevel="0" max="6" min="6" style="1" width="11"/>
    <col collapsed="false" customWidth="true" hidden="false" outlineLevel="0" max="7" min="7" style="2" width="11"/>
    <col collapsed="false" customWidth="true" hidden="false" outlineLevel="0" max="8" min="8" style="3" width="11"/>
    <col collapsed="false" customWidth="true" hidden="false" outlineLevel="0" max="10" min="9" style="4" width="11"/>
    <col collapsed="false" customWidth="true" hidden="false" outlineLevel="0" max="11" min="11" style="4" width="15.16"/>
    <col collapsed="false" customWidth="true" hidden="false" outlineLevel="0" max="12" min="12" style="4" width="15.83"/>
    <col collapsed="false" customWidth="true" hidden="false" outlineLevel="0" max="13" min="13" style="4" width="19.5"/>
    <col collapsed="false" customWidth="true" hidden="false" outlineLevel="0" max="14" min="14" style="4" width="11"/>
    <col collapsed="false" customWidth="true" hidden="false" outlineLevel="0" max="15" min="15" style="5" width="11"/>
    <col collapsed="false" customWidth="true" hidden="false" outlineLevel="0" max="16" min="16" style="3" width="11"/>
    <col collapsed="false" customWidth="true" hidden="false" outlineLevel="0" max="1025" min="17" style="0" width="11"/>
  </cols>
  <sheetData>
    <row r="1" s="9" customFormat="true" ht="16" hidden="false" customHeight="false" outlineLevel="0" collapsed="false">
      <c r="A1" s="6" t="s">
        <v>0</v>
      </c>
      <c r="B1" s="6"/>
      <c r="C1" s="6"/>
      <c r="D1" s="6"/>
      <c r="E1" s="6"/>
      <c r="F1" s="6"/>
      <c r="G1" s="6"/>
      <c r="H1" s="7"/>
      <c r="I1" s="8" t="s">
        <v>1</v>
      </c>
      <c r="J1" s="8"/>
      <c r="K1" s="8"/>
      <c r="L1" s="8"/>
      <c r="M1" s="8"/>
      <c r="N1" s="8"/>
      <c r="O1" s="8"/>
      <c r="P1" s="7"/>
    </row>
    <row r="2" customFormat="false" ht="16" hidden="false" customHeight="false" outlineLevel="0" collapsed="false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2" t="s">
        <v>8</v>
      </c>
      <c r="I2" s="4" t="s">
        <v>2</v>
      </c>
      <c r="J2" s="4" t="s">
        <v>3</v>
      </c>
      <c r="K2" s="4" t="s">
        <v>4</v>
      </c>
      <c r="L2" s="4" t="s">
        <v>5</v>
      </c>
      <c r="M2" s="4" t="s">
        <v>6</v>
      </c>
      <c r="N2" s="4" t="s">
        <v>7</v>
      </c>
      <c r="O2" s="5" t="s">
        <v>8</v>
      </c>
    </row>
    <row r="3" customFormat="false" ht="16" hidden="false" customHeight="false" outlineLevel="0" collapsed="false">
      <c r="A3" s="1" t="n">
        <v>1</v>
      </c>
      <c r="B3" s="1" t="n">
        <v>30</v>
      </c>
      <c r="C3" s="1" t="n">
        <v>1.383</v>
      </c>
      <c r="D3" s="1" t="n">
        <v>1.513</v>
      </c>
      <c r="E3" s="1" t="s">
        <v>9</v>
      </c>
      <c r="F3" s="1" t="n">
        <f aca="false">(D3+C3)/2</f>
        <v>1.448</v>
      </c>
      <c r="G3" s="1"/>
      <c r="I3" s="4" t="n">
        <v>1</v>
      </c>
      <c r="J3" s="4" t="n">
        <v>20</v>
      </c>
      <c r="K3" s="4" t="n">
        <v>0.8055</v>
      </c>
      <c r="L3" s="4" t="n">
        <v>0.8549</v>
      </c>
      <c r="N3" s="4" t="n">
        <f aca="false">(L3+K3)/2</f>
        <v>0.8302</v>
      </c>
      <c r="O3" s="5" t="n">
        <f aca="false">(L3-K3)/N3</f>
        <v>0.0595037340399904</v>
      </c>
    </row>
    <row r="4" customFormat="false" ht="16" hidden="false" customHeight="false" outlineLevel="0" collapsed="false">
      <c r="A4" s="1" t="n">
        <v>2</v>
      </c>
      <c r="B4" s="1" t="n">
        <v>20</v>
      </c>
      <c r="C4" s="1" t="n">
        <v>1.067</v>
      </c>
      <c r="D4" s="1" t="n">
        <v>1.127</v>
      </c>
      <c r="F4" s="1" t="n">
        <f aca="false">(D4+C4)/2</f>
        <v>1.097</v>
      </c>
      <c r="G4" s="2" t="n">
        <f aca="false">(D4-C4)/F4</f>
        <v>0.0546946216955333</v>
      </c>
      <c r="I4" s="4" t="n">
        <v>2</v>
      </c>
      <c r="J4" s="4" t="n">
        <v>20</v>
      </c>
      <c r="K4" s="4" t="n">
        <v>1.18</v>
      </c>
      <c r="L4" s="4" t="n">
        <v>1.139</v>
      </c>
      <c r="N4" s="4" t="n">
        <f aca="false">(L4+K4)/2</f>
        <v>1.1595</v>
      </c>
      <c r="O4" s="5" t="n">
        <f aca="false">(L4-K4)/N4</f>
        <v>-0.0353600689952565</v>
      </c>
    </row>
    <row r="5" customFormat="false" ht="16" hidden="false" customHeight="false" outlineLevel="0" collapsed="false">
      <c r="A5" s="1" t="n">
        <v>3</v>
      </c>
      <c r="B5" s="1" t="n">
        <v>27</v>
      </c>
      <c r="C5" s="1" t="n">
        <v>1.675</v>
      </c>
      <c r="D5" s="1" t="n">
        <v>1.55</v>
      </c>
      <c r="F5" s="1" t="n">
        <f aca="false">(D5+C5)/2</f>
        <v>1.6125</v>
      </c>
      <c r="G5" s="2" t="n">
        <f aca="false">(D5-C5)/F5</f>
        <v>-0.0775193798449612</v>
      </c>
      <c r="I5" s="4" t="n">
        <v>3</v>
      </c>
      <c r="J5" s="4" t="n">
        <v>15</v>
      </c>
      <c r="K5" s="4" t="n">
        <v>2.233</v>
      </c>
      <c r="L5" s="4" t="n">
        <v>1.821</v>
      </c>
      <c r="M5" s="4" t="s">
        <v>9</v>
      </c>
      <c r="N5" s="4" t="n">
        <f aca="false">(L5+K5)/2</f>
        <v>2.027</v>
      </c>
    </row>
    <row r="6" customFormat="false" ht="16" hidden="false" customHeight="false" outlineLevel="0" collapsed="false">
      <c r="A6" s="1" t="n">
        <v>4</v>
      </c>
      <c r="B6" s="1" t="n">
        <v>20</v>
      </c>
      <c r="C6" s="1" t="n">
        <v>2.066</v>
      </c>
      <c r="D6" s="1" t="n">
        <v>2.258</v>
      </c>
      <c r="F6" s="1" t="n">
        <f aca="false">(D6+C6)/2</f>
        <v>2.162</v>
      </c>
      <c r="G6" s="2" t="n">
        <f aca="false">(D6-C6)/F6</f>
        <v>0.0888066604995375</v>
      </c>
      <c r="I6" s="4" t="n">
        <v>6</v>
      </c>
      <c r="J6" s="4" t="n">
        <v>22</v>
      </c>
      <c r="K6" s="4" t="n">
        <v>2.511</v>
      </c>
      <c r="L6" s="4" t="n">
        <v>2.111</v>
      </c>
      <c r="M6" s="4" t="s">
        <v>9</v>
      </c>
      <c r="N6" s="4" t="n">
        <f aca="false">(L6+K6)/2</f>
        <v>2.311</v>
      </c>
    </row>
    <row r="7" customFormat="false" ht="16" hidden="false" customHeight="false" outlineLevel="0" collapsed="false">
      <c r="A7" s="1" t="n">
        <v>5</v>
      </c>
      <c r="B7" s="1" t="n">
        <v>17</v>
      </c>
      <c r="C7" s="1" t="n">
        <v>1.688</v>
      </c>
      <c r="D7" s="1" t="n">
        <v>1.709</v>
      </c>
      <c r="F7" s="1" t="n">
        <f aca="false">(D7+C7)/2</f>
        <v>1.6985</v>
      </c>
      <c r="G7" s="2" t="n">
        <f aca="false">(D7-C7)/F7</f>
        <v>0.0123638504562852</v>
      </c>
      <c r="I7" s="4" t="n">
        <v>7</v>
      </c>
      <c r="J7" s="4" t="n">
        <v>25</v>
      </c>
      <c r="K7" s="4" t="n">
        <v>2.974</v>
      </c>
      <c r="L7" s="4" t="n">
        <v>2.885</v>
      </c>
      <c r="N7" s="4" t="n">
        <f aca="false">(L7+K7)/2</f>
        <v>2.9295</v>
      </c>
      <c r="O7" s="5" t="n">
        <f aca="false">(L7-K7)/N7</f>
        <v>-0.0303806110257725</v>
      </c>
    </row>
    <row r="8" customFormat="false" ht="16" hidden="false" customHeight="false" outlineLevel="0" collapsed="false">
      <c r="A8" s="1" t="n">
        <v>6</v>
      </c>
      <c r="B8" s="1" t="n">
        <v>25</v>
      </c>
      <c r="C8" s="1" t="n">
        <v>1.379</v>
      </c>
      <c r="D8" s="1" t="n">
        <v>1.478</v>
      </c>
      <c r="F8" s="1" t="n">
        <f aca="false">(D8+C8)/2</f>
        <v>1.4285</v>
      </c>
      <c r="G8" s="2" t="n">
        <f aca="false">(D8-C8)/F8</f>
        <v>0.0693034651732586</v>
      </c>
      <c r="I8" s="4" t="n">
        <v>8</v>
      </c>
      <c r="J8" s="4" t="n">
        <v>23</v>
      </c>
      <c r="K8" s="4" t="n">
        <v>2.004</v>
      </c>
      <c r="L8" s="4" t="n">
        <v>1.968</v>
      </c>
      <c r="N8" s="4" t="n">
        <f aca="false">(L8+K8)/2</f>
        <v>1.986</v>
      </c>
      <c r="O8" s="5" t="n">
        <f aca="false">(L8-K8)/N8</f>
        <v>-0.0181268882175227</v>
      </c>
    </row>
    <row r="9" customFormat="false" ht="16" hidden="false" customHeight="false" outlineLevel="0" collapsed="false">
      <c r="A9" s="1" t="n">
        <v>7</v>
      </c>
      <c r="B9" s="1" t="n">
        <v>18</v>
      </c>
      <c r="C9" s="1" t="n">
        <f aca="false">0.9925</f>
        <v>0.9925</v>
      </c>
      <c r="D9" s="1" t="n">
        <f aca="false">1.133</f>
        <v>1.133</v>
      </c>
      <c r="F9" s="1" t="n">
        <f aca="false">(D9+C9)/2</f>
        <v>1.06275</v>
      </c>
      <c r="G9" s="2" t="n">
        <f aca="false">(D9-C9)/F9</f>
        <v>0.132204187250059</v>
      </c>
      <c r="I9" s="4" t="n">
        <v>10</v>
      </c>
      <c r="J9" s="4" t="n">
        <v>20</v>
      </c>
      <c r="K9" s="4" t="n">
        <v>1.448</v>
      </c>
      <c r="L9" s="4" t="n">
        <v>1.382</v>
      </c>
      <c r="M9" s="4" t="s">
        <v>10</v>
      </c>
      <c r="N9" s="4" t="n">
        <f aca="false">(L9+K9)/2</f>
        <v>1.415</v>
      </c>
    </row>
    <row r="10" customFormat="false" ht="16" hidden="false" customHeight="false" outlineLevel="0" collapsed="false">
      <c r="A10" s="1" t="n">
        <v>8</v>
      </c>
      <c r="B10" s="1" t="n">
        <v>16</v>
      </c>
      <c r="C10" s="1" t="n">
        <f aca="false">0.706</f>
        <v>0.706</v>
      </c>
      <c r="D10" s="1" t="n">
        <f aca="false">0.7118</f>
        <v>0.7118</v>
      </c>
      <c r="F10" s="1" t="n">
        <f aca="false">(D10+C10)/2</f>
        <v>0.7089</v>
      </c>
      <c r="G10" s="2" t="n">
        <f aca="false">(D10-C10)/F10</f>
        <v>0.00818168994216395</v>
      </c>
      <c r="I10" s="4" t="n">
        <v>11</v>
      </c>
      <c r="J10" s="4" t="n">
        <v>20</v>
      </c>
      <c r="K10" s="4" t="n">
        <v>2.056</v>
      </c>
      <c r="L10" s="4" t="n">
        <v>1.762</v>
      </c>
      <c r="M10" s="4" t="s">
        <v>9</v>
      </c>
      <c r="N10" s="4" t="n">
        <f aca="false">(L10+K10)/2</f>
        <v>1.909</v>
      </c>
    </row>
    <row r="11" customFormat="false" ht="16" hidden="false" customHeight="false" outlineLevel="0" collapsed="false">
      <c r="A11" s="1" t="n">
        <v>9</v>
      </c>
      <c r="B11" s="1" t="n">
        <v>20</v>
      </c>
      <c r="C11" s="1" t="n">
        <f aca="false">0.7665</f>
        <v>0.7665</v>
      </c>
      <c r="D11" s="1" t="n">
        <f aca="false">0.7605</f>
        <v>0.7605</v>
      </c>
      <c r="F11" s="1" t="n">
        <f aca="false">(D11+C11)/2</f>
        <v>0.7635</v>
      </c>
      <c r="G11" s="2" t="n">
        <f aca="false">(D11-C11)/F11</f>
        <v>-0.00785854616895875</v>
      </c>
      <c r="I11" s="4" t="n">
        <v>12</v>
      </c>
      <c r="J11" s="4" t="n">
        <v>20</v>
      </c>
      <c r="K11" s="4" t="n">
        <v>2.7</v>
      </c>
      <c r="L11" s="4" t="n">
        <v>2.79</v>
      </c>
      <c r="N11" s="4" t="n">
        <f aca="false">(L11+K11)/2</f>
        <v>2.745</v>
      </c>
      <c r="O11" s="5" t="n">
        <f aca="false">(L11-K11)/N11</f>
        <v>0.0327868852459016</v>
      </c>
    </row>
    <row r="12" customFormat="false" ht="16" hidden="false" customHeight="false" outlineLevel="0" collapsed="false">
      <c r="A12" s="1" t="n">
        <v>11</v>
      </c>
      <c r="B12" s="1" t="n">
        <v>18</v>
      </c>
      <c r="C12" s="1" t="n">
        <v>1.021</v>
      </c>
      <c r="D12" s="1" t="n">
        <f aca="false">0.997</f>
        <v>0.997</v>
      </c>
      <c r="E12" s="1" t="s">
        <v>9</v>
      </c>
      <c r="F12" s="1" t="n">
        <f aca="false">(D12+C12)/2</f>
        <v>1.009</v>
      </c>
      <c r="I12" s="4" t="n">
        <v>13</v>
      </c>
      <c r="J12" s="4" t="n">
        <v>20</v>
      </c>
      <c r="K12" s="4" t="n">
        <v>1.745</v>
      </c>
      <c r="L12" s="4" t="n">
        <v>1.97</v>
      </c>
      <c r="N12" s="4" t="n">
        <f aca="false">(L12+K12)/2</f>
        <v>1.8575</v>
      </c>
      <c r="O12" s="5" t="n">
        <f aca="false">(L12-K12)/N12</f>
        <v>0.121130551816958</v>
      </c>
    </row>
    <row r="13" customFormat="false" ht="16" hidden="false" customHeight="false" outlineLevel="0" collapsed="false">
      <c r="A13" s="1" t="n">
        <v>13</v>
      </c>
      <c r="B13" s="1" t="n">
        <v>20</v>
      </c>
      <c r="C13" s="1" t="n">
        <v>1.277</v>
      </c>
      <c r="D13" s="1" t="n">
        <v>1.248</v>
      </c>
      <c r="F13" s="1" t="n">
        <f aca="false">(D13+C13)/2</f>
        <v>1.2625</v>
      </c>
      <c r="G13" s="2" t="n">
        <f aca="false">(D13-C13)/F13</f>
        <v>-0.0229702970297029</v>
      </c>
      <c r="I13" s="4" t="n">
        <v>15</v>
      </c>
      <c r="J13" s="4" t="n">
        <v>15</v>
      </c>
      <c r="K13" s="4" t="n">
        <v>1.885</v>
      </c>
      <c r="L13" s="4" t="n">
        <v>1.611</v>
      </c>
      <c r="N13" s="4" t="n">
        <f aca="false">(L13+K13)/2</f>
        <v>1.748</v>
      </c>
      <c r="O13" s="5" t="n">
        <f aca="false">(L13-K13)/N13</f>
        <v>-0.15675057208238</v>
      </c>
    </row>
    <row r="14" customFormat="false" ht="16" hidden="false" customHeight="false" outlineLevel="0" collapsed="false">
      <c r="A14" s="1" t="n">
        <v>17</v>
      </c>
      <c r="B14" s="1" t="n">
        <v>20</v>
      </c>
      <c r="C14" s="1" t="n">
        <v>1.126</v>
      </c>
      <c r="D14" s="1" t="n">
        <v>1.063</v>
      </c>
      <c r="F14" s="1" t="n">
        <f aca="false">(D14+C14)/2</f>
        <v>1.0945</v>
      </c>
      <c r="G14" s="2" t="n">
        <f aca="false">(D14-C14)/F14</f>
        <v>-0.0575605299223389</v>
      </c>
      <c r="I14" s="4" t="n">
        <v>16</v>
      </c>
      <c r="J14" s="4" t="n">
        <v>22</v>
      </c>
      <c r="K14" s="4" t="n">
        <v>0.8745</v>
      </c>
      <c r="L14" s="4" t="n">
        <v>0.8722</v>
      </c>
      <c r="N14" s="4" t="n">
        <f aca="false">(L14+K14)/2</f>
        <v>0.87335</v>
      </c>
      <c r="O14" s="5" t="n">
        <f aca="false">(L14-K14)/N14</f>
        <v>-0.00263353752790974</v>
      </c>
    </row>
    <row r="15" customFormat="false" ht="16" hidden="false" customHeight="false" outlineLevel="0" collapsed="false">
      <c r="A15" s="1" t="n">
        <v>20</v>
      </c>
      <c r="B15" s="1" t="n">
        <v>30</v>
      </c>
      <c r="C15" s="1" t="n">
        <v>2.623</v>
      </c>
      <c r="D15" s="1" t="n">
        <v>2.287</v>
      </c>
      <c r="F15" s="1" t="n">
        <f aca="false">(D15+C15)/2</f>
        <v>2.455</v>
      </c>
      <c r="G15" s="2" t="n">
        <f aca="false">(D15-C15)/F15</f>
        <v>-0.136863543788187</v>
      </c>
      <c r="I15" s="4" t="n">
        <v>17</v>
      </c>
      <c r="J15" s="4" t="n">
        <v>29</v>
      </c>
      <c r="K15" s="4" t="n">
        <v>1.387</v>
      </c>
      <c r="L15" s="4" t="n">
        <v>1.42</v>
      </c>
      <c r="N15" s="4" t="n">
        <f aca="false">(L15+K15)/2</f>
        <v>1.4035</v>
      </c>
      <c r="O15" s="5" t="n">
        <f aca="false">(L15-K15)/N15</f>
        <v>0.0235126469540434</v>
      </c>
    </row>
    <row r="16" customFormat="false" ht="16" hidden="false" customHeight="false" outlineLevel="0" collapsed="false">
      <c r="A16" s="1" t="n">
        <v>21</v>
      </c>
      <c r="B16" s="1" t="n">
        <v>22</v>
      </c>
      <c r="C16" s="1" t="n">
        <v>2.053</v>
      </c>
      <c r="D16" s="1" t="n">
        <v>2.079</v>
      </c>
      <c r="F16" s="1" t="n">
        <f aca="false">(D16+C16)/2</f>
        <v>2.066</v>
      </c>
      <c r="G16" s="2" t="n">
        <f aca="false">(D16-C16)/F16</f>
        <v>0.0125847047434658</v>
      </c>
      <c r="I16" s="4" t="n">
        <v>18</v>
      </c>
      <c r="J16" s="4" t="n">
        <v>27</v>
      </c>
      <c r="K16" s="4" t="n">
        <v>1.81</v>
      </c>
      <c r="L16" s="4" t="n">
        <v>1.838</v>
      </c>
      <c r="N16" s="4" t="n">
        <f aca="false">(L16+K16)/2</f>
        <v>1.824</v>
      </c>
      <c r="O16" s="5" t="n">
        <f aca="false">(L16-K16)/N16</f>
        <v>0.0153508771929825</v>
      </c>
    </row>
    <row r="17" customFormat="false" ht="16" hidden="false" customHeight="false" outlineLevel="0" collapsed="false">
      <c r="A17" s="1" t="n">
        <v>23</v>
      </c>
      <c r="B17" s="1" t="n">
        <v>18</v>
      </c>
      <c r="C17" s="1" t="n">
        <v>1.536</v>
      </c>
      <c r="D17" s="1" t="n">
        <v>1.631</v>
      </c>
      <c r="F17" s="1" t="n">
        <f aca="false">(D17+C17)/2</f>
        <v>1.5835</v>
      </c>
      <c r="G17" s="2" t="n">
        <f aca="false">(D17-C17)/F17</f>
        <v>0.0599936848752763</v>
      </c>
      <c r="I17" s="4" t="n">
        <v>19</v>
      </c>
      <c r="J17" s="4" t="n">
        <v>30</v>
      </c>
      <c r="K17" s="4" t="n">
        <v>1.734</v>
      </c>
      <c r="L17" s="4" t="n">
        <v>1.73</v>
      </c>
      <c r="N17" s="4" t="n">
        <f aca="false">(L17+K17)/2</f>
        <v>1.732</v>
      </c>
      <c r="O17" s="5" t="n">
        <f aca="false">(L17-K17)/N17</f>
        <v>-0.0023094688221709</v>
      </c>
    </row>
    <row r="18" customFormat="false" ht="16" hidden="false" customHeight="false" outlineLevel="0" collapsed="false">
      <c r="A18" s="1" t="n">
        <v>24</v>
      </c>
      <c r="B18" s="1" t="n">
        <v>18</v>
      </c>
      <c r="C18" s="1" t="n">
        <v>1.438</v>
      </c>
      <c r="D18" s="1" t="n">
        <v>1.493</v>
      </c>
      <c r="F18" s="1" t="n">
        <f aca="false">(D18+C18)/2</f>
        <v>1.4655</v>
      </c>
      <c r="G18" s="2" t="n">
        <f aca="false">(D18-C18)/F18</f>
        <v>0.0375298532923918</v>
      </c>
      <c r="I18" s="4" t="n">
        <v>21</v>
      </c>
      <c r="J18" s="4" t="n">
        <v>25</v>
      </c>
      <c r="K18" s="4" t="n">
        <v>1.68</v>
      </c>
      <c r="L18" s="4" t="n">
        <v>1.568</v>
      </c>
      <c r="N18" s="4" t="n">
        <f aca="false">(L18+K18)/2</f>
        <v>1.624</v>
      </c>
      <c r="O18" s="5" t="n">
        <f aca="false">(L18-K18)/N18</f>
        <v>-0.0689655172413794</v>
      </c>
    </row>
    <row r="19" customFormat="false" ht="16" hidden="false" customHeight="false" outlineLevel="0" collapsed="false">
      <c r="A19" s="1" t="n">
        <v>25</v>
      </c>
      <c r="B19" s="1" t="n">
        <v>22</v>
      </c>
      <c r="C19" s="1" t="n">
        <v>2.73</v>
      </c>
      <c r="D19" s="1" t="n">
        <v>2.883</v>
      </c>
      <c r="F19" s="1" t="n">
        <f aca="false">(D19+C19)/2</f>
        <v>2.8065</v>
      </c>
      <c r="G19" s="2" t="n">
        <f aca="false">(D19-C19)/F19</f>
        <v>0.0545163014430786</v>
      </c>
      <c r="I19" s="4" t="n">
        <v>24</v>
      </c>
      <c r="J19" s="4" t="n">
        <v>22</v>
      </c>
      <c r="K19" s="4" t="n">
        <v>3.45</v>
      </c>
      <c r="L19" s="4" t="n">
        <v>3.589</v>
      </c>
      <c r="N19" s="4" t="n">
        <f aca="false">(L19+K19)/2</f>
        <v>3.5195</v>
      </c>
      <c r="O19" s="5" t="n">
        <f aca="false">(L19-K19)/N19</f>
        <v>0.0394942463418099</v>
      </c>
    </row>
    <row r="20" customFormat="false" ht="16" hidden="false" customHeight="false" outlineLevel="0" collapsed="false">
      <c r="A20" s="1" t="n">
        <v>26</v>
      </c>
      <c r="B20" s="1" t="n">
        <v>25</v>
      </c>
      <c r="C20" s="1" t="n">
        <v>2.745</v>
      </c>
      <c r="D20" s="1" t="n">
        <v>2.689</v>
      </c>
      <c r="F20" s="1" t="n">
        <f aca="false">(D20+C20)/2</f>
        <v>2.717</v>
      </c>
      <c r="G20" s="2" t="n">
        <f aca="false">(D20-C20)/F20</f>
        <v>-0.020610967979389</v>
      </c>
      <c r="I20" s="4" t="n">
        <v>26</v>
      </c>
      <c r="J20" s="4" t="n">
        <v>21</v>
      </c>
      <c r="K20" s="4" t="n">
        <v>2.691</v>
      </c>
      <c r="L20" s="4" t="n">
        <v>2.644</v>
      </c>
      <c r="N20" s="4" t="n">
        <f aca="false">(L20+K20)/2</f>
        <v>2.6675</v>
      </c>
      <c r="O20" s="5" t="n">
        <f aca="false">(L20-K20)/N20</f>
        <v>-0.0176194939081536</v>
      </c>
    </row>
    <row r="21" customFormat="false" ht="16" hidden="false" customHeight="false" outlineLevel="0" collapsed="false">
      <c r="A21" s="1" t="n">
        <v>27</v>
      </c>
      <c r="B21" s="1" t="n">
        <v>20</v>
      </c>
      <c r="C21" s="1" t="n">
        <v>2.157</v>
      </c>
      <c r="D21" s="1" t="n">
        <v>2.151</v>
      </c>
      <c r="F21" s="1" t="n">
        <f aca="false">(D21+C21)/2</f>
        <v>2.154</v>
      </c>
      <c r="G21" s="2" t="n">
        <f aca="false">(D21-C21)/F21</f>
        <v>-0.00278551532033437</v>
      </c>
      <c r="I21" s="4" t="n">
        <v>28</v>
      </c>
      <c r="J21" s="4" t="n">
        <v>25</v>
      </c>
      <c r="K21" s="4" t="n">
        <v>2.588</v>
      </c>
      <c r="L21" s="4" t="n">
        <v>2.124</v>
      </c>
      <c r="N21" s="4" t="n">
        <f aca="false">(L21+K21)/2</f>
        <v>2.356</v>
      </c>
      <c r="O21" s="5" t="n">
        <f aca="false">(L21-K21)/N21</f>
        <v>-0.196943972835314</v>
      </c>
    </row>
    <row r="22" customFormat="false" ht="16" hidden="false" customHeight="false" outlineLevel="0" collapsed="false">
      <c r="A22" s="1" t="n">
        <v>31</v>
      </c>
      <c r="B22" s="1" t="n">
        <v>23</v>
      </c>
      <c r="C22" s="1" t="n">
        <v>2.5</v>
      </c>
      <c r="D22" s="1" t="n">
        <v>2.444</v>
      </c>
      <c r="F22" s="1" t="n">
        <f aca="false">(D22+C22)/2</f>
        <v>2.472</v>
      </c>
      <c r="G22" s="2" t="n">
        <f aca="false">(D22-C22)/F22</f>
        <v>-0.0226537216828479</v>
      </c>
      <c r="I22" s="4" t="n">
        <v>29</v>
      </c>
      <c r="J22" s="4" t="n">
        <v>25</v>
      </c>
      <c r="K22" s="4" t="n">
        <v>1.736</v>
      </c>
      <c r="L22" s="4" t="n">
        <v>1.784</v>
      </c>
      <c r="N22" s="4" t="n">
        <f aca="false">(L22+K22)/2</f>
        <v>1.76</v>
      </c>
      <c r="O22" s="5" t="n">
        <f aca="false">(L22-K22)/N22</f>
        <v>0.0272727272727273</v>
      </c>
    </row>
    <row r="23" customFormat="false" ht="16" hidden="false" customHeight="false" outlineLevel="0" collapsed="false">
      <c r="A23" s="1" t="n">
        <v>33</v>
      </c>
      <c r="B23" s="1" t="n">
        <v>30</v>
      </c>
      <c r="C23" s="1" t="n">
        <v>1.678</v>
      </c>
      <c r="D23" s="1" t="n">
        <v>1.791</v>
      </c>
      <c r="F23" s="1" t="n">
        <f aca="false">(D23+C23)/2</f>
        <v>1.7345</v>
      </c>
      <c r="G23" s="2" t="n">
        <f aca="false">(D23-C23)/F23</f>
        <v>0.0651484577688095</v>
      </c>
      <c r="I23" s="4" t="n">
        <v>30</v>
      </c>
      <c r="J23" s="4" t="n">
        <v>15</v>
      </c>
      <c r="K23" s="4" t="n">
        <v>1.206</v>
      </c>
      <c r="L23" s="4" t="n">
        <v>1.117</v>
      </c>
      <c r="N23" s="4" t="n">
        <f aca="false">(L23+K23)/2</f>
        <v>1.1615</v>
      </c>
      <c r="O23" s="5" t="n">
        <f aca="false">(L23-K23)/N23</f>
        <v>-0.0766250538097288</v>
      </c>
    </row>
    <row r="24" customFormat="false" ht="16" hidden="false" customHeight="false" outlineLevel="0" collapsed="false">
      <c r="A24" s="1" t="n">
        <v>35</v>
      </c>
      <c r="B24" s="1" t="n">
        <v>25</v>
      </c>
      <c r="C24" s="1" t="n">
        <v>0.9475</v>
      </c>
      <c r="D24" s="1" t="n">
        <v>0.9053</v>
      </c>
      <c r="F24" s="1" t="n">
        <f aca="false">(D24+C24)/2</f>
        <v>0.9264</v>
      </c>
      <c r="G24" s="2" t="n">
        <f aca="false">(D24-C24)/F24</f>
        <v>-0.0455526770293609</v>
      </c>
      <c r="I24" s="4" t="n">
        <v>32</v>
      </c>
      <c r="J24" s="4" t="n">
        <v>20</v>
      </c>
      <c r="K24" s="4" t="n">
        <v>1.048</v>
      </c>
      <c r="L24" s="4" t="n">
        <v>1.063</v>
      </c>
      <c r="N24" s="4" t="n">
        <f aca="false">(L24+K24)/2</f>
        <v>1.0555</v>
      </c>
      <c r="O24" s="5" t="n">
        <f aca="false">(L24-K24)/N24</f>
        <v>0.0142112742775935</v>
      </c>
    </row>
    <row r="25" customFormat="false" ht="16" hidden="false" customHeight="false" outlineLevel="0" collapsed="false">
      <c r="A25" s="1" t="n">
        <v>36</v>
      </c>
      <c r="B25" s="1" t="n">
        <v>15</v>
      </c>
      <c r="C25" s="1" t="n">
        <v>0.8755</v>
      </c>
      <c r="D25" s="1" t="n">
        <v>0.9441</v>
      </c>
      <c r="F25" s="1" t="n">
        <f aca="false">(D25+C25)/2</f>
        <v>0.9098</v>
      </c>
      <c r="G25" s="2" t="n">
        <f aca="false">(D25-C25)/F25</f>
        <v>0.0754011870740823</v>
      </c>
      <c r="H25" s="3" t="s">
        <v>11</v>
      </c>
      <c r="I25" s="4" t="n">
        <v>35</v>
      </c>
      <c r="J25" s="4" t="n">
        <v>20</v>
      </c>
      <c r="K25" s="4" t="n">
        <v>1.245</v>
      </c>
      <c r="L25" s="4" t="n">
        <v>1.173</v>
      </c>
      <c r="N25" s="4" t="n">
        <f aca="false">(L25+K25)/2</f>
        <v>1.209</v>
      </c>
      <c r="O25" s="4" t="n">
        <f aca="false">(L25-K25)/N25</f>
        <v>-0.0595533498759306</v>
      </c>
      <c r="P25" s="3" t="s">
        <v>11</v>
      </c>
    </row>
    <row r="26" customFormat="false" ht="16" hidden="false" customHeight="false" outlineLevel="0" collapsed="false">
      <c r="A26" s="1" t="n">
        <v>37</v>
      </c>
      <c r="B26" s="1" t="n">
        <v>19</v>
      </c>
      <c r="C26" s="1" t="n">
        <v>1.098</v>
      </c>
      <c r="D26" s="1" t="n">
        <v>1.122</v>
      </c>
      <c r="F26" s="1" t="n">
        <f aca="false">(D26+C26)/2</f>
        <v>1.11</v>
      </c>
      <c r="G26" s="2" t="n">
        <f aca="false">(D26-C26)/F26</f>
        <v>0.0216216216216216</v>
      </c>
      <c r="H26" s="3" t="n">
        <f aca="false">VAR(G3:G47)</f>
        <v>0.00424294269826997</v>
      </c>
      <c r="I26" s="4" t="n">
        <v>37</v>
      </c>
      <c r="J26" s="4" t="n">
        <v>22</v>
      </c>
      <c r="K26" s="4" t="n">
        <v>0.8748</v>
      </c>
      <c r="L26" s="4" t="n">
        <v>0.8254</v>
      </c>
      <c r="N26" s="4" t="n">
        <f aca="false">(L26+K26)/2</f>
        <v>0.8501</v>
      </c>
      <c r="O26" s="5" t="n">
        <f aca="false">(L26-K26)/N26</f>
        <v>-0.0581108104928832</v>
      </c>
      <c r="P26" s="3" t="n">
        <f aca="false">VAR(O3:O44)</f>
        <v>0.00443240675094094</v>
      </c>
    </row>
    <row r="27" customFormat="false" ht="16" hidden="false" customHeight="false" outlineLevel="0" collapsed="false">
      <c r="A27" s="1" t="n">
        <v>39</v>
      </c>
      <c r="B27" s="1" t="n">
        <v>28</v>
      </c>
      <c r="C27" s="1" t="n">
        <v>1.46</v>
      </c>
      <c r="D27" s="1" t="n">
        <v>1.445</v>
      </c>
      <c r="F27" s="1" t="n">
        <f aca="false">(D27+C27)/2</f>
        <v>1.4525</v>
      </c>
      <c r="G27" s="2" t="n">
        <f aca="false">(D27-C27)/F27</f>
        <v>-0.0103270223752151</v>
      </c>
      <c r="H27" s="3" t="n">
        <f aca="false">H26*10000</f>
        <v>42.4294269826997</v>
      </c>
      <c r="I27" s="4" t="n">
        <v>38</v>
      </c>
      <c r="J27" s="4" t="n">
        <v>22</v>
      </c>
      <c r="K27" s="4" t="n">
        <v>1.262</v>
      </c>
      <c r="L27" s="4" t="n">
        <v>1.223</v>
      </c>
      <c r="N27" s="4" t="n">
        <f aca="false">(L27+K27)/2</f>
        <v>1.2425</v>
      </c>
      <c r="O27" s="5" t="n">
        <f aca="false">(L27-K27)/N27</f>
        <v>-0.0313883299798792</v>
      </c>
      <c r="P27" s="3" t="n">
        <f aca="false">P26*10000</f>
        <v>44.3240675094094</v>
      </c>
    </row>
    <row r="28" customFormat="false" ht="16" hidden="false" customHeight="false" outlineLevel="0" collapsed="false">
      <c r="A28" s="1" t="n">
        <v>42</v>
      </c>
      <c r="B28" s="1" t="n">
        <v>25</v>
      </c>
      <c r="C28" s="1" t="n">
        <v>2.993</v>
      </c>
      <c r="D28" s="1" t="n">
        <v>2.807</v>
      </c>
      <c r="F28" s="1" t="n">
        <f aca="false">(D28+C28)/2</f>
        <v>2.9</v>
      </c>
      <c r="G28" s="2" t="n">
        <f aca="false">(D28-C28)/F28</f>
        <v>-0.0641379310344827</v>
      </c>
      <c r="H28" s="3" t="s">
        <v>12</v>
      </c>
      <c r="I28" s="4" t="n">
        <v>39</v>
      </c>
      <c r="J28" s="4" t="n">
        <v>21</v>
      </c>
      <c r="K28" s="4" t="n">
        <v>1.235</v>
      </c>
      <c r="L28" s="4" t="n">
        <v>1.254</v>
      </c>
      <c r="N28" s="4" t="n">
        <f aca="false">(L28+K28)/2</f>
        <v>1.2445</v>
      </c>
      <c r="O28" s="5" t="n">
        <f aca="false">(L28-K28)/N28</f>
        <v>0.015267175572519</v>
      </c>
      <c r="P28" s="3" t="s">
        <v>12</v>
      </c>
    </row>
    <row r="29" customFormat="false" ht="16" hidden="false" customHeight="false" outlineLevel="0" collapsed="false">
      <c r="A29" s="1" t="n">
        <v>43</v>
      </c>
      <c r="B29" s="1" t="n">
        <v>18</v>
      </c>
      <c r="C29" s="1" t="n">
        <v>0.9343</v>
      </c>
      <c r="D29" s="1" t="n">
        <v>1.059</v>
      </c>
      <c r="F29" s="1" t="n">
        <f aca="false">(D29+C29)/2</f>
        <v>0.99665</v>
      </c>
      <c r="G29" s="2" t="n">
        <f aca="false">(D29-C29)/F29</f>
        <v>0.125119149149651</v>
      </c>
      <c r="H29" s="3" t="n">
        <f aca="false">COUNT(G3:G47)</f>
        <v>29</v>
      </c>
      <c r="I29" s="4" t="n">
        <v>41</v>
      </c>
      <c r="J29" s="4" t="n">
        <v>20</v>
      </c>
      <c r="K29" s="4" t="n">
        <v>1.093</v>
      </c>
      <c r="L29" s="4" t="n">
        <v>1.069</v>
      </c>
      <c r="N29" s="4" t="n">
        <f aca="false">(L29+K29)/2</f>
        <v>1.081</v>
      </c>
      <c r="O29" s="5" t="n">
        <f aca="false">(L29-K29)/N29</f>
        <v>-0.0222016651248844</v>
      </c>
      <c r="P29" s="3" t="n">
        <f aca="false">COUNT(O3:O54)</f>
        <v>29</v>
      </c>
    </row>
    <row r="30" customFormat="false" ht="16" hidden="false" customHeight="false" outlineLevel="0" collapsed="false">
      <c r="A30" s="1" t="n">
        <v>45</v>
      </c>
      <c r="B30" s="1" t="n">
        <v>25</v>
      </c>
      <c r="C30" s="1" t="n">
        <v>2.261</v>
      </c>
      <c r="D30" s="1" t="n">
        <v>2.344</v>
      </c>
      <c r="F30" s="1" t="n">
        <f aca="false">(D30+C30)/2</f>
        <v>2.3025</v>
      </c>
      <c r="G30" s="2" t="n">
        <f aca="false">(D30-C30)/F30</f>
        <v>0.0360477741585232</v>
      </c>
      <c r="H30" s="10" t="s">
        <v>13</v>
      </c>
      <c r="I30" s="4" t="n">
        <v>42</v>
      </c>
      <c r="J30" s="4" t="n">
        <v>22</v>
      </c>
      <c r="K30" s="4" t="n">
        <v>1.199</v>
      </c>
      <c r="L30" s="4" t="n">
        <v>1.134</v>
      </c>
      <c r="N30" s="4" t="n">
        <f aca="false">(L30+K30)/2</f>
        <v>1.1665</v>
      </c>
      <c r="O30" s="5" t="n">
        <f aca="false">(L30-K30)/N30</f>
        <v>-0.055722246035148</v>
      </c>
      <c r="P30" s="10" t="s">
        <v>13</v>
      </c>
    </row>
    <row r="31" customFormat="false" ht="16" hidden="false" customHeight="false" outlineLevel="0" collapsed="false">
      <c r="A31" s="1" t="n">
        <v>46</v>
      </c>
      <c r="B31" s="1" t="n">
        <v>18</v>
      </c>
      <c r="C31" s="1" t="n">
        <v>1.15</v>
      </c>
      <c r="D31" s="1" t="n">
        <v>1.221</v>
      </c>
      <c r="F31" s="1" t="n">
        <f aca="false">(D31+C31)/2</f>
        <v>1.1855</v>
      </c>
      <c r="G31" s="2" t="n">
        <f aca="false">(D31-C31)/F31</f>
        <v>0.0598903416280052</v>
      </c>
      <c r="H31" s="3" t="n">
        <f aca="false">AVERAGE(G3:G60)</f>
        <v>0.0194861981131037</v>
      </c>
      <c r="I31" s="4" t="n">
        <v>43</v>
      </c>
      <c r="J31" s="4" t="n">
        <v>22</v>
      </c>
      <c r="K31" s="4" t="n">
        <v>0.9914</v>
      </c>
      <c r="L31" s="4" t="n">
        <v>0.9646</v>
      </c>
      <c r="N31" s="4" t="n">
        <f aca="false">(L31+K31)/2</f>
        <v>0.978</v>
      </c>
      <c r="O31" s="5" t="n">
        <f aca="false">(L31-K31)/N31</f>
        <v>-0.027402862985685</v>
      </c>
      <c r="P31" s="3" t="n">
        <f aca="false">AVERAGE(O3:O60)</f>
        <v>-0.0177675059088735</v>
      </c>
    </row>
    <row r="32" customFormat="false" ht="16" hidden="false" customHeight="false" outlineLevel="0" collapsed="false">
      <c r="A32" s="1" t="n">
        <v>47</v>
      </c>
      <c r="B32" s="1" t="n">
        <v>28</v>
      </c>
      <c r="C32" s="1" t="n">
        <v>2.182</v>
      </c>
      <c r="D32" s="1" t="n">
        <v>2.522</v>
      </c>
      <c r="F32" s="1" t="n">
        <f aca="false">(D32+C32)/2</f>
        <v>2.352</v>
      </c>
      <c r="G32" s="2" t="n">
        <f aca="false">(D32-C32)/F32</f>
        <v>0.144557823129252</v>
      </c>
      <c r="I32" s="4" t="n">
        <v>46</v>
      </c>
      <c r="J32" s="4" t="n">
        <v>25</v>
      </c>
      <c r="K32" s="4" t="n">
        <v>1.201</v>
      </c>
      <c r="L32" s="4" t="n">
        <v>1.335</v>
      </c>
      <c r="N32" s="4" t="n">
        <f aca="false">(L32+K32)/2</f>
        <v>1.268</v>
      </c>
      <c r="O32" s="5" t="n">
        <f aca="false">(L32-K32)/N32</f>
        <v>0.105678233438486</v>
      </c>
    </row>
    <row r="33" customFormat="false" ht="16" hidden="false" customHeight="false" outlineLevel="0" collapsed="false">
      <c r="A33" s="1" t="n">
        <v>48</v>
      </c>
      <c r="B33" s="1" t="n">
        <v>20</v>
      </c>
      <c r="C33" s="1" t="n">
        <v>2.064</v>
      </c>
      <c r="D33" s="1" t="n">
        <v>2.015</v>
      </c>
      <c r="F33" s="1" t="n">
        <f aca="false">(D33+C33)/2</f>
        <v>2.0395</v>
      </c>
      <c r="G33" s="2" t="n">
        <f aca="false">(D33-C33)/F33</f>
        <v>-0.0240254964452071</v>
      </c>
      <c r="H33" s="3" t="n">
        <f aca="false">SQRT(0.0042)</f>
        <v>0.0648074069840786</v>
      </c>
      <c r="I33" s="4" t="n">
        <v>47</v>
      </c>
      <c r="J33" s="4" t="n">
        <v>28</v>
      </c>
      <c r="K33" s="4" t="n">
        <v>1.72</v>
      </c>
      <c r="L33" s="4" t="n">
        <v>1.743</v>
      </c>
      <c r="N33" s="4" t="n">
        <f aca="false">(L33+K33)/2</f>
        <v>1.7315</v>
      </c>
      <c r="O33" s="5" t="n">
        <f aca="false">(L33-K33)/N33</f>
        <v>0.0132832803927232</v>
      </c>
    </row>
    <row r="34" customFormat="false" ht="16" hidden="false" customHeight="false" outlineLevel="0" collapsed="false">
      <c r="H34" s="3" t="s">
        <v>14</v>
      </c>
      <c r="I34" s="4" t="n">
        <v>49</v>
      </c>
      <c r="J34" s="4" t="n">
        <v>24</v>
      </c>
      <c r="K34" s="4" t="n">
        <v>1.43</v>
      </c>
      <c r="L34" s="4" t="n">
        <v>1.298</v>
      </c>
      <c r="N34" s="4" t="n">
        <f aca="false">(L34+K34)/2</f>
        <v>1.364</v>
      </c>
      <c r="O34" s="5" t="n">
        <f aca="false">(L34-K34)/N34</f>
        <v>-0.096774193548387</v>
      </c>
    </row>
    <row r="35" customFormat="false" ht="16" hidden="false" customHeight="false" outlineLevel="0" collapsed="false">
      <c r="H35" s="11" t="n">
        <f aca="false">_xlfn.F.TEST(G3:G58,O3:O58)</f>
        <v>0.908802040151118</v>
      </c>
      <c r="I35" s="4" t="n">
        <v>50</v>
      </c>
      <c r="J35" s="4" t="n">
        <v>20</v>
      </c>
      <c r="K35" s="4" t="n">
        <v>1.409</v>
      </c>
      <c r="L35" s="4" t="n">
        <v>1.373</v>
      </c>
      <c r="N35" s="4" t="n">
        <f aca="false">(L35+K35)/2</f>
        <v>1.391</v>
      </c>
      <c r="O35" s="5" t="n">
        <f aca="false">(L35-K35)/N35</f>
        <v>-0.0258806613946801</v>
      </c>
    </row>
    <row r="38" customFormat="false" ht="16" hidden="false" customHeight="false" outlineLevel="0" collapsed="false">
      <c r="H38" s="3" t="n">
        <f aca="false">AVERAGE(C3:D33)</f>
        <v>1.64440322580645</v>
      </c>
      <c r="P38" s="3" t="n">
        <f aca="false">AVERAGE(K3:L36)</f>
        <v>1.64911060606061</v>
      </c>
    </row>
    <row r="51" customFormat="false" ht="16" hidden="false" customHeight="false" outlineLevel="0" collapsed="false">
      <c r="B51" s="1" t="s">
        <v>15</v>
      </c>
      <c r="C51" s="1" t="s">
        <v>16</v>
      </c>
      <c r="D51" s="1" t="s">
        <v>17</v>
      </c>
      <c r="E51" s="1" t="s">
        <v>18</v>
      </c>
    </row>
    <row r="52" customFormat="false" ht="16" hidden="false" customHeight="false" outlineLevel="0" collapsed="false">
      <c r="A52" s="12" t="s">
        <v>19</v>
      </c>
      <c r="B52" s="1" t="s">
        <v>20</v>
      </c>
      <c r="C52" s="1" t="n">
        <f aca="false">H26</f>
        <v>0.00424294269826997</v>
      </c>
      <c r="D52" s="1" t="n">
        <f aca="false">'114h AED'!H24</f>
        <v>0.00249465560700989</v>
      </c>
      <c r="E52" s="1" t="n">
        <f aca="false">'pupal wings +7h'!H24</f>
        <v>0.000538118921543089</v>
      </c>
    </row>
    <row r="53" customFormat="false" ht="16" hidden="false" customHeight="false" outlineLevel="0" collapsed="false">
      <c r="A53" s="12"/>
      <c r="B53" s="1" t="s">
        <v>21</v>
      </c>
      <c r="C53" s="1" t="n">
        <f aca="false">P26</f>
        <v>0.00443240675094094</v>
      </c>
      <c r="D53" s="1" t="n">
        <f aca="false">'114h AED'!P24</f>
        <v>0.00190472564168532</v>
      </c>
      <c r="E53" s="1" t="n">
        <f aca="false">'pupal wings +7h'!P24</f>
        <v>0.00240514540629542</v>
      </c>
    </row>
    <row r="56" customFormat="false" ht="16" hidden="false" customHeight="false" outlineLevel="0" collapsed="false">
      <c r="A56" s="13"/>
      <c r="B56" s="14" t="s">
        <v>15</v>
      </c>
      <c r="C56" s="14" t="s">
        <v>16</v>
      </c>
      <c r="D56" s="14" t="s">
        <v>17</v>
      </c>
      <c r="E56" s="15" t="s">
        <v>18</v>
      </c>
    </row>
    <row r="57" customFormat="false" ht="16" hidden="false" customHeight="false" outlineLevel="0" collapsed="false">
      <c r="A57" s="16" t="s">
        <v>19</v>
      </c>
      <c r="B57" s="17" t="s">
        <v>20</v>
      </c>
      <c r="C57" s="17" t="n">
        <f aca="false">C52*10000</f>
        <v>42.4294269826997</v>
      </c>
      <c r="D57" s="17" t="n">
        <f aca="false">D52*10000</f>
        <v>24.9465560700989</v>
      </c>
      <c r="E57" s="18" t="n">
        <f aca="false">E52*10000</f>
        <v>5.38118921543089</v>
      </c>
    </row>
    <row r="58" customFormat="false" ht="16" hidden="false" customHeight="false" outlineLevel="0" collapsed="false">
      <c r="A58" s="16"/>
      <c r="B58" s="19" t="s">
        <v>21</v>
      </c>
      <c r="C58" s="19" t="n">
        <f aca="false">C53*10000</f>
        <v>44.3240675094094</v>
      </c>
      <c r="D58" s="19" t="n">
        <f aca="false">D53*10000</f>
        <v>19.0472564168532</v>
      </c>
      <c r="E58" s="20" t="n">
        <f aca="false">E53*10000</f>
        <v>24.0514540629542</v>
      </c>
    </row>
    <row r="61" customFormat="false" ht="16" hidden="false" customHeight="false" outlineLevel="0" collapsed="false">
      <c r="B61" s="21" t="s">
        <v>12</v>
      </c>
      <c r="C61" s="1" t="s">
        <v>16</v>
      </c>
      <c r="D61" s="1" t="s">
        <v>17</v>
      </c>
      <c r="E61" s="1" t="s">
        <v>18</v>
      </c>
    </row>
    <row r="62" customFormat="false" ht="16" hidden="false" customHeight="false" outlineLevel="0" collapsed="false">
      <c r="A62" s="12" t="s">
        <v>19</v>
      </c>
      <c r="B62" s="1" t="s">
        <v>20</v>
      </c>
      <c r="C62" s="1" t="n">
        <f aca="false">H29</f>
        <v>29</v>
      </c>
      <c r="D62" s="1" t="n">
        <f aca="false">'114h AED'!H29</f>
        <v>28</v>
      </c>
      <c r="E62" s="1" t="n">
        <f aca="false">'pupal wings +7h'!H29</f>
        <v>37</v>
      </c>
    </row>
    <row r="63" customFormat="false" ht="16" hidden="false" customHeight="false" outlineLevel="0" collapsed="false">
      <c r="A63" s="12"/>
      <c r="B63" s="1" t="s">
        <v>21</v>
      </c>
      <c r="C63" s="1" t="n">
        <f aca="false">P29</f>
        <v>29</v>
      </c>
      <c r="D63" s="1" t="n">
        <f aca="false">'114h AED'!P29</f>
        <v>28</v>
      </c>
      <c r="E63" s="1" t="n">
        <f aca="false">'pupal wings +7h'!P29</f>
        <v>26</v>
      </c>
    </row>
    <row r="65" customFormat="false" ht="16" hidden="false" customHeight="false" outlineLevel="0" collapsed="false">
      <c r="A65" s="13"/>
      <c r="B65" s="14"/>
      <c r="C65" s="14" t="s">
        <v>16</v>
      </c>
      <c r="D65" s="14" t="s">
        <v>17</v>
      </c>
      <c r="E65" s="15" t="s">
        <v>18</v>
      </c>
    </row>
    <row r="66" customFormat="false" ht="16" hidden="false" customHeight="false" outlineLevel="0" collapsed="false">
      <c r="A66" s="22" t="s">
        <v>22</v>
      </c>
      <c r="B66" s="23" t="s">
        <v>23</v>
      </c>
      <c r="C66" s="17" t="n">
        <f aca="false">H35</f>
        <v>0.908802040151118</v>
      </c>
      <c r="D66" s="17" t="n">
        <f aca="false">'114h AED'!H34</f>
        <v>0.487998628190289</v>
      </c>
      <c r="E66" s="24" t="n">
        <f aca="false">'pupal wings +7h'!H35</f>
        <v>5.01871373021535E-005</v>
      </c>
    </row>
    <row r="67" customFormat="false" ht="16" hidden="false" customHeight="false" outlineLevel="0" collapsed="false">
      <c r="A67" s="22"/>
      <c r="B67" s="17"/>
      <c r="C67" s="17"/>
      <c r="D67" s="17"/>
      <c r="E67" s="18"/>
    </row>
    <row r="68" customFormat="false" ht="16" hidden="false" customHeight="false" outlineLevel="0" collapsed="false">
      <c r="A68" s="22"/>
      <c r="B68" s="17"/>
      <c r="C68" s="17"/>
      <c r="D68" s="17"/>
      <c r="E68" s="18"/>
    </row>
    <row r="69" customFormat="false" ht="16" hidden="false" customHeight="false" outlineLevel="0" collapsed="false">
      <c r="A69" s="22"/>
      <c r="B69" s="17"/>
      <c r="C69" s="17" t="s">
        <v>24</v>
      </c>
      <c r="D69" s="17" t="s">
        <v>25</v>
      </c>
      <c r="E69" s="18"/>
    </row>
    <row r="70" customFormat="false" ht="16" hidden="false" customHeight="false" outlineLevel="0" collapsed="false">
      <c r="A70" s="22"/>
      <c r="B70" s="17" t="s">
        <v>26</v>
      </c>
      <c r="C70" s="17" t="n">
        <f aca="false">'114h AED'!H27</f>
        <v>0.171514650798272</v>
      </c>
      <c r="D70" s="25" t="n">
        <f aca="false">'114h AED'!P27</f>
        <v>0.0311229275993065</v>
      </c>
      <c r="E70" s="18"/>
    </row>
    <row r="71" customFormat="false" ht="16" hidden="false" customHeight="false" outlineLevel="0" collapsed="false">
      <c r="A71" s="26"/>
      <c r="B71" s="19" t="s">
        <v>27</v>
      </c>
      <c r="C71" s="27" t="n">
        <f aca="false">'pupal wings +7h'!H27</f>
        <v>2.67659302038066E-005</v>
      </c>
      <c r="D71" s="19" t="n">
        <f aca="false">'pupal wings +7h'!P27</f>
        <v>0.552594173567007</v>
      </c>
      <c r="E71" s="20"/>
    </row>
  </sheetData>
  <mergeCells count="5">
    <mergeCell ref="A1:G1"/>
    <mergeCell ref="I1:O1"/>
    <mergeCell ref="A52:A53"/>
    <mergeCell ref="A57:A58"/>
    <mergeCell ref="A62:A63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P37" activeCellId="0" sqref="P37"/>
    </sheetView>
  </sheetViews>
  <sheetFormatPr defaultRowHeight="16" zeroHeight="false" outlineLevelRow="0" outlineLevelCol="0"/>
  <cols>
    <col collapsed="false" customWidth="true" hidden="false" outlineLevel="0" max="2" min="1" style="28" width="11"/>
    <col collapsed="false" customWidth="true" hidden="false" outlineLevel="0" max="3" min="3" style="28" width="16.33"/>
    <col collapsed="false" customWidth="true" hidden="false" outlineLevel="0" max="4" min="4" style="28" width="16.16"/>
    <col collapsed="false" customWidth="true" hidden="false" outlineLevel="0" max="5" min="5" style="28" width="23.67"/>
    <col collapsed="false" customWidth="true" hidden="false" outlineLevel="0" max="6" min="6" style="28" width="11"/>
    <col collapsed="false" customWidth="true" hidden="false" outlineLevel="0" max="7" min="7" style="29" width="11"/>
    <col collapsed="false" customWidth="true" hidden="false" outlineLevel="0" max="8" min="8" style="3" width="11"/>
    <col collapsed="false" customWidth="true" hidden="false" outlineLevel="0" max="10" min="9" style="30" width="11"/>
    <col collapsed="false" customWidth="true" hidden="false" outlineLevel="0" max="11" min="11" style="30" width="15.16"/>
    <col collapsed="false" customWidth="true" hidden="false" outlineLevel="0" max="12" min="12" style="30" width="15.83"/>
    <col collapsed="false" customWidth="true" hidden="false" outlineLevel="0" max="13" min="13" style="30" width="27.5"/>
    <col collapsed="false" customWidth="true" hidden="false" outlineLevel="0" max="14" min="14" style="30" width="11"/>
    <col collapsed="false" customWidth="true" hidden="false" outlineLevel="0" max="15" min="15" style="31" width="11"/>
    <col collapsed="false" customWidth="true" hidden="false" outlineLevel="0" max="16" min="16" style="3" width="11"/>
    <col collapsed="false" customWidth="true" hidden="false" outlineLevel="0" max="1025" min="17" style="0" width="11"/>
  </cols>
  <sheetData>
    <row r="1" s="9" customFormat="true" ht="16" hidden="false" customHeight="false" outlineLevel="0" collapsed="false">
      <c r="A1" s="32" t="s">
        <v>28</v>
      </c>
      <c r="B1" s="32"/>
      <c r="C1" s="32"/>
      <c r="D1" s="32"/>
      <c r="E1" s="32"/>
      <c r="F1" s="32"/>
      <c r="G1" s="32"/>
      <c r="H1" s="7"/>
      <c r="I1" s="33" t="s">
        <v>29</v>
      </c>
      <c r="J1" s="33"/>
      <c r="K1" s="33"/>
      <c r="L1" s="33"/>
      <c r="M1" s="33"/>
      <c r="N1" s="33"/>
      <c r="O1" s="33"/>
      <c r="P1" s="7"/>
    </row>
    <row r="2" customFormat="false" ht="16" hidden="false" customHeight="false" outlineLevel="0" collapsed="false">
      <c r="A2" s="28" t="s">
        <v>2</v>
      </c>
      <c r="B2" s="28" t="s">
        <v>3</v>
      </c>
      <c r="C2" s="28" t="s">
        <v>4</v>
      </c>
      <c r="D2" s="28" t="s">
        <v>5</v>
      </c>
      <c r="E2" s="28" t="s">
        <v>6</v>
      </c>
      <c r="F2" s="28" t="s">
        <v>7</v>
      </c>
      <c r="G2" s="29" t="s">
        <v>8</v>
      </c>
      <c r="I2" s="30" t="s">
        <v>2</v>
      </c>
      <c r="J2" s="30" t="s">
        <v>3</v>
      </c>
      <c r="K2" s="30" t="s">
        <v>4</v>
      </c>
      <c r="L2" s="30" t="s">
        <v>5</v>
      </c>
      <c r="M2" s="30" t="s">
        <v>6</v>
      </c>
      <c r="N2" s="30" t="s">
        <v>7</v>
      </c>
      <c r="O2" s="31" t="s">
        <v>8</v>
      </c>
    </row>
    <row r="3" customFormat="false" ht="16" hidden="false" customHeight="false" outlineLevel="0" collapsed="false">
      <c r="A3" s="28" t="n">
        <v>2</v>
      </c>
      <c r="B3" s="28" t="n">
        <v>18</v>
      </c>
      <c r="C3" s="28" t="n">
        <v>1.484</v>
      </c>
      <c r="D3" s="28" t="n">
        <v>1.565</v>
      </c>
      <c r="F3" s="28" t="n">
        <f aca="false">(D3+C3)/2</f>
        <v>1.5245</v>
      </c>
      <c r="G3" s="34" t="n">
        <f aca="false">(D3-C3)/F3</f>
        <v>0.0531321744834372</v>
      </c>
      <c r="I3" s="30" t="n">
        <v>1</v>
      </c>
      <c r="J3" s="30" t="n">
        <v>20</v>
      </c>
      <c r="K3" s="30" t="n">
        <v>1.72</v>
      </c>
      <c r="L3" s="30" t="n">
        <v>1.536</v>
      </c>
      <c r="N3" s="30" t="n">
        <f aca="false">(L3+K3)/2</f>
        <v>1.628</v>
      </c>
      <c r="O3" s="31" t="n">
        <f aca="false">(L3-K3)/N3</f>
        <v>-0.113022113022113</v>
      </c>
    </row>
    <row r="4" customFormat="false" ht="16" hidden="false" customHeight="false" outlineLevel="0" collapsed="false">
      <c r="A4" s="28" t="n">
        <v>3</v>
      </c>
      <c r="B4" s="28" t="n">
        <v>25</v>
      </c>
      <c r="C4" s="28" t="n">
        <v>1.624</v>
      </c>
      <c r="D4" s="28" t="n">
        <v>1.417</v>
      </c>
      <c r="F4" s="28" t="n">
        <f aca="false">(D4+C4)/2</f>
        <v>1.5205</v>
      </c>
      <c r="G4" s="34" t="n">
        <f aca="false">(D4-C4)/F4</f>
        <v>-0.136139427819796</v>
      </c>
      <c r="I4" s="30" t="n">
        <v>2</v>
      </c>
      <c r="J4" s="30" t="n">
        <v>22</v>
      </c>
      <c r="K4" s="30" t="n">
        <v>1.256</v>
      </c>
      <c r="L4" s="30" t="n">
        <v>1.421</v>
      </c>
      <c r="M4" s="30" t="s">
        <v>30</v>
      </c>
      <c r="N4" s="30" t="n">
        <f aca="false">(L4+K4)/2</f>
        <v>1.3385</v>
      </c>
    </row>
    <row r="5" customFormat="false" ht="16" hidden="false" customHeight="false" outlineLevel="0" collapsed="false">
      <c r="A5" s="28" t="n">
        <v>4</v>
      </c>
      <c r="B5" s="28" t="n">
        <v>27</v>
      </c>
      <c r="C5" s="28" t="n">
        <v>2.8</v>
      </c>
      <c r="D5" s="28" t="n">
        <v>2.725</v>
      </c>
      <c r="F5" s="28" t="n">
        <f aca="false">(D5+C5)/2</f>
        <v>2.7625</v>
      </c>
      <c r="G5" s="34" t="n">
        <f aca="false">(D5-C5)/F5</f>
        <v>-0.0271493212669682</v>
      </c>
      <c r="I5" s="30" t="n">
        <v>3</v>
      </c>
      <c r="J5" s="30" t="n">
        <v>10</v>
      </c>
      <c r="K5" s="30" t="n">
        <v>1.43</v>
      </c>
      <c r="L5" s="30" t="n">
        <v>1.404</v>
      </c>
      <c r="M5" s="30" t="s">
        <v>30</v>
      </c>
      <c r="N5" s="30" t="n">
        <f aca="false">(L5+K5)/2</f>
        <v>1.417</v>
      </c>
    </row>
    <row r="6" customFormat="false" ht="16" hidden="false" customHeight="false" outlineLevel="0" collapsed="false">
      <c r="A6" s="28" t="n">
        <v>5</v>
      </c>
      <c r="B6" s="28" t="n">
        <v>12</v>
      </c>
      <c r="C6" s="28" t="n">
        <v>3.567</v>
      </c>
      <c r="D6" s="28" t="n">
        <v>3.375</v>
      </c>
      <c r="F6" s="28" t="n">
        <f aca="false">(D6+C6)/2</f>
        <v>3.471</v>
      </c>
      <c r="G6" s="34" t="n">
        <f aca="false">(D6-C6)/F6</f>
        <v>-0.0553154710458082</v>
      </c>
      <c r="I6" s="30" t="n">
        <v>4</v>
      </c>
      <c r="J6" s="30" t="n">
        <v>23</v>
      </c>
      <c r="K6" s="30" t="n">
        <v>1.403</v>
      </c>
      <c r="L6" s="30" t="n">
        <v>1.216</v>
      </c>
      <c r="N6" s="30" t="n">
        <f aca="false">(L6+K6)/2</f>
        <v>1.3095</v>
      </c>
      <c r="O6" s="31" t="n">
        <f aca="false">(L6-K6)/N6</f>
        <v>-0.142802596410844</v>
      </c>
    </row>
    <row r="7" customFormat="false" ht="16" hidden="false" customHeight="false" outlineLevel="0" collapsed="false">
      <c r="A7" s="28" t="n">
        <v>6</v>
      </c>
      <c r="B7" s="28" t="n">
        <v>18</v>
      </c>
      <c r="C7" s="28" t="n">
        <v>2.31</v>
      </c>
      <c r="D7" s="28" t="n">
        <v>2.227</v>
      </c>
      <c r="F7" s="28" t="n">
        <f aca="false">(D7+C7)/2</f>
        <v>2.2685</v>
      </c>
      <c r="G7" s="34" t="n">
        <f aca="false">(D7-C7)/F7</f>
        <v>-0.0365880537800309</v>
      </c>
      <c r="I7" s="30" t="n">
        <v>5</v>
      </c>
      <c r="J7" s="30" t="n">
        <v>25</v>
      </c>
      <c r="K7" s="30" t="n">
        <v>2.645</v>
      </c>
      <c r="L7" s="30" t="n">
        <v>2.539</v>
      </c>
      <c r="N7" s="30" t="n">
        <f aca="false">(L7+K7)/2</f>
        <v>2.592</v>
      </c>
      <c r="O7" s="31" t="n">
        <f aca="false">(L7-K7)/N7</f>
        <v>-0.040895061728395</v>
      </c>
    </row>
    <row r="8" customFormat="false" ht="16" hidden="false" customHeight="false" outlineLevel="0" collapsed="false">
      <c r="A8" s="28" t="n">
        <v>7</v>
      </c>
      <c r="B8" s="28" t="n">
        <v>13</v>
      </c>
      <c r="C8" s="28" t="n">
        <v>1.255</v>
      </c>
      <c r="D8" s="28" t="n">
        <v>1.352</v>
      </c>
      <c r="F8" s="28" t="n">
        <f aca="false">(D8+C8)/2</f>
        <v>1.3035</v>
      </c>
      <c r="G8" s="34" t="n">
        <f aca="false">(D8-C8)/F8</f>
        <v>0.074415036440353</v>
      </c>
      <c r="I8" s="30" t="n">
        <v>6</v>
      </c>
      <c r="J8" s="30" t="n">
        <v>23</v>
      </c>
      <c r="K8" s="30" t="n">
        <v>1.987</v>
      </c>
      <c r="L8" s="30" t="n">
        <v>1.863</v>
      </c>
      <c r="N8" s="30" t="n">
        <f aca="false">(L8+K8)/2</f>
        <v>1.925</v>
      </c>
      <c r="O8" s="31" t="n">
        <f aca="false">(L8-K8)/N8</f>
        <v>-0.0644155844155845</v>
      </c>
    </row>
    <row r="9" customFormat="false" ht="16" hidden="false" customHeight="false" outlineLevel="0" collapsed="false">
      <c r="A9" s="28" t="n">
        <v>8</v>
      </c>
      <c r="B9" s="28" t="n">
        <v>17</v>
      </c>
      <c r="C9" s="28" t="n">
        <v>2.279</v>
      </c>
      <c r="D9" s="28" t="n">
        <v>2.271</v>
      </c>
      <c r="F9" s="28" t="n">
        <f aca="false">(D9+C9)/2</f>
        <v>2.275</v>
      </c>
      <c r="G9" s="29" t="n">
        <f aca="false">(D9-C9)/F9</f>
        <v>-0.00351648351648352</v>
      </c>
      <c r="I9" s="30" t="n">
        <v>7</v>
      </c>
      <c r="J9" s="30" t="n">
        <v>21</v>
      </c>
      <c r="K9" s="30" t="n">
        <v>2.11</v>
      </c>
      <c r="L9" s="30" t="n">
        <v>1.985</v>
      </c>
      <c r="N9" s="30" t="n">
        <f aca="false">(L9+K9)/2</f>
        <v>2.0475</v>
      </c>
      <c r="O9" s="31" t="n">
        <f aca="false">(L9-K9)/N9</f>
        <v>-0.0610500610500611</v>
      </c>
    </row>
    <row r="10" customFormat="false" ht="16" hidden="false" customHeight="false" outlineLevel="0" collapsed="false">
      <c r="A10" s="28" t="n">
        <v>9</v>
      </c>
      <c r="B10" s="28" t="n">
        <v>18</v>
      </c>
      <c r="C10" s="28" t="n">
        <v>1.9</v>
      </c>
      <c r="D10" s="28" t="n">
        <v>1.893</v>
      </c>
      <c r="F10" s="28" t="n">
        <f aca="false">(D10+C10)/2</f>
        <v>1.8965</v>
      </c>
      <c r="G10" s="29" t="n">
        <f aca="false">(D10-C10)/F10</f>
        <v>-0.00369100975481144</v>
      </c>
      <c r="I10" s="30" t="n">
        <v>9</v>
      </c>
      <c r="J10" s="30" t="n">
        <v>30</v>
      </c>
      <c r="K10" s="30" t="n">
        <v>1.809</v>
      </c>
      <c r="L10" s="30" t="n">
        <v>1.769</v>
      </c>
      <c r="M10" s="30" t="s">
        <v>9</v>
      </c>
      <c r="N10" s="30" t="n">
        <f aca="false">(L10+K10)/2</f>
        <v>1.789</v>
      </c>
    </row>
    <row r="11" customFormat="false" ht="16" hidden="false" customHeight="false" outlineLevel="0" collapsed="false">
      <c r="A11" s="28" t="n">
        <v>10</v>
      </c>
      <c r="B11" s="28" t="n">
        <v>20</v>
      </c>
      <c r="C11" s="28" t="n">
        <v>1.694</v>
      </c>
      <c r="D11" s="28" t="n">
        <v>1.58</v>
      </c>
      <c r="F11" s="28" t="n">
        <f aca="false">(D11+C11)/2</f>
        <v>1.637</v>
      </c>
      <c r="G11" s="29" t="n">
        <f aca="false">(D11-C11)/F11</f>
        <v>-0.0696395846059865</v>
      </c>
      <c r="I11" s="30" t="n">
        <v>10</v>
      </c>
      <c r="J11" s="30" t="n">
        <v>16</v>
      </c>
      <c r="K11" s="30" t="n">
        <v>1.438</v>
      </c>
      <c r="L11" s="30" t="n">
        <v>1.41</v>
      </c>
      <c r="N11" s="30" t="n">
        <f aca="false">(L11+K11)/2</f>
        <v>1.424</v>
      </c>
      <c r="O11" s="31" t="n">
        <f aca="false">(L11-K11)/N11</f>
        <v>-0.0196629213483145</v>
      </c>
    </row>
    <row r="12" customFormat="false" ht="16" hidden="false" customHeight="false" outlineLevel="0" collapsed="false">
      <c r="A12" s="28" t="n">
        <v>11</v>
      </c>
      <c r="B12" s="28" t="n">
        <v>18</v>
      </c>
      <c r="C12" s="28" t="n">
        <v>1.485</v>
      </c>
      <c r="D12" s="28" t="n">
        <v>1.49</v>
      </c>
      <c r="F12" s="28" t="n">
        <f aca="false">(D12+C12)/2</f>
        <v>1.4875</v>
      </c>
      <c r="G12" s="29" t="n">
        <f aca="false">(D12-C12)/F12</f>
        <v>0.00336134453781505</v>
      </c>
      <c r="I12" s="30" t="n">
        <v>11</v>
      </c>
      <c r="J12" s="30" t="n">
        <v>12</v>
      </c>
      <c r="K12" s="30" t="n">
        <v>1.672</v>
      </c>
      <c r="L12" s="30" t="n">
        <v>1.607</v>
      </c>
      <c r="N12" s="30" t="n">
        <f aca="false">(L12+K12)/2</f>
        <v>1.6395</v>
      </c>
      <c r="O12" s="31" t="n">
        <f aca="false">(L12-K12)/N12</f>
        <v>-0.0396462336078072</v>
      </c>
    </row>
    <row r="13" customFormat="false" ht="16" hidden="false" customHeight="false" outlineLevel="0" collapsed="false">
      <c r="A13" s="28" t="n">
        <v>12</v>
      </c>
      <c r="B13" s="28" t="n">
        <v>20</v>
      </c>
      <c r="C13" s="28" t="n">
        <v>2.012</v>
      </c>
      <c r="D13" s="28" t="n">
        <v>2.033</v>
      </c>
      <c r="F13" s="28" t="n">
        <f aca="false">(D13+C13)/2</f>
        <v>2.0225</v>
      </c>
      <c r="G13" s="29" t="n">
        <f aca="false">(D13-C13)/F13</f>
        <v>0.0103831891223733</v>
      </c>
      <c r="I13" s="30" t="n">
        <v>12</v>
      </c>
      <c r="J13" s="30" t="n">
        <v>13</v>
      </c>
      <c r="K13" s="30" t="n">
        <v>1.362</v>
      </c>
      <c r="L13" s="30" t="n">
        <v>1.309</v>
      </c>
      <c r="N13" s="30" t="n">
        <f aca="false">(L13+K13)/2</f>
        <v>1.3355</v>
      </c>
      <c r="O13" s="31" t="n">
        <f aca="false">(L13-K13)/N13</f>
        <v>-0.0396855110445527</v>
      </c>
    </row>
    <row r="14" customFormat="false" ht="16" hidden="false" customHeight="false" outlineLevel="0" collapsed="false">
      <c r="A14" s="28" t="n">
        <v>13</v>
      </c>
      <c r="B14" s="28" t="n">
        <v>18</v>
      </c>
      <c r="C14" s="28" t="n">
        <v>3.464</v>
      </c>
      <c r="D14" s="28" t="n">
        <v>3.422</v>
      </c>
      <c r="F14" s="28" t="n">
        <f aca="false">(D14+C14)/2</f>
        <v>3.443</v>
      </c>
      <c r="G14" s="29" t="n">
        <f aca="false">(D14-C14)/F14</f>
        <v>-0.0121986639558524</v>
      </c>
      <c r="I14" s="30" t="n">
        <v>13</v>
      </c>
      <c r="J14" s="30" t="n">
        <v>17</v>
      </c>
      <c r="K14" s="30" t="n">
        <v>1.902</v>
      </c>
      <c r="L14" s="30" t="n">
        <v>1.709</v>
      </c>
      <c r="N14" s="30" t="n">
        <f aca="false">(L14+K14)/2</f>
        <v>1.8055</v>
      </c>
      <c r="O14" s="31" t="n">
        <f aca="false">(L14-K14)/N14</f>
        <v>-0.106895596787593</v>
      </c>
    </row>
    <row r="15" customFormat="false" ht="16" hidden="false" customHeight="false" outlineLevel="0" collapsed="false">
      <c r="A15" s="28" t="n">
        <v>14</v>
      </c>
      <c r="B15" s="28" t="n">
        <v>18</v>
      </c>
      <c r="C15" s="28" t="n">
        <v>2.953</v>
      </c>
      <c r="D15" s="28" t="n">
        <v>2.722</v>
      </c>
      <c r="F15" s="28" t="n">
        <f aca="false">(D15+C15)/2</f>
        <v>2.8375</v>
      </c>
      <c r="G15" s="29" t="n">
        <f aca="false">(D15-C15)/F15</f>
        <v>-0.0814096916299559</v>
      </c>
      <c r="I15" s="30" t="n">
        <v>14</v>
      </c>
      <c r="J15" s="30" t="n">
        <v>20</v>
      </c>
      <c r="K15" s="30" t="n">
        <v>2.975</v>
      </c>
      <c r="L15" s="30" t="n">
        <v>2.146</v>
      </c>
      <c r="M15" s="30" t="s">
        <v>31</v>
      </c>
      <c r="N15" s="30" t="n">
        <f aca="false">(L15+K15)/2</f>
        <v>2.5605</v>
      </c>
    </row>
    <row r="16" customFormat="false" ht="16" hidden="false" customHeight="false" outlineLevel="0" collapsed="false">
      <c r="A16" s="28" t="n">
        <v>16</v>
      </c>
      <c r="B16" s="28" t="n">
        <v>15</v>
      </c>
      <c r="C16" s="28" t="n">
        <v>3.377</v>
      </c>
      <c r="D16" s="28" t="n">
        <v>3.228</v>
      </c>
      <c r="F16" s="28" t="n">
        <f aca="false">(D16+C16)/2</f>
        <v>3.3025</v>
      </c>
      <c r="G16" s="29" t="n">
        <f aca="false">(D16-C16)/F16</f>
        <v>-0.0451173353520059</v>
      </c>
      <c r="I16" s="30" t="n">
        <v>15</v>
      </c>
      <c r="J16" s="30" t="n">
        <v>17</v>
      </c>
      <c r="K16" s="30" t="n">
        <v>3.21</v>
      </c>
      <c r="L16" s="30" t="n">
        <v>3.274</v>
      </c>
      <c r="N16" s="30" t="n">
        <f aca="false">(L16+K16)/2</f>
        <v>3.242</v>
      </c>
      <c r="O16" s="31" t="n">
        <f aca="false">(L16-K16)/N16</f>
        <v>0.0197409006785935</v>
      </c>
    </row>
    <row r="17" customFormat="false" ht="16" hidden="false" customHeight="false" outlineLevel="0" collapsed="false">
      <c r="A17" s="28" t="n">
        <v>18</v>
      </c>
      <c r="B17" s="28" t="n">
        <v>15</v>
      </c>
      <c r="C17" s="28" t="n">
        <v>2.47</v>
      </c>
      <c r="D17" s="28" t="n">
        <v>2.646</v>
      </c>
      <c r="F17" s="28" t="n">
        <f aca="false">(D17+C17)/2</f>
        <v>2.558</v>
      </c>
      <c r="G17" s="29" t="n">
        <f aca="false">(D17-C17)/F17</f>
        <v>0.068803752931978</v>
      </c>
      <c r="I17" s="30" t="n">
        <v>16</v>
      </c>
      <c r="J17" s="30" t="n">
        <v>19</v>
      </c>
      <c r="K17" s="30" t="n">
        <v>1.616</v>
      </c>
      <c r="L17" s="30" t="n">
        <v>1.625</v>
      </c>
      <c r="N17" s="30" t="n">
        <f aca="false">(L17+K17)/2</f>
        <v>1.6205</v>
      </c>
      <c r="O17" s="31" t="n">
        <f aca="false">(L17-K17)/N17</f>
        <v>0.00555384140697309</v>
      </c>
    </row>
    <row r="18" customFormat="false" ht="16" hidden="false" customHeight="false" outlineLevel="0" collapsed="false">
      <c r="A18" s="28" t="n">
        <v>19</v>
      </c>
      <c r="B18" s="28" t="n">
        <v>20</v>
      </c>
      <c r="C18" s="28" t="n">
        <v>1.919</v>
      </c>
      <c r="D18" s="28" t="n">
        <v>1.901</v>
      </c>
      <c r="F18" s="28" t="n">
        <f aca="false">(D18+C18)/2</f>
        <v>1.91</v>
      </c>
      <c r="G18" s="29" t="n">
        <f aca="false">(D18-C18)/F18</f>
        <v>-0.00942408376963351</v>
      </c>
      <c r="I18" s="30" t="n">
        <v>17</v>
      </c>
      <c r="J18" s="30" t="n">
        <v>28</v>
      </c>
      <c r="K18" s="30" t="n">
        <v>2.302</v>
      </c>
      <c r="L18" s="30" t="n">
        <v>2.258</v>
      </c>
      <c r="N18" s="30" t="n">
        <f aca="false">(L18+K18)/2</f>
        <v>2.28</v>
      </c>
      <c r="O18" s="31" t="n">
        <f aca="false">(L18-K18)/N18</f>
        <v>-0.0192982456140351</v>
      </c>
    </row>
    <row r="19" customFormat="false" ht="16" hidden="false" customHeight="false" outlineLevel="0" collapsed="false">
      <c r="A19" s="28" t="n">
        <v>21</v>
      </c>
      <c r="B19" s="28" t="n">
        <v>20</v>
      </c>
      <c r="C19" s="28" t="n">
        <v>2.52</v>
      </c>
      <c r="D19" s="28" t="n">
        <v>2.423</v>
      </c>
      <c r="F19" s="28" t="n">
        <f aca="false">(D19+C19)/2</f>
        <v>2.4715</v>
      </c>
      <c r="G19" s="29" t="n">
        <f aca="false">(D19-C19)/F19</f>
        <v>-0.0392474205947805</v>
      </c>
      <c r="I19" s="30" t="n">
        <v>19</v>
      </c>
      <c r="J19" s="30" t="n">
        <v>15</v>
      </c>
      <c r="K19" s="30" t="n">
        <v>2.368</v>
      </c>
      <c r="L19" s="30" t="n">
        <v>2.355</v>
      </c>
      <c r="N19" s="30" t="n">
        <f aca="false">(L19+K19)/2</f>
        <v>2.3615</v>
      </c>
      <c r="O19" s="31" t="n">
        <f aca="false">(L19-K19)/N19</f>
        <v>-0.00550497565106919</v>
      </c>
    </row>
    <row r="20" customFormat="false" ht="16" hidden="false" customHeight="false" outlineLevel="0" collapsed="false">
      <c r="A20" s="28" t="n">
        <v>23</v>
      </c>
      <c r="B20" s="28" t="n">
        <v>25</v>
      </c>
      <c r="C20" s="28" t="n">
        <v>2.296</v>
      </c>
      <c r="D20" s="28" t="n">
        <v>2.358</v>
      </c>
      <c r="F20" s="28" t="n">
        <f aca="false">(D20+C20)/2</f>
        <v>2.327</v>
      </c>
      <c r="G20" s="29" t="n">
        <f aca="false">(D20-C20)/F20</f>
        <v>0.0266437473141385</v>
      </c>
      <c r="I20" s="30" t="n">
        <v>20</v>
      </c>
      <c r="J20" s="30" t="n">
        <v>14</v>
      </c>
      <c r="K20" s="30" t="n">
        <v>2.613</v>
      </c>
      <c r="L20" s="30" t="n">
        <v>2.641</v>
      </c>
      <c r="N20" s="30" t="n">
        <f aca="false">(L20+K20)/2</f>
        <v>2.627</v>
      </c>
      <c r="O20" s="31" t="n">
        <f aca="false">(L20-K20)/N20</f>
        <v>0.0106585458698135</v>
      </c>
    </row>
    <row r="21" customFormat="false" ht="16" hidden="false" customHeight="false" outlineLevel="0" collapsed="false">
      <c r="A21" s="28" t="n">
        <v>24</v>
      </c>
      <c r="B21" s="28" t="n">
        <v>25</v>
      </c>
      <c r="C21" s="28" t="n">
        <v>2.274</v>
      </c>
      <c r="D21" s="28" t="n">
        <v>2.271</v>
      </c>
      <c r="F21" s="28" t="n">
        <f aca="false">(D21+C21)/2</f>
        <v>2.2725</v>
      </c>
      <c r="G21" s="29" t="n">
        <f aca="false">(D21-C21)/F21</f>
        <v>-0.00132013201320137</v>
      </c>
      <c r="I21" s="30" t="n">
        <v>21</v>
      </c>
      <c r="J21" s="30" t="n">
        <v>18</v>
      </c>
      <c r="K21" s="30" t="n">
        <v>1.316</v>
      </c>
      <c r="L21" s="30" t="n">
        <v>1.306</v>
      </c>
      <c r="N21" s="30" t="n">
        <f aca="false">(L21+K21)/2</f>
        <v>1.311</v>
      </c>
      <c r="O21" s="31" t="n">
        <f aca="false">(L21-K21)/N21</f>
        <v>-0.00762776506483601</v>
      </c>
    </row>
    <row r="22" customFormat="false" ht="16" hidden="false" customHeight="false" outlineLevel="0" collapsed="false">
      <c r="A22" s="28" t="n">
        <v>25</v>
      </c>
      <c r="B22" s="28" t="n">
        <v>20</v>
      </c>
      <c r="C22" s="28" t="n">
        <v>2.117</v>
      </c>
      <c r="D22" s="28" t="n">
        <v>2.127</v>
      </c>
      <c r="F22" s="28" t="n">
        <f aca="false">(D22+C22)/2</f>
        <v>2.122</v>
      </c>
      <c r="G22" s="29" t="n">
        <f aca="false">(D22-C22)/F22</f>
        <v>0.00471253534401498</v>
      </c>
      <c r="I22" s="30" t="n">
        <v>22</v>
      </c>
      <c r="J22" s="30" t="n">
        <v>22</v>
      </c>
      <c r="K22" s="30" t="n">
        <v>1.196</v>
      </c>
      <c r="L22" s="30" t="n">
        <v>1.187</v>
      </c>
      <c r="N22" s="30" t="n">
        <f aca="false">(L22+K22)/2</f>
        <v>1.1915</v>
      </c>
      <c r="O22" s="31" t="n">
        <f aca="false">(L22-K22)/N22</f>
        <v>-0.00755350398657146</v>
      </c>
    </row>
    <row r="23" customFormat="false" ht="16" hidden="false" customHeight="false" outlineLevel="0" collapsed="false">
      <c r="A23" s="28" t="n">
        <v>26</v>
      </c>
      <c r="B23" s="28" t="n">
        <v>30</v>
      </c>
      <c r="C23" s="28" t="n">
        <v>1.459</v>
      </c>
      <c r="D23" s="28" t="n">
        <v>1.446</v>
      </c>
      <c r="E23" s="28" t="s">
        <v>9</v>
      </c>
      <c r="F23" s="28" t="n">
        <f aca="false">(D23+C23)/2</f>
        <v>1.4525</v>
      </c>
      <c r="H23" s="3" t="s">
        <v>11</v>
      </c>
      <c r="I23" s="30" t="n">
        <v>25</v>
      </c>
      <c r="J23" s="30" t="n">
        <v>25</v>
      </c>
      <c r="K23" s="30" t="n">
        <v>2.455</v>
      </c>
      <c r="L23" s="30" t="n">
        <v>2.444</v>
      </c>
      <c r="N23" s="30" t="n">
        <f aca="false">(L23+K23)/2</f>
        <v>2.4495</v>
      </c>
      <c r="O23" s="31" t="n">
        <f aca="false">(L23-K23)/N23</f>
        <v>-0.00449071239028378</v>
      </c>
      <c r="P23" s="3" t="s">
        <v>11</v>
      </c>
    </row>
    <row r="24" customFormat="false" ht="16" hidden="false" customHeight="false" outlineLevel="0" collapsed="false">
      <c r="A24" s="28" t="n">
        <v>28</v>
      </c>
      <c r="B24" s="28" t="n">
        <v>20</v>
      </c>
      <c r="C24" s="28" t="n">
        <v>1.778</v>
      </c>
      <c r="D24" s="28" t="n">
        <v>1.81</v>
      </c>
      <c r="F24" s="28" t="n">
        <f aca="false">(D24+C24)/2</f>
        <v>1.794</v>
      </c>
      <c r="G24" s="29" t="n">
        <f aca="false">(D24-C24)/F24</f>
        <v>0.0178372352285396</v>
      </c>
      <c r="H24" s="3" t="n">
        <f aca="false">VAR(G3:G56)</f>
        <v>0.00249465560700989</v>
      </c>
      <c r="I24" s="30" t="n">
        <v>26</v>
      </c>
      <c r="J24" s="30" t="n">
        <v>20</v>
      </c>
      <c r="K24" s="30" t="n">
        <v>2.381</v>
      </c>
      <c r="L24" s="30" t="n">
        <v>2.356</v>
      </c>
      <c r="N24" s="30" t="n">
        <f aca="false">(L24+K24)/2</f>
        <v>2.3685</v>
      </c>
      <c r="O24" s="31" t="n">
        <f aca="false">(L24-K24)/N24</f>
        <v>-0.0105552037154317</v>
      </c>
      <c r="P24" s="3" t="n">
        <f aca="false">VAR(O3:O62)</f>
        <v>0.00190472564168532</v>
      </c>
    </row>
    <row r="25" customFormat="false" ht="16" hidden="false" customHeight="false" outlineLevel="0" collapsed="false">
      <c r="A25" s="28" t="n">
        <v>29</v>
      </c>
      <c r="B25" s="28" t="n">
        <v>15</v>
      </c>
      <c r="C25" s="28" t="n">
        <v>2.229</v>
      </c>
      <c r="D25" s="28" t="n">
        <v>2.892</v>
      </c>
      <c r="E25" s="28" t="s">
        <v>30</v>
      </c>
      <c r="F25" s="28" t="n">
        <f aca="false">(D25+C25)/2</f>
        <v>2.5605</v>
      </c>
      <c r="H25" s="3" t="n">
        <f aca="false">10000*H24</f>
        <v>24.9465560700989</v>
      </c>
      <c r="I25" s="30" t="n">
        <v>27</v>
      </c>
      <c r="J25" s="30" t="n">
        <v>20</v>
      </c>
      <c r="K25" s="30" t="n">
        <v>1.849</v>
      </c>
      <c r="L25" s="30" t="n">
        <v>1.9</v>
      </c>
      <c r="N25" s="30" t="n">
        <f aca="false">(L25+K25)/2</f>
        <v>1.8745</v>
      </c>
      <c r="O25" s="31" t="n">
        <f aca="false">(L25-K25)/N25</f>
        <v>0.0272072552680715</v>
      </c>
      <c r="P25" s="3" t="n">
        <f aca="false">10000*P24</f>
        <v>19.0472564168532</v>
      </c>
    </row>
    <row r="26" customFormat="false" ht="16" hidden="false" customHeight="false" outlineLevel="0" collapsed="false">
      <c r="A26" s="28" t="n">
        <v>30</v>
      </c>
      <c r="B26" s="28" t="n">
        <v>18</v>
      </c>
      <c r="C26" s="28" t="n">
        <v>2.297</v>
      </c>
      <c r="D26" s="28" t="n">
        <v>2.252</v>
      </c>
      <c r="F26" s="28" t="n">
        <f aca="false">(D26+C26)/2</f>
        <v>2.2745</v>
      </c>
      <c r="G26" s="29" t="n">
        <f aca="false">(D26-C26)/F26</f>
        <v>-0.0197845680369314</v>
      </c>
      <c r="I26" s="30" t="n">
        <v>30</v>
      </c>
      <c r="J26" s="30" t="n">
        <v>25</v>
      </c>
      <c r="K26" s="30" t="n">
        <v>2.716</v>
      </c>
      <c r="L26" s="30" t="n">
        <v>2.554</v>
      </c>
      <c r="N26" s="30" t="n">
        <f aca="false">(L26+K26)/2</f>
        <v>2.635</v>
      </c>
      <c r="O26" s="31" t="n">
        <f aca="false">(L26-K26)/N26</f>
        <v>-0.0614800759013284</v>
      </c>
    </row>
    <row r="27" customFormat="false" ht="16" hidden="false" customHeight="false" outlineLevel="0" collapsed="false">
      <c r="A27" s="28" t="n">
        <v>32</v>
      </c>
      <c r="B27" s="28" t="n">
        <v>18</v>
      </c>
      <c r="C27" s="28" t="n">
        <v>3.24</v>
      </c>
      <c r="D27" s="28" t="n">
        <v>2.911</v>
      </c>
      <c r="F27" s="28" t="n">
        <f aca="false">(D27+C27)/2</f>
        <v>3.0755</v>
      </c>
      <c r="G27" s="29" t="n">
        <f aca="false">(D27-C27)/F27</f>
        <v>-0.106974475695009</v>
      </c>
      <c r="H27" s="3" t="n">
        <f aca="false">_xlfn.F.TEST(G3:G51,'96h AED'!G3:G51)</f>
        <v>0.171514650798272</v>
      </c>
      <c r="I27" s="30" t="n">
        <v>31</v>
      </c>
      <c r="J27" s="30" t="n">
        <v>22</v>
      </c>
      <c r="K27" s="30" t="n">
        <v>1.462</v>
      </c>
      <c r="L27" s="30" t="n">
        <v>1.49</v>
      </c>
      <c r="N27" s="30" t="n">
        <f aca="false">(L27+K27)/2</f>
        <v>1.476</v>
      </c>
      <c r="O27" s="31" t="n">
        <f aca="false">(L27-K27)/N27</f>
        <v>0.018970189701897</v>
      </c>
      <c r="P27" s="3" t="n">
        <f aca="false">_xlfn.F.TEST(O3:O51,'96h AED'!O3:O51)</f>
        <v>0.0311229275993065</v>
      </c>
    </row>
    <row r="28" customFormat="false" ht="16" hidden="false" customHeight="false" outlineLevel="0" collapsed="false">
      <c r="A28" s="28" t="n">
        <v>33</v>
      </c>
      <c r="B28" s="28" t="n">
        <v>28</v>
      </c>
      <c r="C28" s="28" t="n">
        <v>2.344</v>
      </c>
      <c r="D28" s="28" t="n">
        <v>2.307</v>
      </c>
      <c r="F28" s="28" t="n">
        <f aca="false">(D28+C28)/2</f>
        <v>2.3255</v>
      </c>
      <c r="G28" s="29" t="n">
        <f aca="false">(D28-C28)/F28</f>
        <v>-0.0159105568694904</v>
      </c>
      <c r="H28" s="3" t="s">
        <v>12</v>
      </c>
      <c r="I28" s="30" t="n">
        <v>32</v>
      </c>
      <c r="J28" s="30" t="n">
        <v>25</v>
      </c>
      <c r="K28" s="30" t="n">
        <v>2.485</v>
      </c>
      <c r="L28" s="30" t="n">
        <v>2.434</v>
      </c>
      <c r="N28" s="30" t="n">
        <f aca="false">(L28+K28)/2</f>
        <v>2.4595</v>
      </c>
      <c r="O28" s="31" t="n">
        <f aca="false">(L28-K28)/N28</f>
        <v>-0.0207359219353526</v>
      </c>
      <c r="P28" s="3" t="s">
        <v>12</v>
      </c>
    </row>
    <row r="29" customFormat="false" ht="16" hidden="false" customHeight="false" outlineLevel="0" collapsed="false">
      <c r="A29" s="28" t="n">
        <v>34</v>
      </c>
      <c r="B29" s="28" t="n">
        <v>20</v>
      </c>
      <c r="C29" s="28" t="n">
        <v>2.912</v>
      </c>
      <c r="D29" s="28" t="n">
        <v>3.001</v>
      </c>
      <c r="F29" s="28" t="n">
        <f aca="false">(D29+C29)/2</f>
        <v>2.9565</v>
      </c>
      <c r="G29" s="29" t="n">
        <f aca="false">(D29-C29)/F29</f>
        <v>0.0301031625232538</v>
      </c>
      <c r="H29" s="3" t="n">
        <f aca="false">COUNT(G3:G54)</f>
        <v>28</v>
      </c>
      <c r="I29" s="30" t="n">
        <v>33</v>
      </c>
      <c r="J29" s="30" t="n">
        <v>20</v>
      </c>
      <c r="K29" s="30" t="n">
        <v>1.767</v>
      </c>
      <c r="L29" s="30" t="n">
        <v>1.833</v>
      </c>
      <c r="N29" s="30" t="n">
        <f aca="false">(L29+K29)/2</f>
        <v>1.8</v>
      </c>
      <c r="O29" s="31" t="n">
        <f aca="false">(L29-K29)/N29</f>
        <v>0.0366666666666667</v>
      </c>
      <c r="P29" s="3" t="n">
        <f aca="false">COUNT(O3:O54)</f>
        <v>28</v>
      </c>
    </row>
    <row r="30" customFormat="false" ht="16" hidden="false" customHeight="false" outlineLevel="0" collapsed="false">
      <c r="A30" s="28" t="n">
        <v>35</v>
      </c>
      <c r="B30" s="28" t="n">
        <v>25</v>
      </c>
      <c r="C30" s="28" t="n">
        <v>1.635</v>
      </c>
      <c r="D30" s="28" t="n">
        <v>1.683</v>
      </c>
      <c r="F30" s="28" t="n">
        <f aca="false">(D30+C30)/2</f>
        <v>1.659</v>
      </c>
      <c r="G30" s="29" t="n">
        <f aca="false">(D30-C30)/F30</f>
        <v>0.0289330922242315</v>
      </c>
      <c r="H30" s="3" t="s">
        <v>13</v>
      </c>
      <c r="I30" s="30" t="n">
        <v>34</v>
      </c>
      <c r="J30" s="30" t="n">
        <v>22</v>
      </c>
      <c r="K30" s="30" t="n">
        <v>3.085</v>
      </c>
      <c r="L30" s="30" t="n">
        <v>3.144</v>
      </c>
      <c r="N30" s="30" t="n">
        <f aca="false">(L30+K30)/2</f>
        <v>3.1145</v>
      </c>
      <c r="O30" s="31" t="n">
        <f aca="false">(L30-K30)/N30</f>
        <v>0.0189436506662386</v>
      </c>
      <c r="P30" s="10" t="s">
        <v>13</v>
      </c>
    </row>
    <row r="31" customFormat="false" ht="16" hidden="false" customHeight="false" outlineLevel="0" collapsed="false">
      <c r="A31" s="28" t="n">
        <v>36</v>
      </c>
      <c r="B31" s="28" t="n">
        <v>30</v>
      </c>
      <c r="C31" s="28" t="n">
        <v>2.013</v>
      </c>
      <c r="D31" s="28" t="n">
        <v>2.057</v>
      </c>
      <c r="F31" s="28" t="n">
        <f aca="false">(D31+C31)/2</f>
        <v>2.035</v>
      </c>
      <c r="G31" s="29" t="n">
        <f aca="false">(D31-C31)/F31</f>
        <v>0.0216216216216216</v>
      </c>
      <c r="H31" s="3" t="n">
        <f aca="false">AVERAGE(G3:G53)</f>
        <v>-0.00977433114957204</v>
      </c>
      <c r="I31" s="30" t="n">
        <v>36</v>
      </c>
      <c r="J31" s="30" t="n">
        <v>29</v>
      </c>
      <c r="K31" s="30" t="n">
        <v>2.595</v>
      </c>
      <c r="L31" s="30" t="n">
        <v>2.493</v>
      </c>
      <c r="N31" s="30" t="n">
        <f aca="false">(L31+K31)/2</f>
        <v>2.544</v>
      </c>
      <c r="O31" s="31" t="n">
        <f aca="false">(L31-K31)/N31</f>
        <v>-0.0400943396226416</v>
      </c>
      <c r="P31" s="3" t="n">
        <f aca="false">AVERAGE(O3:O53)</f>
        <v>-0.0259126888530432</v>
      </c>
    </row>
    <row r="32" customFormat="false" ht="16" hidden="false" customHeight="false" outlineLevel="0" collapsed="false">
      <c r="A32" s="28" t="n">
        <v>37</v>
      </c>
      <c r="B32" s="28" t="n">
        <v>23</v>
      </c>
      <c r="C32" s="28" t="n">
        <v>1.449</v>
      </c>
      <c r="D32" s="28" t="n">
        <v>1.523</v>
      </c>
      <c r="F32" s="28" t="n">
        <f aca="false">(D32+C32)/2</f>
        <v>1.486</v>
      </c>
      <c r="G32" s="29" t="n">
        <f aca="false">(D32-C32)/F32</f>
        <v>0.0497981157469716</v>
      </c>
      <c r="I32" s="30" t="n">
        <v>37</v>
      </c>
      <c r="J32" s="30" t="n">
        <v>22</v>
      </c>
      <c r="K32" s="30" t="n">
        <v>1.518</v>
      </c>
      <c r="L32" s="30" t="n">
        <v>1.516</v>
      </c>
      <c r="N32" s="30" t="n">
        <f aca="false">(L32+K32)/2</f>
        <v>1.517</v>
      </c>
      <c r="O32" s="31" t="n">
        <f aca="false">(L32-K32)/N32</f>
        <v>-0.001318391562294</v>
      </c>
    </row>
    <row r="33" customFormat="false" ht="16" hidden="false" customHeight="false" outlineLevel="0" collapsed="false">
      <c r="H33" s="3" t="s">
        <v>32</v>
      </c>
      <c r="I33" s="30" t="n">
        <v>38</v>
      </c>
      <c r="J33" s="30" t="n">
        <v>15</v>
      </c>
      <c r="K33" s="30" t="n">
        <v>1.827</v>
      </c>
      <c r="L33" s="30" t="n">
        <v>1.734</v>
      </c>
      <c r="N33" s="30" t="n">
        <f aca="false">(L33+K33)/2</f>
        <v>1.7805</v>
      </c>
      <c r="O33" s="31" t="n">
        <f aca="false">(L33-K33)/N33</f>
        <v>-0.0522325189553496</v>
      </c>
    </row>
    <row r="34" customFormat="false" ht="16" hidden="false" customHeight="false" outlineLevel="0" collapsed="false">
      <c r="H34" s="11" t="n">
        <f aca="false">_xlfn.F.TEST(G3:G58,O3:O58)</f>
        <v>0.487998628190289</v>
      </c>
      <c r="I34" s="30" t="n">
        <v>39</v>
      </c>
      <c r="J34" s="30" t="n">
        <v>20</v>
      </c>
      <c r="K34" s="30" t="n">
        <v>1.852</v>
      </c>
      <c r="L34" s="30" t="n">
        <v>1.844</v>
      </c>
      <c r="N34" s="30" t="n">
        <f aca="false">(L34+K34)/2</f>
        <v>1.848</v>
      </c>
      <c r="O34" s="31" t="n">
        <f aca="false">(L34-K34)/N34</f>
        <v>-0.00432900432900433</v>
      </c>
    </row>
    <row r="36" customFormat="false" ht="16" hidden="false" customHeight="false" outlineLevel="0" collapsed="false">
      <c r="H36" s="3" t="n">
        <f aca="false">AVERAGE(C3:D32)</f>
        <v>2.2344</v>
      </c>
      <c r="P36" s="3" t="n">
        <f aca="false">AVERAGE(K3:L34)</f>
        <v>1.9785</v>
      </c>
    </row>
  </sheetData>
  <mergeCells count="2">
    <mergeCell ref="A1:G1"/>
    <mergeCell ref="I1:O1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4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40" activeCellId="0" sqref="H40"/>
    </sheetView>
  </sheetViews>
  <sheetFormatPr defaultRowHeight="16" zeroHeight="false" outlineLevelRow="0" outlineLevelCol="0"/>
  <cols>
    <col collapsed="false" customWidth="true" hidden="false" outlineLevel="0" max="2" min="1" style="35" width="11"/>
    <col collapsed="false" customWidth="true" hidden="false" outlineLevel="0" max="3" min="3" style="35" width="16.33"/>
    <col collapsed="false" customWidth="true" hidden="false" outlineLevel="0" max="4" min="4" style="35" width="16.16"/>
    <col collapsed="false" customWidth="true" hidden="false" outlineLevel="0" max="5" min="5" style="35" width="26.84"/>
    <col collapsed="false" customWidth="true" hidden="false" outlineLevel="0" max="6" min="6" style="35" width="11"/>
    <col collapsed="false" customWidth="true" hidden="false" outlineLevel="0" max="7" min="7" style="36" width="11"/>
    <col collapsed="false" customWidth="true" hidden="false" outlineLevel="0" max="8" min="8" style="3" width="12.17"/>
    <col collapsed="false" customWidth="true" hidden="false" outlineLevel="0" max="10" min="9" style="37" width="11"/>
    <col collapsed="false" customWidth="true" hidden="false" outlineLevel="0" max="11" min="11" style="37" width="15.16"/>
    <col collapsed="false" customWidth="true" hidden="false" outlineLevel="0" max="12" min="12" style="37" width="15.83"/>
    <col collapsed="false" customWidth="true" hidden="false" outlineLevel="0" max="13" min="13" style="37" width="19.5"/>
    <col collapsed="false" customWidth="true" hidden="false" outlineLevel="0" max="14" min="14" style="37" width="11"/>
    <col collapsed="false" customWidth="true" hidden="false" outlineLevel="0" max="15" min="15" style="38" width="11"/>
    <col collapsed="false" customWidth="true" hidden="false" outlineLevel="0" max="16" min="16" style="3" width="11"/>
    <col collapsed="false" customWidth="true" hidden="false" outlineLevel="0" max="1025" min="17" style="0" width="11"/>
  </cols>
  <sheetData>
    <row r="1" s="9" customFormat="true" ht="16" hidden="false" customHeight="false" outlineLevel="0" collapsed="false">
      <c r="A1" s="39" t="s">
        <v>33</v>
      </c>
      <c r="B1" s="39"/>
      <c r="C1" s="39"/>
      <c r="D1" s="39"/>
      <c r="E1" s="39"/>
      <c r="F1" s="39"/>
      <c r="G1" s="39"/>
      <c r="H1" s="7"/>
      <c r="I1" s="40" t="s">
        <v>34</v>
      </c>
      <c r="J1" s="40"/>
      <c r="K1" s="40"/>
      <c r="L1" s="40"/>
      <c r="M1" s="40"/>
      <c r="N1" s="40"/>
      <c r="O1" s="40"/>
      <c r="P1" s="7"/>
    </row>
    <row r="2" customFormat="false" ht="16" hidden="false" customHeight="false" outlineLevel="0" collapsed="false">
      <c r="A2" s="35" t="s">
        <v>2</v>
      </c>
      <c r="B2" s="35" t="s">
        <v>3</v>
      </c>
      <c r="C2" s="35" t="s">
        <v>4</v>
      </c>
      <c r="D2" s="35" t="s">
        <v>5</v>
      </c>
      <c r="E2" s="35" t="s">
        <v>6</v>
      </c>
      <c r="F2" s="35" t="s">
        <v>7</v>
      </c>
      <c r="G2" s="36" t="s">
        <v>8</v>
      </c>
      <c r="I2" s="37" t="s">
        <v>2</v>
      </c>
      <c r="J2" s="37" t="s">
        <v>3</v>
      </c>
      <c r="K2" s="37" t="s">
        <v>4</v>
      </c>
      <c r="L2" s="37" t="s">
        <v>5</v>
      </c>
      <c r="M2" s="37" t="s">
        <v>6</v>
      </c>
      <c r="N2" s="37" t="s">
        <v>7</v>
      </c>
      <c r="O2" s="38" t="s">
        <v>8</v>
      </c>
    </row>
    <row r="3" customFormat="false" ht="16" hidden="false" customHeight="false" outlineLevel="0" collapsed="false">
      <c r="A3" s="35" t="n">
        <v>2</v>
      </c>
      <c r="B3" s="35" t="n">
        <v>27</v>
      </c>
      <c r="C3" s="35" t="n">
        <v>4.508</v>
      </c>
      <c r="D3" s="35" t="n">
        <v>4.124</v>
      </c>
      <c r="E3" s="35" t="s">
        <v>35</v>
      </c>
      <c r="F3" s="35" t="n">
        <f aca="false">(D3+C3)/2</f>
        <v>4.316</v>
      </c>
      <c r="I3" s="37" t="n">
        <v>1</v>
      </c>
      <c r="M3" s="37" t="s">
        <v>36</v>
      </c>
    </row>
    <row r="4" customFormat="false" ht="16" hidden="false" customHeight="false" outlineLevel="0" collapsed="false">
      <c r="A4" s="35" t="n">
        <v>3</v>
      </c>
      <c r="B4" s="35" t="n">
        <v>28</v>
      </c>
      <c r="C4" s="35" t="n">
        <v>3.572</v>
      </c>
      <c r="D4" s="35" t="n">
        <v>3.639</v>
      </c>
      <c r="F4" s="35" t="n">
        <f aca="false">(D4+C4)/2</f>
        <v>3.6055</v>
      </c>
      <c r="G4" s="36" t="n">
        <f aca="false">(D4-C4)/F4</f>
        <v>0.0185827208431562</v>
      </c>
      <c r="I4" s="37" t="n">
        <v>2</v>
      </c>
      <c r="J4" s="37" t="n">
        <v>24</v>
      </c>
      <c r="K4" s="37" t="n">
        <v>7.096</v>
      </c>
      <c r="L4" s="37" t="n">
        <v>7.673</v>
      </c>
      <c r="M4" s="37" t="s">
        <v>37</v>
      </c>
      <c r="N4" s="37" t="n">
        <f aca="false">(L4+K4)/2</f>
        <v>7.3845</v>
      </c>
    </row>
    <row r="5" customFormat="false" ht="16" hidden="false" customHeight="false" outlineLevel="0" collapsed="false">
      <c r="A5" s="35" t="n">
        <v>4</v>
      </c>
      <c r="B5" s="35" t="n">
        <v>25</v>
      </c>
      <c r="C5" s="35" t="n">
        <v>5.043</v>
      </c>
      <c r="D5" s="35" t="n">
        <v>4.509</v>
      </c>
      <c r="E5" s="35" t="s">
        <v>38</v>
      </c>
      <c r="F5" s="35" t="n">
        <f aca="false">(D5+C5)/2</f>
        <v>4.776</v>
      </c>
      <c r="I5" s="37" t="n">
        <v>3</v>
      </c>
      <c r="J5" s="37" t="n">
        <v>35</v>
      </c>
      <c r="K5" s="37" t="n">
        <v>6.56</v>
      </c>
      <c r="L5" s="37" t="n">
        <v>6.666</v>
      </c>
      <c r="N5" s="37" t="n">
        <f aca="false">(L5+K5)/2</f>
        <v>6.613</v>
      </c>
      <c r="O5" s="38" t="n">
        <f aca="false">(L5-K5)/N5</f>
        <v>0.0160290337214577</v>
      </c>
    </row>
    <row r="6" customFormat="false" ht="16" hidden="false" customHeight="false" outlineLevel="0" collapsed="false">
      <c r="A6" s="35" t="n">
        <v>6</v>
      </c>
      <c r="B6" s="35" t="n">
        <v>22</v>
      </c>
      <c r="C6" s="35" t="n">
        <v>6.25</v>
      </c>
      <c r="D6" s="35" t="n">
        <v>5.802</v>
      </c>
      <c r="E6" s="35" t="s">
        <v>35</v>
      </c>
      <c r="F6" s="35" t="n">
        <f aca="false">(D6+C6)/2</f>
        <v>6.026</v>
      </c>
      <c r="I6" s="37" t="n">
        <v>4</v>
      </c>
      <c r="M6" s="37" t="s">
        <v>39</v>
      </c>
    </row>
    <row r="7" customFormat="false" ht="16" hidden="false" customHeight="false" outlineLevel="0" collapsed="false">
      <c r="A7" s="35" t="n">
        <v>7</v>
      </c>
      <c r="B7" s="35" t="n">
        <v>40</v>
      </c>
      <c r="C7" s="35" t="n">
        <v>4.458</v>
      </c>
      <c r="D7" s="35" t="n">
        <v>4.42</v>
      </c>
      <c r="F7" s="35" t="n">
        <f aca="false">(D7+C7)/2</f>
        <v>4.439</v>
      </c>
      <c r="G7" s="36" t="n">
        <f aca="false">(D7-C7)/F7</f>
        <v>-0.00856048659608025</v>
      </c>
      <c r="I7" s="37" t="n">
        <v>6</v>
      </c>
      <c r="J7" s="37" t="n">
        <v>32</v>
      </c>
      <c r="K7" s="37" t="n">
        <v>5.483</v>
      </c>
      <c r="L7" s="37" t="n">
        <v>5.012</v>
      </c>
      <c r="N7" s="37" t="n">
        <f aca="false">(L7+K7)/2</f>
        <v>5.2475</v>
      </c>
      <c r="O7" s="38" t="n">
        <f aca="false">(L7-K7)/N7</f>
        <v>-0.0897570271557885</v>
      </c>
    </row>
    <row r="8" customFormat="false" ht="16" hidden="false" customHeight="false" outlineLevel="0" collapsed="false">
      <c r="A8" s="35" t="n">
        <v>8</v>
      </c>
      <c r="B8" s="35" t="n">
        <v>22</v>
      </c>
      <c r="C8" s="35" t="n">
        <v>5.411</v>
      </c>
      <c r="D8" s="35" t="n">
        <v>6.156</v>
      </c>
      <c r="E8" s="35" t="s">
        <v>40</v>
      </c>
      <c r="F8" s="35" t="n">
        <f aca="false">(D8+C8)/2</f>
        <v>5.7835</v>
      </c>
      <c r="I8" s="37" t="n">
        <v>7</v>
      </c>
      <c r="J8" s="37" t="n">
        <v>30</v>
      </c>
      <c r="K8" s="37" t="n">
        <v>4.707</v>
      </c>
      <c r="L8" s="37" t="n">
        <v>5.35</v>
      </c>
      <c r="M8" s="37" t="s">
        <v>38</v>
      </c>
      <c r="N8" s="37" t="n">
        <f aca="false">(L8+K8)/2</f>
        <v>5.0285</v>
      </c>
    </row>
    <row r="9" customFormat="false" ht="16" hidden="false" customHeight="false" outlineLevel="0" collapsed="false">
      <c r="A9" s="35" t="n">
        <v>9</v>
      </c>
      <c r="B9" s="35" t="n">
        <v>23</v>
      </c>
      <c r="C9" s="35" t="n">
        <v>4.175</v>
      </c>
      <c r="D9" s="35" t="n">
        <v>4.102</v>
      </c>
      <c r="F9" s="35" t="n">
        <f aca="false">(D9+C9)/2</f>
        <v>4.1385</v>
      </c>
      <c r="G9" s="36" t="n">
        <f aca="false">(D9-C9)/F9</f>
        <v>-0.0176392412709918</v>
      </c>
      <c r="I9" s="37" t="n">
        <v>8</v>
      </c>
      <c r="J9" s="37" t="n">
        <v>24</v>
      </c>
      <c r="K9" s="37" t="n">
        <v>5.608</v>
      </c>
      <c r="L9" s="37" t="n">
        <v>5.604</v>
      </c>
      <c r="N9" s="37" t="n">
        <f aca="false">(L9+K9)/2</f>
        <v>5.606</v>
      </c>
      <c r="O9" s="38" t="n">
        <f aca="false">(L9-K9)/N9</f>
        <v>-0.000713521227256432</v>
      </c>
    </row>
    <row r="10" customFormat="false" ht="16" hidden="false" customHeight="false" outlineLevel="0" collapsed="false">
      <c r="A10" s="35" t="n">
        <v>10</v>
      </c>
      <c r="B10" s="35" t="n">
        <v>24</v>
      </c>
      <c r="C10" s="35" t="n">
        <v>7.171</v>
      </c>
      <c r="D10" s="35" t="n">
        <v>7.447</v>
      </c>
      <c r="F10" s="35" t="n">
        <f aca="false">(D10+C10)/2</f>
        <v>7.309</v>
      </c>
      <c r="G10" s="36" t="n">
        <f aca="false">(D10-C10)/F10</f>
        <v>0.0377616637022848</v>
      </c>
      <c r="I10" s="37" t="n">
        <v>9</v>
      </c>
      <c r="J10" s="37" t="n">
        <v>32</v>
      </c>
      <c r="K10" s="37" t="n">
        <v>6.118</v>
      </c>
      <c r="L10" s="37" t="n">
        <v>5.565</v>
      </c>
      <c r="N10" s="37" t="n">
        <f aca="false">(L10+K10)/2</f>
        <v>5.8415</v>
      </c>
      <c r="O10" s="38" t="n">
        <f aca="false">(L10-K10)/N10</f>
        <v>-0.0946674655482325</v>
      </c>
    </row>
    <row r="11" customFormat="false" ht="16" hidden="false" customHeight="false" outlineLevel="0" collapsed="false">
      <c r="A11" s="35" t="n">
        <v>11</v>
      </c>
      <c r="B11" s="35" t="n">
        <v>30</v>
      </c>
      <c r="C11" s="35" t="n">
        <v>5.014</v>
      </c>
      <c r="D11" s="35" t="n">
        <v>5.122</v>
      </c>
      <c r="F11" s="35" t="n">
        <f aca="false">(D11+C11)/2</f>
        <v>5.068</v>
      </c>
      <c r="G11" s="36" t="n">
        <f aca="false">(D11-C11)/F11</f>
        <v>0.0213101815311759</v>
      </c>
      <c r="I11" s="37" t="n">
        <v>10</v>
      </c>
      <c r="J11" s="37" t="n">
        <v>30</v>
      </c>
      <c r="K11" s="37" t="n">
        <v>4.492</v>
      </c>
      <c r="L11" s="37" t="n">
        <v>4.321</v>
      </c>
      <c r="N11" s="37" t="n">
        <f aca="false">(L11+K11)/2</f>
        <v>4.4065</v>
      </c>
      <c r="O11" s="38" t="n">
        <f aca="false">(L11-K11)/N11</f>
        <v>-0.0388063088619086</v>
      </c>
    </row>
    <row r="12" customFormat="false" ht="16" hidden="false" customHeight="false" outlineLevel="0" collapsed="false">
      <c r="A12" s="35" t="n">
        <v>12</v>
      </c>
      <c r="B12" s="35" t="n">
        <v>36</v>
      </c>
      <c r="C12" s="35" t="n">
        <v>4.473</v>
      </c>
      <c r="D12" s="35" t="n">
        <v>4.401</v>
      </c>
      <c r="F12" s="35" t="n">
        <f aca="false">(D12+C12)/2</f>
        <v>4.437</v>
      </c>
      <c r="G12" s="36" t="n">
        <f aca="false">(D12-C12)/F12</f>
        <v>-0.0162271805273834</v>
      </c>
      <c r="I12" s="37" t="n">
        <v>11</v>
      </c>
      <c r="J12" s="37" t="n">
        <v>32</v>
      </c>
      <c r="K12" s="37" t="n">
        <v>8.369</v>
      </c>
      <c r="L12" s="37" t="n">
        <v>7.47</v>
      </c>
      <c r="M12" s="37" t="s">
        <v>41</v>
      </c>
      <c r="N12" s="37" t="n">
        <f aca="false">(L12+K12)/2</f>
        <v>7.9195</v>
      </c>
    </row>
    <row r="13" customFormat="false" ht="16" hidden="false" customHeight="false" outlineLevel="0" collapsed="false">
      <c r="A13" s="35" t="n">
        <v>13</v>
      </c>
      <c r="B13" s="35" t="n">
        <v>33</v>
      </c>
      <c r="C13" s="35" t="n">
        <v>4.507</v>
      </c>
      <c r="D13" s="35" t="n">
        <v>4.464</v>
      </c>
      <c r="F13" s="35" t="n">
        <f aca="false">(D13+C13)/2</f>
        <v>4.4855</v>
      </c>
      <c r="G13" s="36" t="n">
        <f aca="false">(D13-C13)/F13</f>
        <v>-0.00958644521235074</v>
      </c>
      <c r="I13" s="37" t="n">
        <v>12</v>
      </c>
      <c r="J13" s="37" t="n">
        <v>26</v>
      </c>
      <c r="K13" s="37" t="n">
        <v>6.038</v>
      </c>
      <c r="L13" s="37" t="n">
        <v>6.189</v>
      </c>
      <c r="M13" s="41"/>
      <c r="N13" s="37" t="n">
        <f aca="false">(L13+K13)/2</f>
        <v>6.1135</v>
      </c>
      <c r="O13" s="38" t="n">
        <f aca="false">(L13-K13)/N13</f>
        <v>0.0246994356751451</v>
      </c>
    </row>
    <row r="14" customFormat="false" ht="16" hidden="false" customHeight="false" outlineLevel="0" collapsed="false">
      <c r="A14" s="35" t="n">
        <v>14</v>
      </c>
      <c r="B14" s="35" t="n">
        <v>24</v>
      </c>
      <c r="C14" s="35" t="n">
        <v>4.887</v>
      </c>
      <c r="D14" s="35" t="n">
        <v>4.91</v>
      </c>
      <c r="F14" s="35" t="n">
        <f aca="false">(D14+C14)/2</f>
        <v>4.8985</v>
      </c>
      <c r="G14" s="36" t="n">
        <f aca="false">(D14-C14)/F14</f>
        <v>0.00469531489231409</v>
      </c>
      <c r="I14" s="37" t="n">
        <v>13</v>
      </c>
      <c r="J14" s="37" t="n">
        <v>30</v>
      </c>
      <c r="K14" s="37" t="n">
        <v>5.31</v>
      </c>
      <c r="L14" s="37" t="n">
        <v>5.628</v>
      </c>
      <c r="N14" s="37" t="n">
        <f aca="false">(L14+K14)/2</f>
        <v>5.469</v>
      </c>
      <c r="O14" s="38" t="n">
        <f aca="false">(L14-K14)/N14</f>
        <v>0.0581459133296765</v>
      </c>
    </row>
    <row r="15" customFormat="false" ht="16" hidden="false" customHeight="false" outlineLevel="0" collapsed="false">
      <c r="A15" s="35" t="n">
        <v>16</v>
      </c>
      <c r="B15" s="35" t="n">
        <v>35</v>
      </c>
      <c r="C15" s="35" t="n">
        <v>5.632</v>
      </c>
      <c r="D15" s="35" t="n">
        <v>5.536</v>
      </c>
      <c r="F15" s="35" t="n">
        <f aca="false">(D15+C15)/2</f>
        <v>5.584</v>
      </c>
      <c r="G15" s="36" t="n">
        <f aca="false">(D15-C15)/F15</f>
        <v>-0.0171919770773639</v>
      </c>
      <c r="I15" s="37" t="n">
        <v>14</v>
      </c>
      <c r="J15" s="37" t="n">
        <v>32</v>
      </c>
      <c r="K15" s="37" t="n">
        <v>5.825</v>
      </c>
      <c r="L15" s="37" t="n">
        <v>6.222</v>
      </c>
      <c r="N15" s="37" t="n">
        <f aca="false">(L15+K15)/2</f>
        <v>6.0235</v>
      </c>
      <c r="O15" s="38" t="n">
        <f aca="false">(L15-K15)/N15</f>
        <v>0.0659085249439695</v>
      </c>
    </row>
    <row r="16" customFormat="false" ht="16" hidden="false" customHeight="false" outlineLevel="0" collapsed="false">
      <c r="A16" s="35" t="n">
        <v>17</v>
      </c>
      <c r="B16" s="35" t="n">
        <v>31</v>
      </c>
      <c r="C16" s="35" t="n">
        <v>5.078</v>
      </c>
      <c r="D16" s="35" t="n">
        <v>4.981</v>
      </c>
      <c r="F16" s="35" t="n">
        <f aca="false">(D16+C16)/2</f>
        <v>5.0295</v>
      </c>
      <c r="G16" s="36" t="n">
        <f aca="false">(D16-C16)/F16</f>
        <v>-0.0192862113530173</v>
      </c>
      <c r="I16" s="37" t="n">
        <v>15</v>
      </c>
      <c r="J16" s="37" t="n">
        <v>30</v>
      </c>
      <c r="K16" s="37" t="n">
        <v>8.369</v>
      </c>
      <c r="L16" s="37" t="n">
        <v>8.205</v>
      </c>
      <c r="N16" s="37" t="n">
        <f aca="false">(L16+K16)/2</f>
        <v>8.287</v>
      </c>
      <c r="O16" s="38" t="n">
        <f aca="false">(L16-K16)/N16</f>
        <v>-0.0197900325811512</v>
      </c>
    </row>
    <row r="17" customFormat="false" ht="16" hidden="false" customHeight="false" outlineLevel="0" collapsed="false">
      <c r="A17" s="35" t="n">
        <v>18</v>
      </c>
      <c r="B17" s="35" t="n">
        <v>36</v>
      </c>
      <c r="C17" s="35" t="n">
        <v>5.213</v>
      </c>
      <c r="D17" s="35" t="n">
        <v>5.191</v>
      </c>
      <c r="F17" s="35" t="n">
        <f aca="false">(D17+C17)/2</f>
        <v>5.202</v>
      </c>
      <c r="G17" s="36" t="n">
        <f aca="false">(D17-C17)/F17</f>
        <v>-0.00422914263744718</v>
      </c>
      <c r="I17" s="37" t="n">
        <v>16</v>
      </c>
      <c r="J17" s="37" t="n">
        <v>32</v>
      </c>
      <c r="K17" s="37" t="n">
        <v>7.24</v>
      </c>
      <c r="L17" s="37" t="n">
        <v>6.822</v>
      </c>
      <c r="N17" s="37" t="n">
        <f aca="false">(L17+K17)/2</f>
        <v>7.031</v>
      </c>
      <c r="O17" s="38" t="n">
        <f aca="false">(L17-K17)/N17</f>
        <v>-0.0594510027023183</v>
      </c>
    </row>
    <row r="18" customFormat="false" ht="16" hidden="false" customHeight="false" outlineLevel="0" collapsed="false">
      <c r="A18" s="35" t="n">
        <v>19</v>
      </c>
      <c r="B18" s="35" t="n">
        <v>24</v>
      </c>
      <c r="C18" s="35" t="n">
        <v>5.521</v>
      </c>
      <c r="D18" s="35" t="n">
        <v>5.523</v>
      </c>
      <c r="F18" s="35" t="n">
        <f aca="false">(D18+C18)/2</f>
        <v>5.522</v>
      </c>
      <c r="G18" s="36" t="n">
        <f aca="false">(D18-C18)/F18</f>
        <v>0.000362187613183589</v>
      </c>
      <c r="I18" s="37" t="n">
        <v>17</v>
      </c>
      <c r="J18" s="37" t="n">
        <v>30</v>
      </c>
      <c r="K18" s="37" t="n">
        <v>6.838</v>
      </c>
      <c r="L18" s="37" t="n">
        <v>6.433</v>
      </c>
      <c r="M18" s="37" t="s">
        <v>42</v>
      </c>
      <c r="N18" s="37" t="n">
        <f aca="false">(L18+K18)/2</f>
        <v>6.6355</v>
      </c>
    </row>
    <row r="19" customFormat="false" ht="16" hidden="false" customHeight="false" outlineLevel="0" collapsed="false">
      <c r="A19" s="35" t="n">
        <v>20</v>
      </c>
      <c r="B19" s="35" t="n">
        <v>32</v>
      </c>
      <c r="C19" s="35" t="n">
        <v>6.6</v>
      </c>
      <c r="D19" s="35" t="n">
        <v>6.505</v>
      </c>
      <c r="F19" s="35" t="n">
        <f aca="false">(D19+C19)/2</f>
        <v>6.5525</v>
      </c>
      <c r="G19" s="36" t="n">
        <f aca="false">(D19-C19)/F19</f>
        <v>-0.0144982830980541</v>
      </c>
      <c r="I19" s="37" t="n">
        <v>18</v>
      </c>
      <c r="J19" s="37" t="n">
        <v>34</v>
      </c>
      <c r="K19" s="37" t="n">
        <v>6.953</v>
      </c>
      <c r="L19" s="37" t="n">
        <v>6.67</v>
      </c>
      <c r="M19" s="37" t="s">
        <v>43</v>
      </c>
      <c r="N19" s="37" t="n">
        <f aca="false">(L19+K19)/2</f>
        <v>6.8115</v>
      </c>
    </row>
    <row r="20" customFormat="false" ht="16" hidden="false" customHeight="false" outlineLevel="0" collapsed="false">
      <c r="A20" s="35" t="n">
        <v>21</v>
      </c>
      <c r="B20" s="35" t="n">
        <v>28</v>
      </c>
      <c r="C20" s="35" t="n">
        <v>4.49</v>
      </c>
      <c r="D20" s="35" t="n">
        <v>4.647</v>
      </c>
      <c r="F20" s="35" t="n">
        <f aca="false">(D20+C20)/2</f>
        <v>4.5685</v>
      </c>
      <c r="G20" s="36" t="n">
        <f aca="false">(D20-C20)/F20</f>
        <v>0.0343657655685674</v>
      </c>
      <c r="I20" s="37" t="n">
        <v>19</v>
      </c>
      <c r="J20" s="37" t="n">
        <v>28</v>
      </c>
      <c r="K20" s="37" t="n">
        <v>5.882</v>
      </c>
      <c r="L20" s="37" t="n">
        <v>5.706</v>
      </c>
      <c r="N20" s="37" t="n">
        <f aca="false">(L20+K20)/2</f>
        <v>5.794</v>
      </c>
      <c r="O20" s="38" t="n">
        <f aca="false">(L20-K20)/N20</f>
        <v>-0.0303762512944424</v>
      </c>
    </row>
    <row r="21" customFormat="false" ht="16" hidden="false" customHeight="false" outlineLevel="0" collapsed="false">
      <c r="A21" s="35" t="n">
        <v>22</v>
      </c>
      <c r="B21" s="35" t="n">
        <v>28</v>
      </c>
      <c r="C21" s="35" t="n">
        <v>4.954</v>
      </c>
      <c r="D21" s="35" t="n">
        <v>5.344</v>
      </c>
      <c r="F21" s="35" t="n">
        <f aca="false">(D21+C21)/2</f>
        <v>5.149</v>
      </c>
      <c r="G21" s="36" t="n">
        <f aca="false">(D21-C21)/F21</f>
        <v>0.0757428626917849</v>
      </c>
      <c r="I21" s="37" t="n">
        <v>20</v>
      </c>
      <c r="J21" s="37" t="n">
        <v>32</v>
      </c>
      <c r="K21" s="37" t="n">
        <v>6.452</v>
      </c>
      <c r="L21" s="37" t="n">
        <v>6.241</v>
      </c>
      <c r="N21" s="37" t="n">
        <f aca="false">(L21+K21)/2</f>
        <v>6.3465</v>
      </c>
      <c r="O21" s="38" t="n">
        <f aca="false">(L21-K21)/N21</f>
        <v>-0.0332466713936816</v>
      </c>
    </row>
    <row r="22" customFormat="false" ht="16" hidden="false" customHeight="false" outlineLevel="0" collapsed="false">
      <c r="A22" s="35" t="n">
        <v>23</v>
      </c>
      <c r="B22" s="35" t="n">
        <v>38</v>
      </c>
      <c r="C22" s="35" t="n">
        <v>4.102</v>
      </c>
      <c r="D22" s="35" t="n">
        <v>4.007</v>
      </c>
      <c r="F22" s="35" t="n">
        <f aca="false">(D22+C22)/2</f>
        <v>4.0545</v>
      </c>
      <c r="G22" s="36" t="n">
        <f aca="false">(D22-C22)/F22</f>
        <v>-0.023430755950179</v>
      </c>
      <c r="I22" s="37" t="n">
        <v>21</v>
      </c>
      <c r="J22" s="37" t="n">
        <v>30</v>
      </c>
      <c r="K22" s="37" t="n">
        <v>4.755</v>
      </c>
      <c r="L22" s="37" t="n">
        <v>4.747</v>
      </c>
      <c r="N22" s="37" t="n">
        <f aca="false">(L22+K22)/2</f>
        <v>4.751</v>
      </c>
      <c r="O22" s="38" t="n">
        <f aca="false">(L22-K22)/N22</f>
        <v>-0.00168385603030941</v>
      </c>
    </row>
    <row r="23" customFormat="false" ht="16" hidden="false" customHeight="false" outlineLevel="0" collapsed="false">
      <c r="A23" s="35" t="n">
        <v>24</v>
      </c>
      <c r="B23" s="35" t="n">
        <v>32</v>
      </c>
      <c r="C23" s="35" t="n">
        <v>5.332</v>
      </c>
      <c r="D23" s="35" t="n">
        <v>5.386</v>
      </c>
      <c r="F23" s="35" t="n">
        <f aca="false">(D23+C23)/2</f>
        <v>5.359</v>
      </c>
      <c r="G23" s="36" t="n">
        <f aca="false">(D23-C23)/F23</f>
        <v>0.0100765068109722</v>
      </c>
      <c r="H23" s="3" t="s">
        <v>11</v>
      </c>
      <c r="I23" s="37" t="n">
        <v>22</v>
      </c>
      <c r="M23" s="37" t="s">
        <v>44</v>
      </c>
      <c r="P23" s="3" t="s">
        <v>11</v>
      </c>
    </row>
    <row r="24" customFormat="false" ht="16" hidden="false" customHeight="false" outlineLevel="0" collapsed="false">
      <c r="A24" s="35" t="n">
        <v>25</v>
      </c>
      <c r="B24" s="35" t="n">
        <v>32</v>
      </c>
      <c r="C24" s="35" t="n">
        <v>5.37</v>
      </c>
      <c r="D24" s="35" t="n">
        <v>5.401</v>
      </c>
      <c r="F24" s="35" t="n">
        <f aca="false">(D24+C24)/2</f>
        <v>5.3855</v>
      </c>
      <c r="G24" s="36" t="n">
        <f aca="false">(D24-C24)/F24</f>
        <v>0.00575619719617486</v>
      </c>
      <c r="H24" s="3" t="n">
        <f aca="false">VAR(G3:G47)</f>
        <v>0.000538118921543089</v>
      </c>
      <c r="I24" s="37" t="n">
        <v>23</v>
      </c>
      <c r="J24" s="37" t="n">
        <v>34</v>
      </c>
      <c r="K24" s="37" t="n">
        <v>6.959</v>
      </c>
      <c r="L24" s="37" t="n">
        <v>6.591</v>
      </c>
      <c r="M24" s="37" t="s">
        <v>39</v>
      </c>
      <c r="N24" s="37" t="n">
        <f aca="false">(L24+K24)/2</f>
        <v>6.775</v>
      </c>
      <c r="P24" s="3" t="n">
        <f aca="false">VAR(O3:O44)</f>
        <v>0.00240514540629542</v>
      </c>
    </row>
    <row r="25" customFormat="false" ht="16" hidden="false" customHeight="false" outlineLevel="0" collapsed="false">
      <c r="A25" s="35" t="n">
        <v>26</v>
      </c>
      <c r="B25" s="35" t="n">
        <v>26</v>
      </c>
      <c r="C25" s="35" t="n">
        <v>6.88</v>
      </c>
      <c r="D25" s="35" t="n">
        <v>6.99</v>
      </c>
      <c r="F25" s="35" t="n">
        <f aca="false">(D25+C25)/2</f>
        <v>6.935</v>
      </c>
      <c r="G25" s="36" t="n">
        <f aca="false">(D25-C25)/F25</f>
        <v>0.0158615717375631</v>
      </c>
      <c r="H25" s="3" t="n">
        <f aca="false">10000*H24</f>
        <v>5.38118921543089</v>
      </c>
      <c r="I25" s="37" t="n">
        <v>24</v>
      </c>
      <c r="J25" s="37" t="n">
        <v>28</v>
      </c>
      <c r="K25" s="37" t="n">
        <v>5.996</v>
      </c>
      <c r="L25" s="37" t="n">
        <v>5.837</v>
      </c>
      <c r="N25" s="37" t="n">
        <f aca="false">(L25+K25)/2</f>
        <v>5.9165</v>
      </c>
      <c r="O25" s="38" t="n">
        <f aca="false">(L25-K25)/N25</f>
        <v>-0.0268739964506044</v>
      </c>
      <c r="P25" s="3" t="n">
        <f aca="false">10000*P24</f>
        <v>24.0514540629542</v>
      </c>
    </row>
    <row r="26" customFormat="false" ht="16" hidden="false" customHeight="false" outlineLevel="0" collapsed="false">
      <c r="A26" s="35" t="n">
        <v>27</v>
      </c>
      <c r="B26" s="35" t="n">
        <v>22</v>
      </c>
      <c r="C26" s="35" t="n">
        <v>7.048</v>
      </c>
      <c r="D26" s="35" t="n">
        <v>7.107</v>
      </c>
      <c r="F26" s="35" t="n">
        <f aca="false">(D26+C26)/2</f>
        <v>7.0775</v>
      </c>
      <c r="G26" s="36" t="n">
        <f aca="false">(D26-C26)/F26</f>
        <v>0.00833627693394562</v>
      </c>
      <c r="I26" s="37" t="n">
        <v>25</v>
      </c>
      <c r="J26" s="37" t="n">
        <v>28</v>
      </c>
      <c r="K26" s="37" t="n">
        <v>6.4</v>
      </c>
      <c r="L26" s="37" t="n">
        <v>6.684</v>
      </c>
      <c r="N26" s="37" t="n">
        <f aca="false">(L26+K26)/2</f>
        <v>6.542</v>
      </c>
      <c r="O26" s="38" t="n">
        <f aca="false">(L26-K26)/N26</f>
        <v>0.0434118006725772</v>
      </c>
      <c r="P26" s="3" t="n">
        <f aca="false">P25/H25</f>
        <v>4.46954253048474</v>
      </c>
    </row>
    <row r="27" customFormat="false" ht="16" hidden="false" customHeight="false" outlineLevel="0" collapsed="false">
      <c r="A27" s="35" t="n">
        <v>28</v>
      </c>
      <c r="B27" s="35" t="n">
        <v>20</v>
      </c>
      <c r="C27" s="35" t="n">
        <v>7.923</v>
      </c>
      <c r="D27" s="35" t="n">
        <v>7.952</v>
      </c>
      <c r="F27" s="35" t="n">
        <f aca="false">(D27+C27)/2</f>
        <v>7.9375</v>
      </c>
      <c r="G27" s="36" t="n">
        <f aca="false">(D27-C27)/F27</f>
        <v>0.0036535433070866</v>
      </c>
      <c r="H27" s="3" t="n">
        <f aca="false">_xlfn.F.TEST(G3:G61,'114h AED'!G3:G52)</f>
        <v>2.67659302038066E-005</v>
      </c>
      <c r="I27" s="37" t="n">
        <v>26</v>
      </c>
      <c r="J27" s="37" t="n">
        <v>30</v>
      </c>
      <c r="K27" s="37" t="n">
        <v>5.082</v>
      </c>
      <c r="L27" s="37" t="n">
        <v>5.092</v>
      </c>
      <c r="N27" s="37" t="n">
        <f aca="false">(L27+K27)/2</f>
        <v>5.087</v>
      </c>
      <c r="O27" s="38" t="n">
        <f aca="false">(L27-K27)/N27</f>
        <v>0.00196579516414385</v>
      </c>
      <c r="P27" s="3" t="n">
        <f aca="false">_xlfn.F.TEST(O3:O52,'114h AED'!O3:O51)</f>
        <v>0.552594173567007</v>
      </c>
    </row>
    <row r="28" customFormat="false" ht="16" hidden="false" customHeight="false" outlineLevel="0" collapsed="false">
      <c r="A28" s="35" t="n">
        <v>29</v>
      </c>
      <c r="B28" s="35" t="n">
        <v>30</v>
      </c>
      <c r="C28" s="35" t="n">
        <v>7.779</v>
      </c>
      <c r="D28" s="35" t="n">
        <v>7.598</v>
      </c>
      <c r="E28" s="35" t="s">
        <v>45</v>
      </c>
      <c r="F28" s="35" t="n">
        <f aca="false">(D28+C28)/2</f>
        <v>7.6885</v>
      </c>
      <c r="H28" s="3" t="s">
        <v>12</v>
      </c>
      <c r="I28" s="37" t="n">
        <v>27</v>
      </c>
      <c r="M28" s="37" t="s">
        <v>46</v>
      </c>
      <c r="P28" s="3" t="s">
        <v>12</v>
      </c>
    </row>
    <row r="29" customFormat="false" ht="16" hidden="false" customHeight="false" outlineLevel="0" collapsed="false">
      <c r="A29" s="35" t="n">
        <v>30</v>
      </c>
      <c r="B29" s="35" t="n">
        <v>24</v>
      </c>
      <c r="C29" s="35" t="n">
        <v>7.598</v>
      </c>
      <c r="D29" s="35" t="n">
        <v>7.427</v>
      </c>
      <c r="F29" s="35" t="n">
        <f aca="false">(D29+C29)/2</f>
        <v>7.5125</v>
      </c>
      <c r="G29" s="36" t="n">
        <f aca="false">(D29-C29)/F29</f>
        <v>-0.0227620632279534</v>
      </c>
      <c r="H29" s="3" t="n">
        <f aca="false">COUNT(G3:G47)</f>
        <v>37</v>
      </c>
      <c r="I29" s="37" t="n">
        <v>28</v>
      </c>
      <c r="J29" s="37" t="n">
        <v>28</v>
      </c>
      <c r="K29" s="37" t="n">
        <v>6.496</v>
      </c>
      <c r="L29" s="37" t="n">
        <v>6.403</v>
      </c>
      <c r="N29" s="37" t="n">
        <f aca="false">(L29+K29)/2</f>
        <v>6.4495</v>
      </c>
      <c r="O29" s="38" t="n">
        <f aca="false">(L29-K29)/N29</f>
        <v>-0.0144197224591055</v>
      </c>
      <c r="P29" s="3" t="n">
        <f aca="false">COUNT(O3:O54)</f>
        <v>26</v>
      </c>
    </row>
    <row r="30" customFormat="false" ht="16" hidden="false" customHeight="false" outlineLevel="0" collapsed="false">
      <c r="A30" s="35" t="n">
        <v>31</v>
      </c>
      <c r="B30" s="35" t="n">
        <v>28</v>
      </c>
      <c r="C30" s="35" t="n">
        <v>7.379</v>
      </c>
      <c r="D30" s="35" t="n">
        <v>7.45</v>
      </c>
      <c r="F30" s="35" t="n">
        <f aca="false">(D30+C30)/2</f>
        <v>7.4145</v>
      </c>
      <c r="G30" s="36" t="n">
        <f aca="false">(D30-C30)/F30</f>
        <v>0.00957583114168192</v>
      </c>
      <c r="H30" s="3" t="s">
        <v>13</v>
      </c>
      <c r="I30" s="37" t="n">
        <v>29</v>
      </c>
      <c r="J30" s="37" t="n">
        <v>38</v>
      </c>
      <c r="K30" s="37" t="n">
        <v>4.706</v>
      </c>
      <c r="L30" s="37" t="n">
        <v>5.008</v>
      </c>
      <c r="N30" s="37" t="n">
        <f aca="false">(L30+K30)/2</f>
        <v>4.857</v>
      </c>
      <c r="O30" s="38" t="n">
        <f aca="false">(L30-K30)/N30</f>
        <v>0.0621782993617459</v>
      </c>
      <c r="P30" s="3" t="s">
        <v>13</v>
      </c>
    </row>
    <row r="31" customFormat="false" ht="16" hidden="false" customHeight="false" outlineLevel="0" collapsed="false">
      <c r="A31" s="35" t="n">
        <v>32</v>
      </c>
      <c r="B31" s="35" t="n">
        <v>28</v>
      </c>
      <c r="C31" s="35" t="n">
        <v>6.056</v>
      </c>
      <c r="D31" s="35" t="n">
        <v>6.042</v>
      </c>
      <c r="F31" s="35" t="n">
        <f aca="false">(D31+C31)/2</f>
        <v>6.049</v>
      </c>
      <c r="G31" s="36" t="n">
        <f aca="false">(D31-C31)/F31</f>
        <v>-0.00231443213754343</v>
      </c>
      <c r="H31" s="3" t="n">
        <f aca="false">AVERAGE(G3:G58)</f>
        <v>0.00480390190021971</v>
      </c>
      <c r="I31" s="37" t="n">
        <v>30</v>
      </c>
      <c r="J31" s="37" t="n">
        <v>38</v>
      </c>
      <c r="K31" s="37" t="n">
        <v>5.41</v>
      </c>
      <c r="L31" s="37" t="n">
        <v>5.61</v>
      </c>
      <c r="N31" s="37" t="n">
        <f aca="false">(L31+K31)/2</f>
        <v>5.51</v>
      </c>
      <c r="O31" s="38" t="n">
        <f aca="false">(L31-K31)/N31</f>
        <v>0.0362976406533576</v>
      </c>
      <c r="P31" s="3" t="n">
        <f aca="false">AVERAGE(O3:O58)</f>
        <v>-0.00720155723440436</v>
      </c>
    </row>
    <row r="32" customFormat="false" ht="16" hidden="false" customHeight="false" outlineLevel="0" collapsed="false">
      <c r="A32" s="35" t="n">
        <v>33</v>
      </c>
      <c r="B32" s="35" t="n">
        <v>26</v>
      </c>
      <c r="C32" s="35" t="n">
        <v>7.255</v>
      </c>
      <c r="D32" s="35" t="n">
        <v>7.251</v>
      </c>
      <c r="F32" s="35" t="n">
        <f aca="false">(D32+C32)/2</f>
        <v>7.253</v>
      </c>
      <c r="G32" s="36" t="n">
        <f aca="false">(D32-C32)/F32</f>
        <v>-0.000551495932717435</v>
      </c>
      <c r="I32" s="37" t="n">
        <v>31</v>
      </c>
      <c r="J32" s="37" t="n">
        <v>34</v>
      </c>
      <c r="K32" s="37" t="n">
        <v>6.491</v>
      </c>
      <c r="L32" s="37" t="n">
        <v>6.496</v>
      </c>
      <c r="N32" s="37" t="n">
        <f aca="false">(L32+K32)/2</f>
        <v>6.4935</v>
      </c>
      <c r="O32" s="38" t="n">
        <f aca="false">(L32-K32)/N32</f>
        <v>0.00077000077000089</v>
      </c>
    </row>
    <row r="33" customFormat="false" ht="16" hidden="false" customHeight="false" outlineLevel="0" collapsed="false">
      <c r="A33" s="35" t="n">
        <v>34</v>
      </c>
      <c r="B33" s="35" t="n">
        <v>28</v>
      </c>
      <c r="C33" s="35" t="n">
        <v>7.465</v>
      </c>
      <c r="D33" s="35" t="n">
        <v>6.858</v>
      </c>
      <c r="E33" s="35" t="s">
        <v>47</v>
      </c>
      <c r="F33" s="35" t="n">
        <f aca="false">(D33+C33)/2</f>
        <v>7.1615</v>
      </c>
      <c r="I33" s="37" t="n">
        <v>33</v>
      </c>
      <c r="J33" s="37" t="n">
        <v>30</v>
      </c>
      <c r="K33" s="37" t="n">
        <v>7.628</v>
      </c>
      <c r="L33" s="37" t="n">
        <v>6.99</v>
      </c>
      <c r="N33" s="37" t="n">
        <f aca="false">(L33+K33)/2</f>
        <v>7.309</v>
      </c>
      <c r="O33" s="38" t="n">
        <f aca="false">(L33-K33)/N33</f>
        <v>-0.0872896429060063</v>
      </c>
    </row>
    <row r="34" customFormat="false" ht="16" hidden="false" customHeight="false" outlineLevel="0" collapsed="false">
      <c r="A34" s="35" t="n">
        <v>35</v>
      </c>
      <c r="B34" s="35" t="n">
        <v>28</v>
      </c>
      <c r="C34" s="35" t="n">
        <v>6.32</v>
      </c>
      <c r="D34" s="35" t="n">
        <v>6.369</v>
      </c>
      <c r="F34" s="35" t="n">
        <f aca="false">(D34+C34)/2</f>
        <v>6.3445</v>
      </c>
      <c r="G34" s="36" t="n">
        <f aca="false">(D34-C34)/F34</f>
        <v>0.00772322484041288</v>
      </c>
      <c r="H34" s="10" t="s">
        <v>48</v>
      </c>
      <c r="I34" s="37" t="n">
        <v>34</v>
      </c>
      <c r="J34" s="37" t="n">
        <v>32</v>
      </c>
      <c r="K34" s="37" t="n">
        <v>5.741</v>
      </c>
      <c r="L34" s="37" t="n">
        <v>5.498</v>
      </c>
      <c r="N34" s="37" t="n">
        <f aca="false">(L34+K34)/2</f>
        <v>5.6195</v>
      </c>
      <c r="O34" s="38" t="n">
        <f aca="false">(L34-K34)/N34</f>
        <v>-0.0432422813417563</v>
      </c>
    </row>
    <row r="35" customFormat="false" ht="16" hidden="false" customHeight="false" outlineLevel="0" collapsed="false">
      <c r="A35" s="35" t="n">
        <v>36</v>
      </c>
      <c r="B35" s="35" t="n">
        <v>30</v>
      </c>
      <c r="C35" s="35" t="n">
        <v>5.36</v>
      </c>
      <c r="D35" s="35" t="n">
        <v>5.586</v>
      </c>
      <c r="F35" s="35" t="n">
        <f aca="false">(D35+C35)/2</f>
        <v>5.473</v>
      </c>
      <c r="G35" s="36" t="n">
        <f aca="false">(D35-C35)/F35</f>
        <v>0.0412936232413667</v>
      </c>
      <c r="H35" s="11" t="n">
        <f aca="false">_xlfn.F.TEST(G3:G65,O3:O64)</f>
        <v>5.01871373021535E-005</v>
      </c>
      <c r="I35" s="37" t="n">
        <v>36</v>
      </c>
      <c r="J35" s="37" t="n">
        <v>30</v>
      </c>
      <c r="K35" s="37" t="n">
        <v>4.603</v>
      </c>
      <c r="L35" s="37" t="n">
        <v>4.59</v>
      </c>
      <c r="N35" s="37" t="n">
        <f aca="false">(L35+K35)/2</f>
        <v>4.5965</v>
      </c>
      <c r="O35" s="38" t="n">
        <f aca="false">(L35-K35)/N35</f>
        <v>-0.0028282388774067</v>
      </c>
    </row>
    <row r="36" customFormat="false" ht="16" hidden="false" customHeight="false" outlineLevel="0" collapsed="false">
      <c r="A36" s="35" t="n">
        <v>37</v>
      </c>
      <c r="B36" s="35" t="n">
        <v>24</v>
      </c>
      <c r="C36" s="35" t="n">
        <v>7.195</v>
      </c>
      <c r="D36" s="35" t="n">
        <v>6.977</v>
      </c>
      <c r="F36" s="35" t="n">
        <f aca="false">(D36+C36)/2</f>
        <v>7.086</v>
      </c>
      <c r="G36" s="36" t="n">
        <f aca="false">(D36-C36)/F36</f>
        <v>-0.03076488851256</v>
      </c>
      <c r="I36" s="37" t="n">
        <v>37</v>
      </c>
      <c r="J36" s="37" t="n">
        <v>28</v>
      </c>
      <c r="K36" s="37" t="n">
        <v>5.691</v>
      </c>
      <c r="L36" s="37" t="n">
        <v>6.207</v>
      </c>
      <c r="N36" s="37" t="n">
        <f aca="false">(L36+K36)/2</f>
        <v>5.949</v>
      </c>
      <c r="O36" s="38" t="n">
        <f aca="false">(L36-K36)/N36</f>
        <v>0.086737266767524</v>
      </c>
    </row>
    <row r="37" customFormat="false" ht="16" hidden="false" customHeight="false" outlineLevel="0" collapsed="false">
      <c r="A37" s="35" t="n">
        <v>38</v>
      </c>
      <c r="B37" s="35" t="n">
        <v>26</v>
      </c>
      <c r="C37" s="35" t="n">
        <v>7.046</v>
      </c>
      <c r="D37" s="35" t="n">
        <v>7.147</v>
      </c>
      <c r="F37" s="35" t="n">
        <f aca="false">(D37+C37)/2</f>
        <v>7.0965</v>
      </c>
      <c r="G37" s="36" t="n">
        <f aca="false">(D37-C37)/F37</f>
        <v>0.0142323680687663</v>
      </c>
      <c r="H37" s="3" t="n">
        <f aca="false">AVERAGE(C3:D45)</f>
        <v>5.92961627906977</v>
      </c>
      <c r="I37" s="37" t="n">
        <v>38</v>
      </c>
      <c r="J37" s="37" t="n">
        <v>34</v>
      </c>
      <c r="K37" s="37" t="n">
        <v>5.804</v>
      </c>
      <c r="L37" s="37" t="n">
        <v>5.488</v>
      </c>
      <c r="N37" s="37" t="n">
        <f aca="false">(L37+K37)/2</f>
        <v>5.646</v>
      </c>
      <c r="O37" s="38" t="n">
        <f aca="false">(L37-K37)/N37</f>
        <v>-0.0559688274884874</v>
      </c>
      <c r="P37" s="3" t="n">
        <f aca="false">AVERAGE(K3:L45)</f>
        <v>6.10334375</v>
      </c>
    </row>
    <row r="38" customFormat="false" ht="16" hidden="false" customHeight="false" outlineLevel="0" collapsed="false">
      <c r="A38" s="35" t="n">
        <v>39</v>
      </c>
      <c r="B38" s="35" t="n">
        <v>26</v>
      </c>
      <c r="C38" s="35" t="n">
        <v>6.323</v>
      </c>
      <c r="D38" s="35" t="n">
        <v>6.177</v>
      </c>
      <c r="F38" s="35" t="n">
        <f aca="false">(D38+C38)/2</f>
        <v>6.25</v>
      </c>
      <c r="G38" s="36" t="n">
        <f aca="false">(D38-C38)/F38</f>
        <v>-0.0233600000000001</v>
      </c>
      <c r="I38" s="37" t="n">
        <v>39</v>
      </c>
      <c r="J38" s="37" t="n">
        <v>34</v>
      </c>
      <c r="K38" s="37" t="n">
        <v>7.19</v>
      </c>
      <c r="L38" s="37" t="n">
        <v>7.304</v>
      </c>
      <c r="N38" s="37" t="n">
        <f aca="false">(L38+K38)/2</f>
        <v>7.247</v>
      </c>
      <c r="O38" s="38" t="n">
        <f aca="false">(L38-K38)/N38</f>
        <v>0.0157306471643439</v>
      </c>
    </row>
    <row r="39" customFormat="false" ht="16" hidden="false" customHeight="false" outlineLevel="0" collapsed="false">
      <c r="A39" s="35" t="n">
        <v>40</v>
      </c>
      <c r="B39" s="35" t="n">
        <v>24</v>
      </c>
      <c r="C39" s="35" t="n">
        <v>6.435</v>
      </c>
      <c r="D39" s="35" t="n">
        <v>6.48</v>
      </c>
      <c r="F39" s="35" t="n">
        <f aca="false">(D39+C39)/2</f>
        <v>6.4575</v>
      </c>
      <c r="G39" s="36" t="n">
        <f aca="false">(D39-C39)/F39</f>
        <v>0.00696864111498271</v>
      </c>
      <c r="H39" s="3" t="n">
        <f aca="false">SQRT(0.00054)</f>
        <v>0.0232379000772445</v>
      </c>
    </row>
    <row r="40" customFormat="false" ht="16" hidden="false" customHeight="false" outlineLevel="0" collapsed="false">
      <c r="A40" s="35" t="n">
        <v>41</v>
      </c>
      <c r="B40" s="35" t="n">
        <v>22</v>
      </c>
      <c r="C40" s="35" t="n">
        <v>7.462</v>
      </c>
      <c r="D40" s="35" t="n">
        <v>7.546</v>
      </c>
      <c r="F40" s="35" t="n">
        <f aca="false">(D40+C40)/2</f>
        <v>7.504</v>
      </c>
      <c r="G40" s="36" t="n">
        <f aca="false">(D40-C40)/F40</f>
        <v>0.0111940298507463</v>
      </c>
    </row>
    <row r="41" customFormat="false" ht="16" hidden="false" customHeight="false" outlineLevel="0" collapsed="false">
      <c r="A41" s="35" t="n">
        <v>42</v>
      </c>
      <c r="B41" s="35" t="n">
        <v>22</v>
      </c>
      <c r="C41" s="35" t="n">
        <v>7.097</v>
      </c>
      <c r="D41" s="35" t="n">
        <v>7.1</v>
      </c>
      <c r="F41" s="35" t="n">
        <f aca="false">(D41+C41)/2</f>
        <v>7.0985</v>
      </c>
      <c r="G41" s="36" t="n">
        <f aca="false">(D41-C41)/F41</f>
        <v>0.000422624498133299</v>
      </c>
    </row>
    <row r="42" customFormat="false" ht="16" hidden="false" customHeight="false" outlineLevel="0" collapsed="false">
      <c r="A42" s="35" t="n">
        <v>43</v>
      </c>
      <c r="B42" s="35" t="n">
        <v>24</v>
      </c>
      <c r="C42" s="35" t="n">
        <v>7.145</v>
      </c>
      <c r="D42" s="35" t="n">
        <v>6.926</v>
      </c>
      <c r="F42" s="35" t="n">
        <f aca="false">(D42+C42)/2</f>
        <v>7.0355</v>
      </c>
      <c r="G42" s="36" t="n">
        <f aca="false">(D42-C42)/F42</f>
        <v>-0.0311278516096936</v>
      </c>
    </row>
    <row r="43" customFormat="false" ht="16" hidden="false" customHeight="false" outlineLevel="0" collapsed="false">
      <c r="A43" s="35" t="n">
        <v>44</v>
      </c>
      <c r="B43" s="35" t="n">
        <v>30</v>
      </c>
      <c r="C43" s="35" t="n">
        <v>5.205</v>
      </c>
      <c r="D43" s="35" t="n">
        <v>5.453</v>
      </c>
      <c r="F43" s="35" t="n">
        <f aca="false">(D43+C43)/2</f>
        <v>5.329</v>
      </c>
      <c r="G43" s="36" t="n">
        <f aca="false">(D43-C43)/F43</f>
        <v>0.0465378119722275</v>
      </c>
    </row>
    <row r="44" customFormat="false" ht="16" hidden="false" customHeight="false" outlineLevel="0" collapsed="false">
      <c r="A44" s="35" t="n">
        <v>45</v>
      </c>
      <c r="B44" s="35" t="n">
        <v>245</v>
      </c>
      <c r="C44" s="35" t="n">
        <v>6.865</v>
      </c>
      <c r="D44" s="35" t="n">
        <v>6.999</v>
      </c>
      <c r="F44" s="35" t="n">
        <f aca="false">(D44+C44)/2</f>
        <v>6.932</v>
      </c>
      <c r="G44" s="36" t="n">
        <f aca="false">(D44-C44)/F44</f>
        <v>0.0193306405077899</v>
      </c>
    </row>
    <row r="45" customFormat="false" ht="16" hidden="false" customHeight="false" outlineLevel="0" collapsed="false">
      <c r="A45" s="35" t="n">
        <v>46</v>
      </c>
      <c r="B45" s="35" t="n">
        <v>32</v>
      </c>
      <c r="C45" s="35" t="n">
        <v>5.577</v>
      </c>
      <c r="D45" s="35" t="n">
        <v>5.721</v>
      </c>
      <c r="F45" s="35" t="n">
        <f aca="false">(D45+C45)/2</f>
        <v>5.649</v>
      </c>
      <c r="G45" s="36" t="n">
        <f aca="false">(D45-C45)/F45</f>
        <v>0.0254912373871482</v>
      </c>
    </row>
  </sheetData>
  <mergeCells count="2">
    <mergeCell ref="A1:G1"/>
    <mergeCell ref="I1:O1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1654</TotalTime>
  <Application>LibreOffice/6.2.0.3$MacOSX_X86_64 LibreOffice_project/98c6a8a1c6c7b144ce3cc729e34964b47ce25d62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2020-08-05T12:18:24Z</dcterms:created>
  <dc:creator>Laura Boulan</dc:creator>
  <dc:description/>
  <dc:language>en-US</dc:language>
  <cp:lastModifiedBy/>
  <cp:lastPrinted>2020-09-16T09:18:09Z</cp:lastPrinted>
  <dcterms:modified xsi:type="dcterms:W3CDTF">2020-12-15T20:54:08Z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