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maer\Documents\FH\Projects\MasterArbeit\mmt-masterarbeit-david-maerzendorfer\ResearchDiary\Questionnaires\"/>
    </mc:Choice>
  </mc:AlternateContent>
  <xr:revisionPtr revIDLastSave="0" documentId="13_ncr:1_{33600008-8163-4586-8E13-09661163F834}" xr6:coauthVersionLast="47" xr6:coauthVersionMax="47" xr10:uidLastSave="{00000000-0000-0000-0000-000000000000}"/>
  <bookViews>
    <workbookView xWindow="-110" yWindow="-110" windowWidth="25820" windowHeight="13900" activeTab="2" xr2:uid="{1D8E1CB8-75B2-47F0-92A7-0B01AE987938}"/>
  </bookViews>
  <sheets>
    <sheet name="VRSQ Hover" sheetId="4" r:id="rId1"/>
    <sheet name="VRSQ Drone" sheetId="5" r:id="rId2"/>
    <sheet name="Analysis" sheetId="3" r:id="rId3"/>
  </sheets>
  <definedNames>
    <definedName name="_xlchart.v1.0" hidden="1">'VRSQ Drone'!$O$4:$O$15</definedName>
    <definedName name="_xlchart.v1.1" hidden="1">'VRSQ Hover'!$O$4:$O$15</definedName>
    <definedName name="_xlchart.v1.2" hidden="1">Analysis!$H$8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9" i="3" l="1"/>
  <c r="F8" i="3"/>
  <c r="D9" i="3"/>
  <c r="D8" i="3"/>
  <c r="M9" i="5"/>
  <c r="B32" i="5" l="1"/>
  <c r="D29" i="5"/>
  <c r="D28" i="5"/>
  <c r="D27" i="5"/>
  <c r="D26" i="5"/>
  <c r="N15" i="5"/>
  <c r="M15" i="5"/>
  <c r="O15" i="5" s="1"/>
  <c r="N14" i="5"/>
  <c r="M14" i="5"/>
  <c r="O14" i="5" s="1"/>
  <c r="N13" i="5"/>
  <c r="M13" i="5"/>
  <c r="O13" i="5" s="1"/>
  <c r="N12" i="5"/>
  <c r="M12" i="5"/>
  <c r="N11" i="5"/>
  <c r="M11" i="5"/>
  <c r="O11" i="5" s="1"/>
  <c r="N10" i="5"/>
  <c r="M10" i="5"/>
  <c r="O10" i="5" s="1"/>
  <c r="N9" i="5"/>
  <c r="N8" i="5"/>
  <c r="M8" i="5"/>
  <c r="N7" i="5"/>
  <c r="M7" i="5"/>
  <c r="O7" i="5" s="1"/>
  <c r="N6" i="5"/>
  <c r="M6" i="5"/>
  <c r="N5" i="5"/>
  <c r="M5" i="5"/>
  <c r="O5" i="5" s="1"/>
  <c r="N4" i="5"/>
  <c r="M4" i="5"/>
  <c r="N15" i="4"/>
  <c r="N5" i="4"/>
  <c r="N6" i="4"/>
  <c r="N7" i="4"/>
  <c r="N8" i="4"/>
  <c r="N9" i="4"/>
  <c r="N10" i="4"/>
  <c r="N11" i="4"/>
  <c r="N12" i="4"/>
  <c r="N13" i="4"/>
  <c r="N14" i="4"/>
  <c r="M9" i="4"/>
  <c r="M5" i="4"/>
  <c r="M6" i="4"/>
  <c r="M7" i="4"/>
  <c r="M8" i="4"/>
  <c r="M10" i="4"/>
  <c r="M11" i="4"/>
  <c r="M12" i="4"/>
  <c r="M13" i="4"/>
  <c r="M14" i="4"/>
  <c r="M15" i="4"/>
  <c r="N4" i="4"/>
  <c r="M4" i="4"/>
  <c r="B32" i="4"/>
  <c r="D29" i="4"/>
  <c r="D27" i="4"/>
  <c r="D26" i="4"/>
  <c r="D28" i="4"/>
  <c r="O15" i="4" l="1"/>
  <c r="O12" i="5"/>
  <c r="O10" i="4"/>
  <c r="O9" i="4"/>
  <c r="O8" i="5"/>
  <c r="O8" i="4"/>
  <c r="O7" i="4"/>
  <c r="N19" i="5"/>
  <c r="O6" i="5"/>
  <c r="M18" i="5"/>
  <c r="O6" i="4"/>
  <c r="M19" i="4"/>
  <c r="M18" i="4"/>
  <c r="M17" i="4"/>
  <c r="N17" i="4"/>
  <c r="O5" i="4"/>
  <c r="N18" i="5"/>
  <c r="O4" i="5"/>
  <c r="N19" i="4"/>
  <c r="N18" i="4"/>
  <c r="B31" i="4"/>
  <c r="F26" i="4" s="1"/>
  <c r="M17" i="5"/>
  <c r="O9" i="5"/>
  <c r="M19" i="5"/>
  <c r="N17" i="5"/>
  <c r="B31" i="5"/>
  <c r="F29" i="5" s="1"/>
  <c r="O12" i="4"/>
  <c r="O11" i="4"/>
  <c r="O14" i="4"/>
  <c r="O13" i="4"/>
  <c r="O4" i="4"/>
  <c r="O18" i="5" l="1"/>
  <c r="O17" i="5"/>
  <c r="O19" i="5"/>
  <c r="F28" i="5"/>
  <c r="F27" i="5"/>
  <c r="F26" i="5"/>
  <c r="O18" i="4"/>
  <c r="O17" i="4"/>
  <c r="O19" i="4"/>
  <c r="F29" i="4"/>
  <c r="F28" i="4"/>
  <c r="F27" i="4"/>
</calcChain>
</file>

<file path=xl/sharedStrings.xml><?xml version="1.0" encoding="utf-8"?>
<sst xmlns="http://schemas.openxmlformats.org/spreadsheetml/2006/main" count="140" uniqueCount="73">
  <si>
    <t>Symptons in Englisch</t>
  </si>
  <si>
    <t>General discomfort</t>
  </si>
  <si>
    <t>Fatigue</t>
  </si>
  <si>
    <t>Headache</t>
  </si>
  <si>
    <t>Eye strain</t>
  </si>
  <si>
    <t>Difficulty focusing</t>
  </si>
  <si>
    <t>Fullness of head</t>
  </si>
  <si>
    <t>Blurred vision</t>
  </si>
  <si>
    <t>Dizzy (eyes closed)</t>
  </si>
  <si>
    <t>Vertigo</t>
  </si>
  <si>
    <t>Symptone auf Deutsch</t>
  </si>
  <si>
    <t>Allgemeines Unwohlsein</t>
  </si>
  <si>
    <t>Ermüdung</t>
  </si>
  <si>
    <t>Kopfdruck</t>
  </si>
  <si>
    <t>angestrengte Augen</t>
  </si>
  <si>
    <t>Schwierigkeiten scharf zu sehen</t>
  </si>
  <si>
    <t>Kopfschmerzen</t>
  </si>
  <si>
    <t>verschwommenes Sehen</t>
  </si>
  <si>
    <t>Schwindel (Augen geschlossen)</t>
  </si>
  <si>
    <t>Gleichgewichtsstörungen</t>
  </si>
  <si>
    <t>Oculomotor</t>
  </si>
  <si>
    <t>Disorientation</t>
  </si>
  <si>
    <t>Total Score</t>
  </si>
  <si>
    <t>Participants Number</t>
  </si>
  <si>
    <t>v_disc1</t>
  </si>
  <si>
    <t>v_disc2</t>
  </si>
  <si>
    <t>v_disc3</t>
  </si>
  <si>
    <t>v_disc4</t>
  </si>
  <si>
    <t>v_disc5</t>
  </si>
  <si>
    <t>v_disc10</t>
  </si>
  <si>
    <t>v_disc11</t>
  </si>
  <si>
    <t>v_disc13</t>
  </si>
  <si>
    <t>v_disc14</t>
  </si>
  <si>
    <t>O</t>
  </si>
  <si>
    <t>D</t>
  </si>
  <si>
    <t>TS</t>
  </si>
  <si>
    <t>Main results:</t>
  </si>
  <si>
    <t>Mean</t>
  </si>
  <si>
    <t>Median</t>
  </si>
  <si>
    <t>SD</t>
  </si>
  <si>
    <t>Symptome categories:</t>
  </si>
  <si>
    <t>English</t>
  </si>
  <si>
    <t>Deutsch</t>
  </si>
  <si>
    <t>Count</t>
  </si>
  <si>
    <t>In Percentage</t>
  </si>
  <si>
    <t>None</t>
  </si>
  <si>
    <t>gar nicht</t>
  </si>
  <si>
    <t>Slight</t>
  </si>
  <si>
    <t>etwas</t>
  </si>
  <si>
    <t>Moderate</t>
  </si>
  <si>
    <t>mittel</t>
  </si>
  <si>
    <t>Severe</t>
  </si>
  <si>
    <t>stark</t>
  </si>
  <si>
    <t xml:space="preserve">Total data </t>
  </si>
  <si>
    <t>Check</t>
  </si>
  <si>
    <t>1; peter</t>
  </si>
  <si>
    <t>VRSQ by Kim et al. 2018</t>
  </si>
  <si>
    <t>2; markus</t>
  </si>
  <si>
    <t>2;markus</t>
  </si>
  <si>
    <t>3; birgit</t>
  </si>
  <si>
    <t>4; dodo</t>
  </si>
  <si>
    <t>5; elisa</t>
  </si>
  <si>
    <t>6; eva</t>
  </si>
  <si>
    <t>7; finlay</t>
  </si>
  <si>
    <t>7;finlay</t>
  </si>
  <si>
    <t>8; florence</t>
  </si>
  <si>
    <t>9; lio</t>
  </si>
  <si>
    <t>10; martin</t>
  </si>
  <si>
    <t>11; nhung</t>
  </si>
  <si>
    <t>12; sina</t>
  </si>
  <si>
    <t>mean drone total score</t>
  </si>
  <si>
    <t>mean hover total score</t>
  </si>
  <si>
    <t>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</si>
</sst>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1" applyNumberFormat="0" applyAlignment="0" applyProtection="0"/>
    <xf numFmtId="0" fontId="4" fillId="0" borderId="0" applyNumberFormat="0" applyFill="0" applyBorder="0" applyAlignment="0" applyProtection="0"/>
    <xf numFmtId="0" fontId="5" fillId="6" borderId="0" applyNumberFormat="0" applyBorder="0" applyAlignment="0" applyProtection="0"/>
  </cellStyleXfs>
  <cellXfs count="10">
    <xf numFmtId="0" fontId="0" fillId="0" borderId="0" xfId="0"/>
    <xf numFmtId="0" fontId="4" fillId="4" borderId="0" xfId="4" applyFill="1"/>
    <xf numFmtId="0" fontId="4" fillId="5" borderId="0" xfId="4" applyFill="1"/>
    <xf numFmtId="0" fontId="3" fillId="3" borderId="1" xfId="3"/>
    <xf numFmtId="0" fontId="2" fillId="2" borderId="0" xfId="2"/>
    <xf numFmtId="10" fontId="0" fillId="0" borderId="0" xfId="1" applyNumberFormat="1" applyFont="1"/>
    <xf numFmtId="0" fontId="6" fillId="0" borderId="0" xfId="0" applyFont="1"/>
    <xf numFmtId="0" fontId="6" fillId="0" borderId="0" xfId="2" applyFont="1" applyFill="1"/>
    <xf numFmtId="0" fontId="6" fillId="0" borderId="0" xfId="5" applyFont="1" applyFill="1"/>
    <xf numFmtId="0" fontId="0" fillId="0" borderId="0" xfId="0" applyAlignment="1">
      <alignment horizontal="center"/>
    </xf>
  </cellXfs>
  <cellStyles count="6">
    <cellStyle name="Bad" xfId="5" builtinId="27"/>
    <cellStyle name="Explanatory Text" xfId="4" builtinId="53"/>
    <cellStyle name="Neutral" xfId="2" builtinId="28"/>
    <cellStyle name="Normal" xfId="0" builtinId="0"/>
    <cellStyle name="Output" xfId="3" builtinId="21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_xlchart.v1.0</cx:f>
      </cx:numDim>
    </cx:data>
  </cx:chartData>
  <cx:chart>
    <cx:title pos="t" align="ctr" overlay="0">
      <cx:tx>
        <cx:txData>
          <cx:v>VRSQ Total Score of Drone and Hover Camera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VRSQ Total Score of Drone and Hover Camera</a:t>
          </a:r>
        </a:p>
      </cx:txPr>
    </cx:title>
    <cx:plotArea>
      <cx:plotAreaRegion>
        <cx:series layoutId="boxWhisker" uniqueId="{AC736817-DA38-4AA7-AD33-77B86E37E4B1}">
          <cx:tx>
            <cx:txData>
              <cx:v>Hover Camera</cx:v>
            </cx:txData>
          </cx:tx>
          <cx:spPr>
            <a:ln>
              <a:solidFill>
                <a:schemeClr val="tx1"/>
              </a:solidFill>
            </a:ln>
          </cx:spPr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00000001-1179-4146-8546-E2E1AAE57080}">
          <cx:tx>
            <cx:txData>
              <cx:v>Drone Camera</cx:v>
            </cx:txData>
          </cx:tx>
          <cx:spPr>
            <a:ln>
              <a:solidFill>
                <a:schemeClr val="tx1"/>
              </a:solidFill>
            </a:ln>
          </cx:spPr>
          <cx:dataId val="1"/>
          <cx:layoutPr>
            <cx:visibility nonoutliers="0"/>
            <cx:statistics quartileMethod="exclusive"/>
          </cx:layoutPr>
        </cx:series>
      </cx:plotAreaRegion>
      <cx:axis id="0" hidden="1">
        <cx:catScaling gapWidth="0.5"/>
        <cx:tickLabels/>
      </cx:axis>
      <cx:axis id="1">
        <cx:valScaling/>
        <cx:title>
          <cx:tx>
            <cx:txData>
              <cx:v>VRSQ Total Score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VRSQ Total Score</a:t>
              </a:r>
            </a:p>
          </cx:txPr>
        </cx:title>
        <cx:majorGridlines/>
        <cx:tickLabels/>
      </cx:axis>
    </cx:plotArea>
    <cx:legend pos="r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371474</xdr:colOff>
      <xdr:row>6</xdr:row>
      <xdr:rowOff>49212</xdr:rowOff>
    </xdr:from>
    <xdr:to>
      <xdr:col>16</xdr:col>
      <xdr:colOff>69849</xdr:colOff>
      <xdr:row>25</xdr:row>
      <xdr:rowOff>92075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3B42BA5-48D3-1071-107D-03ADC2C600A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486399" y="1135062"/>
              <a:ext cx="5184775" cy="34813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AT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 editAs="oneCell">
    <xdr:from>
      <xdr:col>17</xdr:col>
      <xdr:colOff>0</xdr:colOff>
      <xdr:row>9</xdr:row>
      <xdr:rowOff>0</xdr:rowOff>
    </xdr:from>
    <xdr:to>
      <xdr:col>29</xdr:col>
      <xdr:colOff>124863</xdr:colOff>
      <xdr:row>42</xdr:row>
      <xdr:rowOff>19901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01DC14B-9CEA-4341-AD2B-E1AD956820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207750" y="1657350"/>
          <a:ext cx="7440063" cy="609685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F1B9F-5E88-40D2-AB4D-C2514176F0ED}">
  <sheetPr>
    <tabColor rgb="FFFFFF00"/>
  </sheetPr>
  <dimension ref="A1:Y32"/>
  <sheetViews>
    <sheetView workbookViewId="0">
      <selection activeCell="K15" sqref="K15"/>
    </sheetView>
  </sheetViews>
  <sheetFormatPr defaultColWidth="10.90625" defaultRowHeight="14.5" x14ac:dyDescent="0.35"/>
  <cols>
    <col min="1" max="1" width="19.7265625" bestFit="1" customWidth="1"/>
  </cols>
  <sheetData>
    <row r="1" spans="1:2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2" t="s">
        <v>56</v>
      </c>
      <c r="M1" s="2"/>
      <c r="N1" s="2"/>
      <c r="O1" s="2"/>
    </row>
    <row r="2" spans="1:25" x14ac:dyDescent="0.35">
      <c r="A2" s="2" t="s">
        <v>10</v>
      </c>
      <c r="B2" s="2" t="s">
        <v>11</v>
      </c>
      <c r="C2" s="2" t="s">
        <v>12</v>
      </c>
      <c r="D2" s="2" t="s">
        <v>13</v>
      </c>
      <c r="E2" s="2" t="s">
        <v>14</v>
      </c>
      <c r="F2" s="2" t="s">
        <v>15</v>
      </c>
      <c r="G2" s="2" t="s">
        <v>16</v>
      </c>
      <c r="H2" s="2" t="s">
        <v>17</v>
      </c>
      <c r="I2" s="2" t="s">
        <v>18</v>
      </c>
      <c r="J2" s="2" t="s">
        <v>19</v>
      </c>
      <c r="L2" s="2"/>
      <c r="M2" s="2" t="s">
        <v>20</v>
      </c>
      <c r="N2" s="2" t="s">
        <v>21</v>
      </c>
      <c r="O2" s="2" t="s">
        <v>22</v>
      </c>
      <c r="V2" s="9"/>
      <c r="W2" s="9"/>
      <c r="X2" s="9"/>
      <c r="Y2" s="9"/>
    </row>
    <row r="3" spans="1:25" x14ac:dyDescent="0.35">
      <c r="A3" s="2" t="s">
        <v>23</v>
      </c>
      <c r="B3" t="s">
        <v>24</v>
      </c>
      <c r="C3" t="s">
        <v>25</v>
      </c>
      <c r="D3" t="s">
        <v>26</v>
      </c>
      <c r="E3" t="s">
        <v>27</v>
      </c>
      <c r="F3" t="s">
        <v>28</v>
      </c>
      <c r="G3" t="s">
        <v>29</v>
      </c>
      <c r="H3" t="s">
        <v>30</v>
      </c>
      <c r="I3" t="s">
        <v>31</v>
      </c>
      <c r="J3" t="s">
        <v>32</v>
      </c>
      <c r="M3" t="s">
        <v>33</v>
      </c>
      <c r="N3" t="s">
        <v>34</v>
      </c>
      <c r="O3" t="s">
        <v>35</v>
      </c>
    </row>
    <row r="4" spans="1:25" x14ac:dyDescent="0.35">
      <c r="A4" s="2" t="s">
        <v>55</v>
      </c>
      <c r="B4">
        <v>2</v>
      </c>
      <c r="C4">
        <v>2</v>
      </c>
      <c r="D4">
        <v>0</v>
      </c>
      <c r="E4" s="6">
        <v>1</v>
      </c>
      <c r="F4" s="6">
        <v>2</v>
      </c>
      <c r="G4" s="6">
        <v>2</v>
      </c>
      <c r="H4" s="6">
        <v>0</v>
      </c>
      <c r="I4" s="6">
        <v>0</v>
      </c>
      <c r="J4" s="6">
        <v>1</v>
      </c>
      <c r="M4">
        <f>((B4+C4+E4+F4)/12)*100</f>
        <v>58.333333333333336</v>
      </c>
      <c r="N4">
        <f>((D4+G4+H4+I4+J4)/15)*100</f>
        <v>20</v>
      </c>
      <c r="O4">
        <f>(M4+N4)/2</f>
        <v>39.166666666666671</v>
      </c>
    </row>
    <row r="5" spans="1:25" x14ac:dyDescent="0.35">
      <c r="A5" s="2" t="s">
        <v>58</v>
      </c>
      <c r="B5">
        <v>0</v>
      </c>
      <c r="C5">
        <v>0</v>
      </c>
      <c r="D5">
        <v>0</v>
      </c>
      <c r="E5" s="6">
        <v>1</v>
      </c>
      <c r="F5" s="6">
        <v>0</v>
      </c>
      <c r="G5" s="6">
        <v>0</v>
      </c>
      <c r="H5" s="6">
        <v>0</v>
      </c>
      <c r="I5" s="7">
        <v>0</v>
      </c>
      <c r="J5" s="6">
        <v>0</v>
      </c>
      <c r="M5">
        <f>((B5+C5+E5+F5)/12)*100</f>
        <v>8.3333333333333321</v>
      </c>
      <c r="N5">
        <f t="shared" ref="N5:N14" si="0">((D5+G5+H5+I5+J5)/15)*100</f>
        <v>0</v>
      </c>
      <c r="O5">
        <f t="shared" ref="O5:O15" si="1">(M5+N5)/2</f>
        <v>4.1666666666666661</v>
      </c>
    </row>
    <row r="6" spans="1:25" x14ac:dyDescent="0.35">
      <c r="A6" s="2" t="s">
        <v>59</v>
      </c>
      <c r="B6">
        <v>2</v>
      </c>
      <c r="C6">
        <v>1</v>
      </c>
      <c r="D6">
        <v>1</v>
      </c>
      <c r="E6" s="7">
        <v>1</v>
      </c>
      <c r="F6" s="8">
        <v>2</v>
      </c>
      <c r="G6" s="6">
        <v>2</v>
      </c>
      <c r="H6" s="8">
        <v>0</v>
      </c>
      <c r="I6" s="6">
        <v>1</v>
      </c>
      <c r="J6" s="6">
        <v>1</v>
      </c>
      <c r="M6">
        <f t="shared" ref="M6:M15" si="2">((B6+C6+E6+F6)/12)*100</f>
        <v>50</v>
      </c>
      <c r="N6">
        <f t="shared" si="0"/>
        <v>33.333333333333329</v>
      </c>
      <c r="O6">
        <f t="shared" si="1"/>
        <v>41.666666666666664</v>
      </c>
    </row>
    <row r="7" spans="1:25" x14ac:dyDescent="0.35">
      <c r="A7" s="2" t="s">
        <v>60</v>
      </c>
      <c r="B7">
        <v>1</v>
      </c>
      <c r="C7">
        <v>1</v>
      </c>
      <c r="D7">
        <v>2</v>
      </c>
      <c r="E7" s="7">
        <v>1</v>
      </c>
      <c r="F7" s="8">
        <v>0</v>
      </c>
      <c r="G7" s="6">
        <v>2</v>
      </c>
      <c r="H7" s="8">
        <v>0</v>
      </c>
      <c r="I7" s="6">
        <v>2</v>
      </c>
      <c r="J7" s="6">
        <v>1</v>
      </c>
      <c r="M7">
        <f t="shared" si="2"/>
        <v>25</v>
      </c>
      <c r="N7">
        <f t="shared" si="0"/>
        <v>46.666666666666664</v>
      </c>
      <c r="O7">
        <f t="shared" si="1"/>
        <v>35.833333333333329</v>
      </c>
    </row>
    <row r="8" spans="1:25" x14ac:dyDescent="0.35">
      <c r="A8" s="2" t="s">
        <v>61</v>
      </c>
      <c r="B8">
        <v>0</v>
      </c>
      <c r="C8">
        <v>10</v>
      </c>
      <c r="D8">
        <v>0</v>
      </c>
      <c r="E8" s="6">
        <v>1</v>
      </c>
      <c r="F8" s="6">
        <v>0</v>
      </c>
      <c r="G8" s="6">
        <v>0</v>
      </c>
      <c r="H8" s="6">
        <v>0</v>
      </c>
      <c r="I8" s="6">
        <v>1</v>
      </c>
      <c r="J8" s="6">
        <v>0</v>
      </c>
      <c r="M8">
        <f t="shared" si="2"/>
        <v>91.666666666666657</v>
      </c>
      <c r="N8">
        <f t="shared" si="0"/>
        <v>6.666666666666667</v>
      </c>
      <c r="O8">
        <f t="shared" si="1"/>
        <v>49.166666666666664</v>
      </c>
    </row>
    <row r="9" spans="1:25" x14ac:dyDescent="0.35">
      <c r="A9" s="2" t="s">
        <v>62</v>
      </c>
      <c r="B9">
        <v>1</v>
      </c>
      <c r="C9">
        <v>1</v>
      </c>
      <c r="D9">
        <v>1</v>
      </c>
      <c r="E9" s="6">
        <v>1</v>
      </c>
      <c r="F9" s="6">
        <v>2</v>
      </c>
      <c r="G9" s="6">
        <v>0</v>
      </c>
      <c r="H9" s="6">
        <v>1</v>
      </c>
      <c r="I9" s="6">
        <v>0</v>
      </c>
      <c r="J9" s="6">
        <v>0</v>
      </c>
      <c r="M9">
        <f>((B9+C9+E9+F9)/12)*100</f>
        <v>41.666666666666671</v>
      </c>
      <c r="N9">
        <f t="shared" si="0"/>
        <v>13.333333333333334</v>
      </c>
      <c r="O9">
        <f t="shared" si="1"/>
        <v>27.500000000000004</v>
      </c>
    </row>
    <row r="10" spans="1:25" x14ac:dyDescent="0.35">
      <c r="A10" s="2" t="s">
        <v>64</v>
      </c>
      <c r="B10">
        <v>0</v>
      </c>
      <c r="C10">
        <v>0</v>
      </c>
      <c r="D10">
        <v>0</v>
      </c>
      <c r="E10" s="6">
        <v>0</v>
      </c>
      <c r="F10" s="8">
        <v>0</v>
      </c>
      <c r="G10" s="6">
        <v>1</v>
      </c>
      <c r="H10" s="6">
        <v>1</v>
      </c>
      <c r="I10" s="6">
        <v>0</v>
      </c>
      <c r="J10" s="6">
        <v>0</v>
      </c>
      <c r="M10">
        <f t="shared" si="2"/>
        <v>0</v>
      </c>
      <c r="N10">
        <f t="shared" si="0"/>
        <v>13.333333333333334</v>
      </c>
      <c r="O10">
        <f t="shared" si="1"/>
        <v>6.666666666666667</v>
      </c>
    </row>
    <row r="11" spans="1:25" x14ac:dyDescent="0.35">
      <c r="A11" s="2" t="s">
        <v>65</v>
      </c>
      <c r="B11">
        <v>1</v>
      </c>
      <c r="C11">
        <v>0</v>
      </c>
      <c r="D11">
        <v>0</v>
      </c>
      <c r="E11" s="7">
        <v>0</v>
      </c>
      <c r="F11" s="8">
        <v>0</v>
      </c>
      <c r="G11" s="6">
        <v>0</v>
      </c>
      <c r="H11" s="8">
        <v>0</v>
      </c>
      <c r="I11" s="6">
        <v>0</v>
      </c>
      <c r="J11" s="6">
        <v>0</v>
      </c>
      <c r="M11">
        <f t="shared" si="2"/>
        <v>8.3333333333333321</v>
      </c>
      <c r="N11">
        <f t="shared" si="0"/>
        <v>0</v>
      </c>
      <c r="O11">
        <f t="shared" si="1"/>
        <v>4.1666666666666661</v>
      </c>
    </row>
    <row r="12" spans="1:25" x14ac:dyDescent="0.35">
      <c r="A12" s="2" t="s">
        <v>66</v>
      </c>
      <c r="B12">
        <v>0</v>
      </c>
      <c r="C12">
        <v>0</v>
      </c>
      <c r="D12">
        <v>0</v>
      </c>
      <c r="E12" s="7">
        <v>0</v>
      </c>
      <c r="F12" s="6">
        <v>1</v>
      </c>
      <c r="G12" s="6">
        <v>0</v>
      </c>
      <c r="H12" s="8">
        <v>1</v>
      </c>
      <c r="I12" s="6">
        <v>0</v>
      </c>
      <c r="J12" s="6">
        <v>0</v>
      </c>
      <c r="M12">
        <f t="shared" si="2"/>
        <v>8.3333333333333321</v>
      </c>
      <c r="N12">
        <f t="shared" si="0"/>
        <v>6.666666666666667</v>
      </c>
      <c r="O12">
        <f t="shared" si="1"/>
        <v>7.5</v>
      </c>
    </row>
    <row r="13" spans="1:25" x14ac:dyDescent="0.35">
      <c r="A13" s="2" t="s">
        <v>67</v>
      </c>
      <c r="B13">
        <v>0</v>
      </c>
      <c r="C13">
        <v>1</v>
      </c>
      <c r="D13">
        <v>0</v>
      </c>
      <c r="E13" s="6">
        <v>1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M13">
        <f t="shared" si="2"/>
        <v>16.666666666666664</v>
      </c>
      <c r="N13">
        <f t="shared" si="0"/>
        <v>0</v>
      </c>
      <c r="O13">
        <f t="shared" si="1"/>
        <v>8.3333333333333321</v>
      </c>
    </row>
    <row r="14" spans="1:25" x14ac:dyDescent="0.35">
      <c r="A14" s="2" t="s">
        <v>68</v>
      </c>
      <c r="B14">
        <v>1</v>
      </c>
      <c r="C14">
        <v>0</v>
      </c>
      <c r="D14">
        <v>0</v>
      </c>
      <c r="E14" s="6">
        <v>0</v>
      </c>
      <c r="F14" s="6">
        <v>1</v>
      </c>
      <c r="G14" s="6">
        <v>2</v>
      </c>
      <c r="H14" s="6">
        <v>0</v>
      </c>
      <c r="I14" s="6">
        <v>0</v>
      </c>
      <c r="J14" s="6">
        <v>0</v>
      </c>
      <c r="M14">
        <f t="shared" si="2"/>
        <v>16.666666666666664</v>
      </c>
      <c r="N14">
        <f t="shared" si="0"/>
        <v>13.333333333333334</v>
      </c>
      <c r="O14">
        <f t="shared" si="1"/>
        <v>15</v>
      </c>
    </row>
    <row r="15" spans="1:25" x14ac:dyDescent="0.35">
      <c r="A15" s="2" t="s">
        <v>69</v>
      </c>
      <c r="B15">
        <v>1</v>
      </c>
      <c r="C15">
        <v>1</v>
      </c>
      <c r="D15">
        <v>0</v>
      </c>
      <c r="E15" s="6">
        <v>1</v>
      </c>
      <c r="F15" s="8">
        <v>1</v>
      </c>
      <c r="G15" s="6">
        <v>2</v>
      </c>
      <c r="H15" s="8">
        <v>0</v>
      </c>
      <c r="I15" s="6">
        <v>0</v>
      </c>
      <c r="J15" s="6">
        <v>0</v>
      </c>
      <c r="M15">
        <f t="shared" si="2"/>
        <v>33.333333333333329</v>
      </c>
      <c r="N15">
        <f>((D15+G15+H15+I15+J15)/15)*100</f>
        <v>13.333333333333334</v>
      </c>
      <c r="O15">
        <f t="shared" si="1"/>
        <v>23.333333333333332</v>
      </c>
    </row>
    <row r="16" spans="1:25" x14ac:dyDescent="0.35">
      <c r="L16" s="3" t="s">
        <v>36</v>
      </c>
      <c r="M16" s="3"/>
      <c r="N16" s="3"/>
      <c r="O16" s="3"/>
    </row>
    <row r="17" spans="1:20" x14ac:dyDescent="0.35">
      <c r="L17" s="3" t="s">
        <v>37</v>
      </c>
      <c r="M17" s="3">
        <f>AVERAGE(M4:M15)</f>
        <v>29.861111111111111</v>
      </c>
      <c r="N17" s="3">
        <f>AVERAGE(N4:N15)</f>
        <v>13.888888888888891</v>
      </c>
      <c r="O17" s="3">
        <f>AVERAGE(O4:O15)</f>
        <v>21.875</v>
      </c>
    </row>
    <row r="18" spans="1:20" x14ac:dyDescent="0.35">
      <c r="L18" s="3" t="s">
        <v>38</v>
      </c>
      <c r="M18" s="3">
        <f t="shared" ref="M18:N18" si="3">MEDIAN(M4:M15)</f>
        <v>20.833333333333332</v>
      </c>
      <c r="N18" s="3">
        <f t="shared" si="3"/>
        <v>13.333333333333334</v>
      </c>
      <c r="O18" s="3">
        <f>MEDIAN(O4:O15)</f>
        <v>19.166666666666664</v>
      </c>
    </row>
    <row r="19" spans="1:20" x14ac:dyDescent="0.35">
      <c r="L19" s="3" t="s">
        <v>39</v>
      </c>
      <c r="M19" s="3">
        <f t="shared" ref="M19:N19" si="4">STDEV(M4:M15)</f>
        <v>26.699395950240973</v>
      </c>
      <c r="N19" s="3">
        <f t="shared" si="4"/>
        <v>14.058559586355122</v>
      </c>
      <c r="O19" s="3">
        <f>STDEV(O4:O15)</f>
        <v>16.403702002716926</v>
      </c>
    </row>
    <row r="22" spans="1:20" x14ac:dyDescent="0.3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</row>
    <row r="24" spans="1:20" x14ac:dyDescent="0.35">
      <c r="A24" t="s">
        <v>40</v>
      </c>
    </row>
    <row r="25" spans="1:20" x14ac:dyDescent="0.35">
      <c r="B25" t="s">
        <v>41</v>
      </c>
      <c r="C25" t="s">
        <v>42</v>
      </c>
      <c r="D25" t="s">
        <v>43</v>
      </c>
      <c r="F25" t="s">
        <v>44</v>
      </c>
    </row>
    <row r="26" spans="1:20" x14ac:dyDescent="0.35">
      <c r="A26">
        <v>0</v>
      </c>
      <c r="B26" t="s">
        <v>45</v>
      </c>
      <c r="C26" t="s">
        <v>46</v>
      </c>
      <c r="D26">
        <f>COUNTIF(B4:J15,0)</f>
        <v>62</v>
      </c>
      <c r="F26" s="5">
        <f>D26/B31</f>
        <v>0.57943925233644855</v>
      </c>
    </row>
    <row r="27" spans="1:20" x14ac:dyDescent="0.35">
      <c r="A27">
        <v>1</v>
      </c>
      <c r="B27" t="s">
        <v>47</v>
      </c>
      <c r="C27" t="s">
        <v>48</v>
      </c>
      <c r="D27">
        <f>COUNTIF(B4:J15,1)</f>
        <v>32</v>
      </c>
      <c r="F27" s="5">
        <f>D27/B31</f>
        <v>0.29906542056074764</v>
      </c>
    </row>
    <row r="28" spans="1:20" x14ac:dyDescent="0.35">
      <c r="A28">
        <v>2</v>
      </c>
      <c r="B28" t="s">
        <v>49</v>
      </c>
      <c r="C28" t="s">
        <v>50</v>
      </c>
      <c r="D28">
        <f>COUNTIF(B4:J15,2)</f>
        <v>13</v>
      </c>
      <c r="F28" s="5">
        <f>D28/B31</f>
        <v>0.12149532710280374</v>
      </c>
    </row>
    <row r="29" spans="1:20" x14ac:dyDescent="0.35">
      <c r="A29">
        <v>3</v>
      </c>
      <c r="B29" t="s">
        <v>51</v>
      </c>
      <c r="C29" t="s">
        <v>52</v>
      </c>
      <c r="D29">
        <f>COUNTIF(B4:J15,3)</f>
        <v>0</v>
      </c>
      <c r="F29" s="5">
        <f>D29/B31</f>
        <v>0</v>
      </c>
    </row>
    <row r="31" spans="1:20" x14ac:dyDescent="0.35">
      <c r="A31" t="s">
        <v>53</v>
      </c>
      <c r="B31">
        <f>SUM(D26:D29)</f>
        <v>107</v>
      </c>
    </row>
    <row r="32" spans="1:20" x14ac:dyDescent="0.35">
      <c r="A32" t="s">
        <v>54</v>
      </c>
      <c r="B32">
        <f>9*12</f>
        <v>108</v>
      </c>
    </row>
  </sheetData>
  <mergeCells count="1">
    <mergeCell ref="V2:Y2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418D1-C532-4103-8E83-596F6779450B}">
  <sheetPr>
    <tabColor rgb="FFFFFF00"/>
  </sheetPr>
  <dimension ref="A1:Y32"/>
  <sheetViews>
    <sheetView workbookViewId="0">
      <selection activeCell="I17" sqref="I17"/>
    </sheetView>
  </sheetViews>
  <sheetFormatPr defaultColWidth="10.90625" defaultRowHeight="14.5" x14ac:dyDescent="0.35"/>
  <cols>
    <col min="1" max="1" width="19.7265625" bestFit="1" customWidth="1"/>
  </cols>
  <sheetData>
    <row r="1" spans="1:2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2" t="s">
        <v>56</v>
      </c>
      <c r="M1" s="2"/>
      <c r="N1" s="2"/>
      <c r="O1" s="2"/>
    </row>
    <row r="2" spans="1:25" x14ac:dyDescent="0.35">
      <c r="A2" s="2" t="s">
        <v>10</v>
      </c>
      <c r="B2" s="2" t="s">
        <v>11</v>
      </c>
      <c r="C2" s="2" t="s">
        <v>12</v>
      </c>
      <c r="D2" s="2" t="s">
        <v>13</v>
      </c>
      <c r="E2" s="2" t="s">
        <v>14</v>
      </c>
      <c r="F2" s="2" t="s">
        <v>15</v>
      </c>
      <c r="G2" s="2" t="s">
        <v>16</v>
      </c>
      <c r="H2" s="2" t="s">
        <v>17</v>
      </c>
      <c r="I2" s="2" t="s">
        <v>18</v>
      </c>
      <c r="J2" s="2" t="s">
        <v>19</v>
      </c>
      <c r="L2" s="2"/>
      <c r="M2" s="2" t="s">
        <v>20</v>
      </c>
      <c r="N2" s="2" t="s">
        <v>21</v>
      </c>
      <c r="O2" s="2" t="s">
        <v>22</v>
      </c>
      <c r="V2" s="9"/>
      <c r="W2" s="9"/>
      <c r="X2" s="9"/>
      <c r="Y2" s="9"/>
    </row>
    <row r="3" spans="1:25" x14ac:dyDescent="0.35">
      <c r="A3" s="2" t="s">
        <v>23</v>
      </c>
      <c r="B3" t="s">
        <v>24</v>
      </c>
      <c r="C3" t="s">
        <v>25</v>
      </c>
      <c r="D3" t="s">
        <v>26</v>
      </c>
      <c r="E3" t="s">
        <v>27</v>
      </c>
      <c r="F3" t="s">
        <v>28</v>
      </c>
      <c r="G3" t="s">
        <v>29</v>
      </c>
      <c r="H3" t="s">
        <v>30</v>
      </c>
      <c r="I3" t="s">
        <v>31</v>
      </c>
      <c r="J3" t="s">
        <v>32</v>
      </c>
      <c r="M3" t="s">
        <v>33</v>
      </c>
      <c r="N3" t="s">
        <v>34</v>
      </c>
      <c r="O3" t="s">
        <v>35</v>
      </c>
    </row>
    <row r="4" spans="1:25" x14ac:dyDescent="0.35">
      <c r="A4" s="2" t="s">
        <v>55</v>
      </c>
      <c r="B4">
        <v>1</v>
      </c>
      <c r="C4">
        <v>2</v>
      </c>
      <c r="D4">
        <v>1</v>
      </c>
      <c r="E4" s="6">
        <v>2</v>
      </c>
      <c r="F4" s="6">
        <v>1</v>
      </c>
      <c r="G4" s="6">
        <v>3</v>
      </c>
      <c r="H4" s="6">
        <v>2</v>
      </c>
      <c r="I4" s="6">
        <v>1</v>
      </c>
      <c r="J4" s="6">
        <v>1</v>
      </c>
      <c r="M4">
        <f>((B4+C4+E4+F4)/12)*100</f>
        <v>50</v>
      </c>
      <c r="N4">
        <f>((D4+G4+H4+I4+J4)/15)*100</f>
        <v>53.333333333333336</v>
      </c>
      <c r="O4">
        <f>(M4+N4)/2</f>
        <v>51.666666666666671</v>
      </c>
    </row>
    <row r="5" spans="1:25" x14ac:dyDescent="0.35">
      <c r="A5" s="2" t="s">
        <v>57</v>
      </c>
      <c r="B5">
        <v>0</v>
      </c>
      <c r="C5">
        <v>0</v>
      </c>
      <c r="D5">
        <v>0</v>
      </c>
      <c r="E5" s="6">
        <v>0</v>
      </c>
      <c r="F5" s="6">
        <v>0</v>
      </c>
      <c r="G5" s="6">
        <v>0</v>
      </c>
      <c r="H5" s="6">
        <v>0</v>
      </c>
      <c r="I5" s="7">
        <v>0</v>
      </c>
      <c r="J5" s="6">
        <v>0</v>
      </c>
      <c r="M5">
        <f>((B5+C5+E5+F5)/12)*100</f>
        <v>0</v>
      </c>
      <c r="N5">
        <f t="shared" ref="N5:N14" si="0">((D5+G5+H5+I5+J5)/15)*100</f>
        <v>0</v>
      </c>
      <c r="O5">
        <f t="shared" ref="O5:O15" si="1">(M5+N5)/2</f>
        <v>0</v>
      </c>
    </row>
    <row r="6" spans="1:25" x14ac:dyDescent="0.35">
      <c r="A6" s="2" t="s">
        <v>59</v>
      </c>
      <c r="B6">
        <v>1</v>
      </c>
      <c r="C6">
        <v>0</v>
      </c>
      <c r="D6">
        <v>1</v>
      </c>
      <c r="E6" s="7">
        <v>0</v>
      </c>
      <c r="F6" s="8">
        <v>2</v>
      </c>
      <c r="G6" s="6">
        <v>2</v>
      </c>
      <c r="H6" s="8">
        <v>0</v>
      </c>
      <c r="I6" s="6">
        <v>0</v>
      </c>
      <c r="J6" s="6">
        <v>0</v>
      </c>
      <c r="M6">
        <f t="shared" ref="M6:M15" si="2">((B6+C6+E6+F6)/12)*100</f>
        <v>25</v>
      </c>
      <c r="N6">
        <f t="shared" si="0"/>
        <v>20</v>
      </c>
      <c r="O6">
        <f t="shared" si="1"/>
        <v>22.5</v>
      </c>
    </row>
    <row r="7" spans="1:25" x14ac:dyDescent="0.35">
      <c r="A7" s="2" t="s">
        <v>60</v>
      </c>
      <c r="B7">
        <v>0</v>
      </c>
      <c r="C7">
        <v>0</v>
      </c>
      <c r="D7">
        <v>1</v>
      </c>
      <c r="E7" s="7">
        <v>0</v>
      </c>
      <c r="F7" s="8">
        <v>0</v>
      </c>
      <c r="G7" s="6">
        <v>0</v>
      </c>
      <c r="H7" s="8">
        <v>0</v>
      </c>
      <c r="I7" s="6">
        <v>1</v>
      </c>
      <c r="J7" s="6">
        <v>0</v>
      </c>
      <c r="M7">
        <f t="shared" si="2"/>
        <v>0</v>
      </c>
      <c r="N7">
        <f t="shared" si="0"/>
        <v>13.333333333333334</v>
      </c>
      <c r="O7">
        <f t="shared" si="1"/>
        <v>6.666666666666667</v>
      </c>
    </row>
    <row r="8" spans="1:25" x14ac:dyDescent="0.35">
      <c r="A8" s="2" t="s">
        <v>61</v>
      </c>
      <c r="B8">
        <v>0</v>
      </c>
      <c r="C8">
        <v>0</v>
      </c>
      <c r="D8">
        <v>0</v>
      </c>
      <c r="E8" s="6">
        <v>1</v>
      </c>
      <c r="F8" s="6">
        <v>0</v>
      </c>
      <c r="G8" s="6">
        <v>0</v>
      </c>
      <c r="H8" s="6">
        <v>0</v>
      </c>
      <c r="I8" s="6">
        <v>1</v>
      </c>
      <c r="J8" s="6">
        <v>0</v>
      </c>
      <c r="M8">
        <f t="shared" si="2"/>
        <v>8.3333333333333321</v>
      </c>
      <c r="N8">
        <f t="shared" si="0"/>
        <v>6.666666666666667</v>
      </c>
      <c r="O8">
        <f t="shared" si="1"/>
        <v>7.5</v>
      </c>
    </row>
    <row r="9" spans="1:25" x14ac:dyDescent="0.35">
      <c r="A9" s="2" t="s">
        <v>62</v>
      </c>
      <c r="B9">
        <v>1</v>
      </c>
      <c r="C9">
        <v>1</v>
      </c>
      <c r="D9">
        <v>1</v>
      </c>
      <c r="E9" s="6">
        <v>1</v>
      </c>
      <c r="F9" s="6">
        <v>1</v>
      </c>
      <c r="G9" s="6">
        <v>0</v>
      </c>
      <c r="H9" s="6">
        <v>1</v>
      </c>
      <c r="I9" s="6">
        <v>0</v>
      </c>
      <c r="J9" s="6">
        <v>0</v>
      </c>
      <c r="M9">
        <f>((B9+C9+E9+F9)/12)*100</f>
        <v>33.333333333333329</v>
      </c>
      <c r="N9">
        <f t="shared" si="0"/>
        <v>13.333333333333334</v>
      </c>
      <c r="O9">
        <f t="shared" si="1"/>
        <v>23.333333333333332</v>
      </c>
    </row>
    <row r="10" spans="1:25" x14ac:dyDescent="0.35">
      <c r="A10" s="2" t="s">
        <v>63</v>
      </c>
      <c r="B10">
        <v>1</v>
      </c>
      <c r="C10">
        <v>0</v>
      </c>
      <c r="D10">
        <v>1</v>
      </c>
      <c r="E10" s="6">
        <v>1</v>
      </c>
      <c r="F10" s="8">
        <v>0</v>
      </c>
      <c r="G10" s="6">
        <v>0</v>
      </c>
      <c r="H10" s="6">
        <v>0</v>
      </c>
      <c r="I10" s="6">
        <v>0</v>
      </c>
      <c r="J10" s="6">
        <v>0</v>
      </c>
      <c r="M10">
        <f t="shared" si="2"/>
        <v>16.666666666666664</v>
      </c>
      <c r="N10">
        <f t="shared" si="0"/>
        <v>6.666666666666667</v>
      </c>
      <c r="O10">
        <f t="shared" si="1"/>
        <v>11.666666666666666</v>
      </c>
    </row>
    <row r="11" spans="1:25" x14ac:dyDescent="0.35">
      <c r="A11" s="2" t="s">
        <v>65</v>
      </c>
      <c r="B11">
        <v>0</v>
      </c>
      <c r="C11">
        <v>0</v>
      </c>
      <c r="D11">
        <v>0</v>
      </c>
      <c r="E11" s="7">
        <v>0</v>
      </c>
      <c r="F11" s="8">
        <v>0</v>
      </c>
      <c r="G11" s="6">
        <v>0</v>
      </c>
      <c r="H11" s="8">
        <v>0</v>
      </c>
      <c r="I11" s="6">
        <v>0</v>
      </c>
      <c r="J11" s="6">
        <v>0</v>
      </c>
      <c r="M11">
        <f t="shared" si="2"/>
        <v>0</v>
      </c>
      <c r="N11">
        <f t="shared" si="0"/>
        <v>0</v>
      </c>
      <c r="O11">
        <f t="shared" si="1"/>
        <v>0</v>
      </c>
    </row>
    <row r="12" spans="1:25" x14ac:dyDescent="0.35">
      <c r="A12" s="2" t="s">
        <v>66</v>
      </c>
      <c r="B12">
        <v>0</v>
      </c>
      <c r="C12">
        <v>0</v>
      </c>
      <c r="D12">
        <v>0</v>
      </c>
      <c r="E12" s="7">
        <v>0</v>
      </c>
      <c r="F12" s="6">
        <v>1</v>
      </c>
      <c r="G12" s="6">
        <v>0</v>
      </c>
      <c r="H12" s="8">
        <v>1</v>
      </c>
      <c r="I12" s="6">
        <v>0</v>
      </c>
      <c r="J12" s="6">
        <v>0</v>
      </c>
      <c r="M12">
        <f t="shared" si="2"/>
        <v>8.3333333333333321</v>
      </c>
      <c r="N12">
        <f t="shared" si="0"/>
        <v>6.666666666666667</v>
      </c>
      <c r="O12">
        <f t="shared" si="1"/>
        <v>7.5</v>
      </c>
    </row>
    <row r="13" spans="1:25" x14ac:dyDescent="0.35">
      <c r="A13" s="2" t="s">
        <v>67</v>
      </c>
      <c r="B13">
        <v>0</v>
      </c>
      <c r="C13">
        <v>0</v>
      </c>
      <c r="D13">
        <v>0</v>
      </c>
      <c r="E13" s="6">
        <v>1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M13">
        <f t="shared" si="2"/>
        <v>8.3333333333333321</v>
      </c>
      <c r="N13">
        <f t="shared" si="0"/>
        <v>0</v>
      </c>
      <c r="O13">
        <f t="shared" si="1"/>
        <v>4.1666666666666661</v>
      </c>
    </row>
    <row r="14" spans="1:25" x14ac:dyDescent="0.35">
      <c r="A14" s="2" t="s">
        <v>68</v>
      </c>
      <c r="B14">
        <v>0</v>
      </c>
      <c r="C14">
        <v>0</v>
      </c>
      <c r="D14">
        <v>0</v>
      </c>
      <c r="E14" s="6">
        <v>1</v>
      </c>
      <c r="F14" s="6">
        <v>1</v>
      </c>
      <c r="G14" s="6">
        <v>0</v>
      </c>
      <c r="H14" s="6">
        <v>1</v>
      </c>
      <c r="I14" s="6">
        <v>0</v>
      </c>
      <c r="J14" s="6">
        <v>0</v>
      </c>
      <c r="M14">
        <f t="shared" si="2"/>
        <v>16.666666666666664</v>
      </c>
      <c r="N14">
        <f t="shared" si="0"/>
        <v>6.666666666666667</v>
      </c>
      <c r="O14">
        <f t="shared" si="1"/>
        <v>11.666666666666666</v>
      </c>
    </row>
    <row r="15" spans="1:25" x14ac:dyDescent="0.35">
      <c r="A15" s="2" t="s">
        <v>69</v>
      </c>
      <c r="B15">
        <v>0</v>
      </c>
      <c r="C15">
        <v>0</v>
      </c>
      <c r="D15">
        <v>0</v>
      </c>
      <c r="E15" s="6">
        <v>0</v>
      </c>
      <c r="F15" s="8">
        <v>0</v>
      </c>
      <c r="G15" s="6">
        <v>0</v>
      </c>
      <c r="H15" s="8">
        <v>0</v>
      </c>
      <c r="I15" s="6">
        <v>0</v>
      </c>
      <c r="J15" s="6">
        <v>0</v>
      </c>
      <c r="M15">
        <f t="shared" si="2"/>
        <v>0</v>
      </c>
      <c r="N15">
        <f>((D15+G15+H15+I15+J15)/15)*100</f>
        <v>0</v>
      </c>
      <c r="O15">
        <f t="shared" si="1"/>
        <v>0</v>
      </c>
    </row>
    <row r="16" spans="1:25" x14ac:dyDescent="0.35">
      <c r="L16" s="3" t="s">
        <v>36</v>
      </c>
      <c r="M16" s="3"/>
      <c r="N16" s="3"/>
      <c r="O16" s="3"/>
    </row>
    <row r="17" spans="1:20" x14ac:dyDescent="0.35">
      <c r="L17" s="3" t="s">
        <v>37</v>
      </c>
      <c r="M17" s="3">
        <f>AVERAGE(M4:M15)</f>
        <v>13.888888888888888</v>
      </c>
      <c r="N17" s="3">
        <f>AVERAGE(N4:N15)</f>
        <v>10.555555555555557</v>
      </c>
      <c r="O17" s="3">
        <f>AVERAGE(O4:O15)</f>
        <v>12.222222222222221</v>
      </c>
    </row>
    <row r="18" spans="1:20" x14ac:dyDescent="0.35">
      <c r="L18" s="3" t="s">
        <v>38</v>
      </c>
      <c r="M18" s="3">
        <f t="shared" ref="M18:N18" si="3">MEDIAN(M4:M15)</f>
        <v>8.3333333333333321</v>
      </c>
      <c r="N18" s="3">
        <f t="shared" si="3"/>
        <v>6.666666666666667</v>
      </c>
      <c r="O18" s="3">
        <f>MEDIAN(O4:O15)</f>
        <v>7.5</v>
      </c>
    </row>
    <row r="19" spans="1:20" x14ac:dyDescent="0.35">
      <c r="L19" s="3" t="s">
        <v>39</v>
      </c>
      <c r="M19" s="3">
        <f t="shared" ref="M19:N19" si="4">STDEV(M4:M15)</f>
        <v>15.623947776018198</v>
      </c>
      <c r="N19" s="3">
        <f t="shared" si="4"/>
        <v>14.895822296386388</v>
      </c>
      <c r="O19" s="3">
        <f>STDEV(O4:O15)</f>
        <v>14.690980764568303</v>
      </c>
    </row>
    <row r="22" spans="1:20" x14ac:dyDescent="0.3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</row>
    <row r="24" spans="1:20" x14ac:dyDescent="0.35">
      <c r="A24" t="s">
        <v>40</v>
      </c>
    </row>
    <row r="25" spans="1:20" x14ac:dyDescent="0.35">
      <c r="B25" t="s">
        <v>41</v>
      </c>
      <c r="C25" t="s">
        <v>42</v>
      </c>
      <c r="D25" t="s">
        <v>43</v>
      </c>
      <c r="F25" t="s">
        <v>44</v>
      </c>
    </row>
    <row r="26" spans="1:20" x14ac:dyDescent="0.35">
      <c r="A26">
        <v>0</v>
      </c>
      <c r="B26" t="s">
        <v>45</v>
      </c>
      <c r="C26" t="s">
        <v>46</v>
      </c>
      <c r="D26">
        <f>COUNTIF(B4:J15,0)</f>
        <v>76</v>
      </c>
      <c r="F26" s="5">
        <f>D26/B31</f>
        <v>0.70370370370370372</v>
      </c>
    </row>
    <row r="27" spans="1:20" x14ac:dyDescent="0.35">
      <c r="A27">
        <v>1</v>
      </c>
      <c r="B27" t="s">
        <v>47</v>
      </c>
      <c r="C27" t="s">
        <v>48</v>
      </c>
      <c r="D27">
        <f>COUNTIF(B4:J15,1)</f>
        <v>26</v>
      </c>
      <c r="F27" s="5">
        <f>D27/B31</f>
        <v>0.24074074074074073</v>
      </c>
    </row>
    <row r="28" spans="1:20" x14ac:dyDescent="0.35">
      <c r="A28">
        <v>2</v>
      </c>
      <c r="B28" t="s">
        <v>49</v>
      </c>
      <c r="C28" t="s">
        <v>50</v>
      </c>
      <c r="D28">
        <f>COUNTIF(B4:J15,2)</f>
        <v>5</v>
      </c>
      <c r="F28" s="5">
        <f>D28/B31</f>
        <v>4.6296296296296294E-2</v>
      </c>
    </row>
    <row r="29" spans="1:20" x14ac:dyDescent="0.35">
      <c r="A29">
        <v>3</v>
      </c>
      <c r="B29" t="s">
        <v>51</v>
      </c>
      <c r="C29" t="s">
        <v>52</v>
      </c>
      <c r="D29">
        <f>COUNTIF(B4:J15,3)</f>
        <v>1</v>
      </c>
      <c r="F29" s="5">
        <f>D29/B31</f>
        <v>9.2592592592592587E-3</v>
      </c>
    </row>
    <row r="31" spans="1:20" x14ac:dyDescent="0.35">
      <c r="A31" t="s">
        <v>53</v>
      </c>
      <c r="B31">
        <f>SUM(D26:D29)</f>
        <v>108</v>
      </c>
    </row>
    <row r="32" spans="1:20" x14ac:dyDescent="0.35">
      <c r="A32" t="s">
        <v>54</v>
      </c>
      <c r="B32">
        <f>9*12</f>
        <v>108</v>
      </c>
    </row>
  </sheetData>
  <mergeCells count="1">
    <mergeCell ref="V2:Y2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17DE4-5100-4569-BC1E-6255F9358C03}">
  <sheetPr>
    <tabColor rgb="FF00B0F0"/>
  </sheetPr>
  <dimension ref="C8:F9"/>
  <sheetViews>
    <sheetView tabSelected="1" workbookViewId="0">
      <selection activeCell="S5" sqref="S5"/>
    </sheetView>
  </sheetViews>
  <sheetFormatPr defaultRowHeight="14.5" x14ac:dyDescent="0.35"/>
  <cols>
    <col min="3" max="3" width="20.81640625" bestFit="1" customWidth="1"/>
  </cols>
  <sheetData>
    <row r="8" spans="3:6" x14ac:dyDescent="0.35">
      <c r="C8" t="s">
        <v>70</v>
      </c>
      <c r="D8">
        <f>'VRSQ Drone'!O17</f>
        <v>12.222222222222221</v>
      </c>
      <c r="E8" t="s">
        <v>72</v>
      </c>
      <c r="F8">
        <f>'VRSQ Drone'!O19</f>
        <v>14.690980764568303</v>
      </c>
    </row>
    <row r="9" spans="3:6" x14ac:dyDescent="0.35">
      <c r="C9" t="s">
        <v>71</v>
      </c>
      <c r="D9">
        <f>'VRSQ Hover'!O17</f>
        <v>21.875</v>
      </c>
      <c r="E9" t="s">
        <v>72</v>
      </c>
      <c r="F9">
        <f>'VRSQ Hover'!O19</f>
        <v>16.403702002716926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VRSQ Hover</vt:lpstr>
      <vt:lpstr>VRSQ Drone</vt:lpstr>
      <vt:lpstr>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Jannis Vogel</dc:creator>
  <cp:lastModifiedBy>David Märzendorfer</cp:lastModifiedBy>
  <dcterms:created xsi:type="dcterms:W3CDTF">2021-03-12T11:49:27Z</dcterms:created>
  <dcterms:modified xsi:type="dcterms:W3CDTF">2024-11-10T10:23:35Z</dcterms:modified>
</cp:coreProperties>
</file>