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5.xml" ContentType="application/vnd.openxmlformats-officedocument.drawing+xml"/>
  <Override PartName="/xl/charts/chart24.xml" ContentType="application/vnd.openxmlformats-officedocument.drawingml.chart+xml"/>
  <Override PartName="/xl/charts/style20.xml" ContentType="application/vnd.ms-office.chartstyle+xml"/>
  <Override PartName="/xl/charts/colors20.xml" ContentType="application/vnd.ms-office.chartcolorstyle+xml"/>
  <Override PartName="/xl/charts/chart25.xml" ContentType="application/vnd.openxmlformats-officedocument.drawingml.chart+xml"/>
  <Override PartName="/xl/charts/style21.xml" ContentType="application/vnd.ms-office.chartstyle+xml"/>
  <Override PartName="/xl/charts/colors21.xml" ContentType="application/vnd.ms-office.chartcolorstyle+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0" documentId="8_{B9A71A3B-2985-4F74-81A3-2CAED1ED7CB3}" xr6:coauthVersionLast="47" xr6:coauthVersionMax="47" xr10:uidLastSave="{00000000-0000-0000-0000-000000000000}"/>
  <bookViews>
    <workbookView xWindow="0" yWindow="0" windowWidth="0" windowHeight="0" firstSheet="3" activeTab="3" xr2:uid="{00000000-000D-0000-FFFF-FFFF00000000}"/>
  </bookViews>
  <sheets>
    <sheet name="Read Me" sheetId="1" r:id="rId1"/>
    <sheet name="Data Repository Table" sheetId="2" r:id="rId2"/>
    <sheet name="Revenue Analysis" sheetId="3" r:id="rId3"/>
    <sheet name="Expenses Analysis" sheetId="4" r:id="rId4"/>
    <sheet name="Variance Analysis" sheetId="6" state="hidden" r:id="rId5"/>
    <sheet name="Cost to Produce" sheetId="7" state="hidden" r:id="rId6"/>
    <sheet name="EBIT" sheetId="8" state="hidden" r:id="rId7"/>
    <sheet name="Profitability EBIT Analysis" sheetId="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c8718h1xoxoBynUe5YyebO8tX9nBLclOnC8XGXu9NJc="/>
    </ext>
  </extLst>
</workbook>
</file>

<file path=xl/calcChain.xml><?xml version="1.0" encoding="utf-8"?>
<calcChain xmlns="http://schemas.openxmlformats.org/spreadsheetml/2006/main">
  <c r="E12" i="3" l="1"/>
  <c r="P22" i="5"/>
  <c r="O22" i="5"/>
  <c r="E22" i="5"/>
  <c r="N22" i="5"/>
  <c r="M22" i="5"/>
  <c r="L22" i="5"/>
  <c r="K22" i="5"/>
  <c r="J22" i="5"/>
  <c r="I22" i="5"/>
  <c r="H22" i="5"/>
  <c r="G22" i="5"/>
  <c r="F22" i="5"/>
  <c r="E21" i="5"/>
  <c r="P21" i="5"/>
  <c r="O21" i="5"/>
  <c r="N21" i="5"/>
  <c r="M21" i="5"/>
  <c r="L21" i="5"/>
  <c r="K21" i="5"/>
  <c r="J21" i="5"/>
  <c r="I21" i="5"/>
  <c r="H21" i="5"/>
  <c r="G21" i="5"/>
  <c r="F21" i="5"/>
  <c r="Q21" i="5" s="1"/>
  <c r="E20" i="5"/>
  <c r="P20" i="5"/>
  <c r="O20" i="5"/>
  <c r="N20" i="5"/>
  <c r="F20" i="5"/>
  <c r="M20" i="5"/>
  <c r="L20" i="5"/>
  <c r="K20" i="5"/>
  <c r="J20" i="5"/>
  <c r="I20" i="5"/>
  <c r="H20" i="5"/>
  <c r="G20" i="5"/>
  <c r="E18" i="5"/>
  <c r="G18" i="5"/>
  <c r="F18" i="5"/>
  <c r="P18" i="5"/>
  <c r="O18" i="5"/>
  <c r="N18" i="5"/>
  <c r="M18" i="5"/>
  <c r="L18" i="5"/>
  <c r="K18" i="5"/>
  <c r="J18" i="5"/>
  <c r="I18" i="5"/>
  <c r="H18" i="5"/>
  <c r="P17" i="5"/>
  <c r="E17" i="5"/>
  <c r="O17" i="5"/>
  <c r="N17" i="5"/>
  <c r="M17" i="5"/>
  <c r="L17" i="5"/>
  <c r="K17" i="5"/>
  <c r="J17" i="5"/>
  <c r="I17" i="5"/>
  <c r="H17" i="5"/>
  <c r="G17" i="5"/>
  <c r="F17" i="5"/>
  <c r="E16" i="5"/>
  <c r="P16" i="5"/>
  <c r="O16" i="5"/>
  <c r="N16" i="5"/>
  <c r="M16" i="5"/>
  <c r="L16" i="5"/>
  <c r="K16" i="5"/>
  <c r="J16" i="5"/>
  <c r="I16" i="5"/>
  <c r="H16" i="5"/>
  <c r="G16" i="5"/>
  <c r="F16" i="5"/>
  <c r="Q138" i="4"/>
  <c r="P138" i="4"/>
  <c r="O138" i="4"/>
  <c r="N138" i="4"/>
  <c r="M138" i="4"/>
  <c r="L138" i="4"/>
  <c r="K138" i="4"/>
  <c r="J138" i="4"/>
  <c r="I138" i="4"/>
  <c r="H138" i="4"/>
  <c r="G138" i="4"/>
  <c r="F138" i="4"/>
  <c r="F137" i="4"/>
  <c r="Q137" i="4"/>
  <c r="P137" i="4"/>
  <c r="O137" i="4"/>
  <c r="N137" i="4"/>
  <c r="M137" i="4"/>
  <c r="L137" i="4"/>
  <c r="K137" i="4"/>
  <c r="J137" i="4"/>
  <c r="I137" i="4"/>
  <c r="H137" i="4"/>
  <c r="G137" i="4"/>
  <c r="F136" i="4"/>
  <c r="Q136" i="4"/>
  <c r="P136" i="4"/>
  <c r="O136" i="4"/>
  <c r="N136" i="4"/>
  <c r="M136" i="4"/>
  <c r="L136" i="4"/>
  <c r="K136" i="4"/>
  <c r="J136" i="4"/>
  <c r="I136" i="4"/>
  <c r="H136" i="4"/>
  <c r="G136" i="4"/>
  <c r="F135" i="4"/>
  <c r="Q135" i="4"/>
  <c r="P135" i="4"/>
  <c r="O135" i="4"/>
  <c r="N135" i="4"/>
  <c r="M135" i="4"/>
  <c r="L135" i="4"/>
  <c r="K135" i="4"/>
  <c r="J135" i="4"/>
  <c r="I135" i="4"/>
  <c r="H135" i="4"/>
  <c r="G135" i="4"/>
  <c r="F134" i="4"/>
  <c r="Q134" i="4"/>
  <c r="P134" i="4"/>
  <c r="O134" i="4"/>
  <c r="N134" i="4"/>
  <c r="M134" i="4"/>
  <c r="L134" i="4"/>
  <c r="K134" i="4"/>
  <c r="J134" i="4"/>
  <c r="I134" i="4"/>
  <c r="H134" i="4"/>
  <c r="G134" i="4"/>
  <c r="F22" i="4"/>
  <c r="E28" i="3"/>
  <c r="F133" i="4"/>
  <c r="Q133" i="4"/>
  <c r="P133" i="4"/>
  <c r="O133" i="4"/>
  <c r="N133" i="4"/>
  <c r="M133" i="4"/>
  <c r="L133" i="4"/>
  <c r="K133" i="4"/>
  <c r="J133" i="4"/>
  <c r="I133" i="4"/>
  <c r="H133" i="4"/>
  <c r="G133" i="4"/>
  <c r="F15" i="4"/>
  <c r="Q84" i="4"/>
  <c r="P84" i="4"/>
  <c r="O84" i="4"/>
  <c r="N84" i="4"/>
  <c r="M84" i="4"/>
  <c r="L84" i="4"/>
  <c r="K84" i="4"/>
  <c r="J84" i="4"/>
  <c r="I84" i="4"/>
  <c r="H84" i="4"/>
  <c r="G84" i="4"/>
  <c r="F84" i="4"/>
  <c r="F83" i="4"/>
  <c r="Q83" i="4"/>
  <c r="P83" i="4"/>
  <c r="O83" i="4"/>
  <c r="N83" i="4"/>
  <c r="M83" i="4"/>
  <c r="L83" i="4"/>
  <c r="K83" i="4"/>
  <c r="J83" i="4"/>
  <c r="G83" i="4"/>
  <c r="H83" i="4"/>
  <c r="I83" i="4"/>
  <c r="F82" i="4"/>
  <c r="F85" i="4" s="1"/>
  <c r="Q82" i="4"/>
  <c r="Q85" i="4" s="1"/>
  <c r="P82" i="4"/>
  <c r="P85" i="4" s="1"/>
  <c r="O82" i="4"/>
  <c r="O85" i="4" s="1"/>
  <c r="N82" i="4"/>
  <c r="N85" i="4" s="1"/>
  <c r="M82" i="4"/>
  <c r="M85" i="4" s="1"/>
  <c r="L82" i="4"/>
  <c r="L85" i="4" s="1"/>
  <c r="K82" i="4"/>
  <c r="K85" i="4" s="1"/>
  <c r="J82" i="4"/>
  <c r="J85" i="4" s="1"/>
  <c r="I82" i="4"/>
  <c r="I85" i="4" s="1"/>
  <c r="H82" i="4"/>
  <c r="H85" i="4" s="1"/>
  <c r="G82" i="4"/>
  <c r="G85" i="4" s="1"/>
  <c r="F55" i="4"/>
  <c r="F48" i="4"/>
  <c r="Q55" i="4"/>
  <c r="P55" i="4"/>
  <c r="O55" i="4"/>
  <c r="N55" i="4"/>
  <c r="M55" i="4"/>
  <c r="L55" i="4"/>
  <c r="K55" i="4"/>
  <c r="J55" i="4"/>
  <c r="I55" i="4"/>
  <c r="H55" i="4"/>
  <c r="G55" i="4"/>
  <c r="J54" i="4"/>
  <c r="Q54" i="4"/>
  <c r="P54" i="4"/>
  <c r="O54" i="4"/>
  <c r="N54" i="4"/>
  <c r="M54" i="4"/>
  <c r="J48" i="4"/>
  <c r="L54" i="4"/>
  <c r="K54" i="4"/>
  <c r="I54" i="4"/>
  <c r="H54" i="4"/>
  <c r="G54" i="4"/>
  <c r="F54" i="4"/>
  <c r="F53" i="4"/>
  <c r="H53" i="4"/>
  <c r="G53" i="4"/>
  <c r="Q53" i="4"/>
  <c r="P53" i="4"/>
  <c r="O53" i="4"/>
  <c r="N53" i="4"/>
  <c r="M53" i="4"/>
  <c r="L53" i="4"/>
  <c r="K53" i="4"/>
  <c r="J53" i="4"/>
  <c r="I53" i="4"/>
  <c r="Q52" i="4"/>
  <c r="P52" i="4"/>
  <c r="O52" i="4"/>
  <c r="N52" i="4"/>
  <c r="M52" i="4"/>
  <c r="L52" i="4"/>
  <c r="K52" i="4"/>
  <c r="J52" i="4"/>
  <c r="I52" i="4"/>
  <c r="H52" i="4"/>
  <c r="G52" i="4"/>
  <c r="F52" i="4"/>
  <c r="F51" i="4"/>
  <c r="Q51" i="4"/>
  <c r="P51" i="4"/>
  <c r="O51" i="4"/>
  <c r="N51" i="4"/>
  <c r="M51" i="4"/>
  <c r="L51" i="4"/>
  <c r="K51" i="4"/>
  <c r="J51" i="4"/>
  <c r="I51" i="4"/>
  <c r="H51" i="4"/>
  <c r="G51" i="4"/>
  <c r="Q50" i="4"/>
  <c r="P50" i="4"/>
  <c r="O50" i="4"/>
  <c r="N50" i="4"/>
  <c r="M50" i="4"/>
  <c r="L50" i="4"/>
  <c r="K50" i="4"/>
  <c r="J50" i="4"/>
  <c r="I50" i="4"/>
  <c r="H50" i="4"/>
  <c r="G50" i="4"/>
  <c r="F50" i="4"/>
  <c r="F49" i="4"/>
  <c r="Q49" i="4"/>
  <c r="P49" i="4"/>
  <c r="O49" i="4"/>
  <c r="N49" i="4"/>
  <c r="M49" i="4"/>
  <c r="L49" i="4"/>
  <c r="K49" i="4"/>
  <c r="J49" i="4"/>
  <c r="J56" i="4" s="1"/>
  <c r="I49" i="4"/>
  <c r="H49" i="4"/>
  <c r="G49" i="4"/>
  <c r="Q48" i="4"/>
  <c r="P48" i="4"/>
  <c r="O48" i="4"/>
  <c r="N48" i="4"/>
  <c r="M48" i="4"/>
  <c r="L48" i="4"/>
  <c r="K48" i="4"/>
  <c r="I48" i="4"/>
  <c r="H48" i="4"/>
  <c r="G48" i="4"/>
  <c r="F42" i="4"/>
  <c r="Q42" i="4"/>
  <c r="P42" i="4"/>
  <c r="O42" i="4"/>
  <c r="N42" i="4"/>
  <c r="M42" i="4"/>
  <c r="L42" i="4"/>
  <c r="K42" i="4"/>
  <c r="J42" i="4"/>
  <c r="I42" i="4"/>
  <c r="H42" i="4"/>
  <c r="G42" i="4"/>
  <c r="F41" i="4"/>
  <c r="Q41" i="4"/>
  <c r="P41" i="4"/>
  <c r="O41" i="4"/>
  <c r="N41" i="4"/>
  <c r="M41" i="4"/>
  <c r="L41" i="4"/>
  <c r="K41" i="4"/>
  <c r="J41" i="4"/>
  <c r="I41" i="4"/>
  <c r="H41" i="4"/>
  <c r="G41" i="4"/>
  <c r="F40" i="4"/>
  <c r="Q40" i="4"/>
  <c r="P40" i="4"/>
  <c r="O40" i="4"/>
  <c r="N40" i="4"/>
  <c r="M40" i="4"/>
  <c r="L40" i="4"/>
  <c r="K40" i="4"/>
  <c r="J40" i="4"/>
  <c r="I40" i="4"/>
  <c r="H40" i="4"/>
  <c r="G40" i="4"/>
  <c r="F39" i="4"/>
  <c r="Q39" i="4"/>
  <c r="P39" i="4"/>
  <c r="O39" i="4"/>
  <c r="N39" i="4"/>
  <c r="M39" i="4"/>
  <c r="L39" i="4"/>
  <c r="K39" i="4"/>
  <c r="J39" i="4"/>
  <c r="I39" i="4"/>
  <c r="H39" i="4"/>
  <c r="G39" i="4"/>
  <c r="F38" i="4"/>
  <c r="Q38" i="4"/>
  <c r="P38" i="4"/>
  <c r="O38" i="4"/>
  <c r="N38" i="4"/>
  <c r="M38" i="4"/>
  <c r="L38" i="4"/>
  <c r="K38" i="4"/>
  <c r="J38" i="4"/>
  <c r="I38" i="4"/>
  <c r="H38" i="4"/>
  <c r="G38" i="4"/>
  <c r="F37" i="4"/>
  <c r="Q37" i="4"/>
  <c r="P37" i="4"/>
  <c r="O37" i="4"/>
  <c r="N37" i="4"/>
  <c r="M37" i="4"/>
  <c r="L37" i="4"/>
  <c r="K37" i="4"/>
  <c r="J37" i="4"/>
  <c r="I37" i="4"/>
  <c r="H37" i="4"/>
  <c r="G37" i="4"/>
  <c r="F36" i="4"/>
  <c r="Q36" i="4"/>
  <c r="P36" i="4"/>
  <c r="O36" i="4"/>
  <c r="N36" i="4"/>
  <c r="M36" i="4"/>
  <c r="L36" i="4"/>
  <c r="K36" i="4"/>
  <c r="J36" i="4"/>
  <c r="I36" i="4"/>
  <c r="H36" i="4"/>
  <c r="G36" i="4"/>
  <c r="F35" i="4"/>
  <c r="F43" i="4" s="1"/>
  <c r="Q35" i="4"/>
  <c r="P35" i="4"/>
  <c r="O35" i="4"/>
  <c r="N35" i="4"/>
  <c r="M35" i="4"/>
  <c r="L35" i="4"/>
  <c r="K35" i="4"/>
  <c r="J35" i="4"/>
  <c r="G35" i="4"/>
  <c r="H35" i="4"/>
  <c r="I35" i="4"/>
  <c r="F32" i="4"/>
  <c r="Q32" i="4"/>
  <c r="P32" i="4"/>
  <c r="O32" i="4"/>
  <c r="N32" i="4"/>
  <c r="M32" i="4"/>
  <c r="L32" i="4"/>
  <c r="K32" i="4"/>
  <c r="J32" i="4"/>
  <c r="I32" i="4"/>
  <c r="H32" i="4"/>
  <c r="G32" i="4"/>
  <c r="F31" i="4"/>
  <c r="Q31" i="4"/>
  <c r="P31" i="4"/>
  <c r="O31" i="4"/>
  <c r="N31" i="4"/>
  <c r="M31" i="4"/>
  <c r="L31" i="4"/>
  <c r="K31" i="4"/>
  <c r="J31" i="4"/>
  <c r="I31" i="4"/>
  <c r="H31" i="4"/>
  <c r="G31" i="4"/>
  <c r="F30" i="4"/>
  <c r="Q30" i="4"/>
  <c r="P30" i="4"/>
  <c r="O30" i="4"/>
  <c r="N30" i="4"/>
  <c r="M30" i="4"/>
  <c r="L30" i="4"/>
  <c r="K30" i="4"/>
  <c r="J30" i="4"/>
  <c r="I30" i="4"/>
  <c r="H30" i="4"/>
  <c r="G30" i="4"/>
  <c r="F29" i="4"/>
  <c r="Q29" i="4"/>
  <c r="P29" i="4"/>
  <c r="O29" i="4"/>
  <c r="N29" i="4"/>
  <c r="M29" i="4"/>
  <c r="L29" i="4"/>
  <c r="K29" i="4"/>
  <c r="J29" i="4"/>
  <c r="I29" i="4"/>
  <c r="H29" i="4"/>
  <c r="G29" i="4"/>
  <c r="F28" i="4"/>
  <c r="Q28" i="4"/>
  <c r="P28" i="4"/>
  <c r="O28" i="4"/>
  <c r="N28" i="4"/>
  <c r="M28" i="4"/>
  <c r="L28" i="4"/>
  <c r="K28" i="4"/>
  <c r="J28" i="4"/>
  <c r="I28" i="4"/>
  <c r="H28" i="4"/>
  <c r="G28" i="4"/>
  <c r="F27" i="4"/>
  <c r="Q27" i="4"/>
  <c r="P27" i="4"/>
  <c r="O27" i="4"/>
  <c r="N27" i="4"/>
  <c r="M27" i="4"/>
  <c r="L27" i="4"/>
  <c r="K27" i="4"/>
  <c r="J27" i="4"/>
  <c r="I27" i="4"/>
  <c r="H27" i="4"/>
  <c r="G27" i="4"/>
  <c r="F26" i="4"/>
  <c r="Q26" i="4"/>
  <c r="P26" i="4"/>
  <c r="O26" i="4"/>
  <c r="N26" i="4"/>
  <c r="M26" i="4"/>
  <c r="L26" i="4"/>
  <c r="K26" i="4"/>
  <c r="J26" i="4"/>
  <c r="I26" i="4"/>
  <c r="H26" i="4"/>
  <c r="G26" i="4"/>
  <c r="F25" i="4"/>
  <c r="F33" i="4" s="1"/>
  <c r="Q25" i="4"/>
  <c r="P25" i="4"/>
  <c r="O25" i="4"/>
  <c r="N25" i="4"/>
  <c r="M25" i="4"/>
  <c r="L25" i="4"/>
  <c r="K25" i="4"/>
  <c r="J25" i="4"/>
  <c r="I25" i="4"/>
  <c r="H25" i="4"/>
  <c r="G25" i="4"/>
  <c r="Q22" i="4"/>
  <c r="P22" i="4"/>
  <c r="O22" i="4"/>
  <c r="N22" i="4"/>
  <c r="M22" i="4"/>
  <c r="L22" i="4"/>
  <c r="K22" i="4"/>
  <c r="J22" i="4"/>
  <c r="I22" i="4"/>
  <c r="H22" i="4"/>
  <c r="G22" i="4"/>
  <c r="F21" i="4"/>
  <c r="Q21" i="4"/>
  <c r="P21" i="4"/>
  <c r="O21" i="4"/>
  <c r="N21" i="4"/>
  <c r="M21" i="4"/>
  <c r="L21" i="4"/>
  <c r="K21" i="4"/>
  <c r="J21" i="4"/>
  <c r="I21" i="4"/>
  <c r="H21" i="4"/>
  <c r="G21" i="4"/>
  <c r="F20" i="4"/>
  <c r="Q20" i="4"/>
  <c r="P20" i="4"/>
  <c r="O20" i="4"/>
  <c r="N20" i="4"/>
  <c r="M20" i="4"/>
  <c r="L20" i="4"/>
  <c r="K20" i="4"/>
  <c r="J20" i="4"/>
  <c r="I20" i="4"/>
  <c r="H20" i="4"/>
  <c r="G20" i="4"/>
  <c r="F19" i="4"/>
  <c r="Q19" i="4"/>
  <c r="P19" i="4"/>
  <c r="O19" i="4"/>
  <c r="N19" i="4"/>
  <c r="M19" i="4"/>
  <c r="L19" i="4"/>
  <c r="K19" i="4"/>
  <c r="J19" i="4"/>
  <c r="I19" i="4"/>
  <c r="H19" i="4"/>
  <c r="G19" i="4"/>
  <c r="F18" i="4"/>
  <c r="Q18" i="4"/>
  <c r="P18" i="4"/>
  <c r="O18" i="4"/>
  <c r="N18" i="4"/>
  <c r="M18" i="4"/>
  <c r="L18" i="4"/>
  <c r="K18" i="4"/>
  <c r="J18" i="4"/>
  <c r="I18" i="4"/>
  <c r="H18" i="4"/>
  <c r="G18" i="4"/>
  <c r="F17" i="4"/>
  <c r="Q17" i="4"/>
  <c r="P17" i="4"/>
  <c r="O17" i="4"/>
  <c r="N17" i="4"/>
  <c r="M17" i="4"/>
  <c r="L17" i="4"/>
  <c r="K17" i="4"/>
  <c r="J17" i="4"/>
  <c r="I17" i="4"/>
  <c r="H17" i="4"/>
  <c r="G17" i="4"/>
  <c r="F16" i="4"/>
  <c r="Q16" i="4"/>
  <c r="P16" i="4"/>
  <c r="O16" i="4"/>
  <c r="N16" i="4"/>
  <c r="M16" i="4"/>
  <c r="L16" i="4"/>
  <c r="K16" i="4"/>
  <c r="J16" i="4"/>
  <c r="I16" i="4"/>
  <c r="H16" i="4"/>
  <c r="G16" i="4"/>
  <c r="Q15" i="4"/>
  <c r="P15" i="4"/>
  <c r="O15" i="4"/>
  <c r="N15" i="4"/>
  <c r="M15" i="4"/>
  <c r="L15" i="4"/>
  <c r="K15" i="4"/>
  <c r="J15" i="4"/>
  <c r="I15" i="4"/>
  <c r="H15" i="4"/>
  <c r="G15" i="4"/>
  <c r="G23" i="4" s="1"/>
  <c r="D74" i="3"/>
  <c r="C74" i="3"/>
  <c r="B74" i="3"/>
  <c r="D73" i="3"/>
  <c r="C73" i="3"/>
  <c r="B73" i="3"/>
  <c r="D72" i="3"/>
  <c r="C72" i="3"/>
  <c r="B72" i="3"/>
  <c r="C69" i="3"/>
  <c r="D69" i="3"/>
  <c r="D68" i="3"/>
  <c r="D67" i="3"/>
  <c r="B69" i="3"/>
  <c r="B68" i="3"/>
  <c r="H39" i="3"/>
  <c r="G39" i="3"/>
  <c r="F39" i="3"/>
  <c r="E39" i="3"/>
  <c r="C68" i="3"/>
  <c r="B67" i="3"/>
  <c r="C67" i="3"/>
  <c r="E34" i="3"/>
  <c r="E67" i="3"/>
  <c r="Q36" i="3"/>
  <c r="Q35" i="3"/>
  <c r="Q34" i="3"/>
  <c r="P42" i="3"/>
  <c r="O42" i="3"/>
  <c r="N42" i="3"/>
  <c r="M42" i="3"/>
  <c r="L42" i="3"/>
  <c r="K42" i="3"/>
  <c r="J42" i="3"/>
  <c r="I42" i="3"/>
  <c r="H42" i="3"/>
  <c r="G42" i="3"/>
  <c r="F42" i="3"/>
  <c r="E42" i="3"/>
  <c r="E41" i="3"/>
  <c r="P41" i="3"/>
  <c r="O41" i="3"/>
  <c r="N41" i="3"/>
  <c r="M41" i="3"/>
  <c r="L41" i="3"/>
  <c r="K41" i="3"/>
  <c r="J41" i="3"/>
  <c r="I41" i="3"/>
  <c r="H41" i="3"/>
  <c r="G41" i="3"/>
  <c r="F41" i="3"/>
  <c r="E40" i="3"/>
  <c r="P40" i="3"/>
  <c r="O40" i="3"/>
  <c r="N40" i="3"/>
  <c r="M40" i="3"/>
  <c r="L40" i="3"/>
  <c r="K40" i="3"/>
  <c r="J40" i="3"/>
  <c r="I40" i="3"/>
  <c r="H40" i="3"/>
  <c r="G40" i="3"/>
  <c r="F40" i="3"/>
  <c r="P39" i="3"/>
  <c r="O39" i="3"/>
  <c r="N39" i="3"/>
  <c r="M39" i="3"/>
  <c r="L39" i="3"/>
  <c r="K39" i="3"/>
  <c r="J39" i="3"/>
  <c r="I39" i="3"/>
  <c r="E38" i="3"/>
  <c r="P38" i="3"/>
  <c r="O38" i="3"/>
  <c r="N38" i="3"/>
  <c r="M38" i="3"/>
  <c r="L38" i="3"/>
  <c r="K38" i="3"/>
  <c r="J38" i="3"/>
  <c r="I38" i="3"/>
  <c r="H38" i="3"/>
  <c r="G38" i="3"/>
  <c r="F38" i="3"/>
  <c r="E37" i="3"/>
  <c r="P37" i="3"/>
  <c r="O37" i="3"/>
  <c r="N37" i="3"/>
  <c r="M37" i="3"/>
  <c r="L37" i="3"/>
  <c r="K37" i="3"/>
  <c r="J37" i="3"/>
  <c r="I37" i="3"/>
  <c r="H37" i="3"/>
  <c r="G37" i="3"/>
  <c r="F37" i="3"/>
  <c r="P36" i="3"/>
  <c r="O36" i="3"/>
  <c r="N36" i="3"/>
  <c r="M36" i="3"/>
  <c r="L36" i="3"/>
  <c r="K36" i="3"/>
  <c r="J36" i="3"/>
  <c r="I36" i="3"/>
  <c r="H36" i="3"/>
  <c r="G36" i="3"/>
  <c r="F36" i="3"/>
  <c r="E36" i="3"/>
  <c r="P35" i="3"/>
  <c r="O35" i="3"/>
  <c r="N35" i="3"/>
  <c r="M35" i="3"/>
  <c r="L35" i="3"/>
  <c r="K35" i="3"/>
  <c r="J35" i="3"/>
  <c r="I35" i="3"/>
  <c r="H35" i="3"/>
  <c r="G35" i="3"/>
  <c r="F35" i="3"/>
  <c r="E35" i="3"/>
  <c r="P34" i="3"/>
  <c r="O34" i="3"/>
  <c r="N34" i="3"/>
  <c r="M34" i="3"/>
  <c r="L34" i="3"/>
  <c r="K34" i="3"/>
  <c r="J34" i="3"/>
  <c r="I34" i="3"/>
  <c r="H34" i="3"/>
  <c r="G34" i="3"/>
  <c r="F34" i="3"/>
  <c r="E13" i="3"/>
  <c r="E14" i="3"/>
  <c r="E15" i="3"/>
  <c r="E16" i="3"/>
  <c r="P28" i="3"/>
  <c r="O28" i="3"/>
  <c r="N28" i="3"/>
  <c r="M28" i="3"/>
  <c r="L28" i="3"/>
  <c r="K28" i="3"/>
  <c r="J28" i="3"/>
  <c r="I28" i="3"/>
  <c r="H28" i="3"/>
  <c r="G28" i="3"/>
  <c r="F28" i="3"/>
  <c r="E27" i="3"/>
  <c r="G27" i="3"/>
  <c r="H27" i="3"/>
  <c r="K27" i="3"/>
  <c r="J27" i="3"/>
  <c r="M27" i="3"/>
  <c r="L27" i="3"/>
  <c r="N27" i="3"/>
  <c r="O27" i="3"/>
  <c r="P27" i="3"/>
  <c r="I27" i="3"/>
  <c r="F27" i="3"/>
  <c r="E26" i="3"/>
  <c r="P26" i="3"/>
  <c r="O26" i="3"/>
  <c r="N26" i="3"/>
  <c r="M26" i="3"/>
  <c r="L26" i="3"/>
  <c r="K26" i="3"/>
  <c r="J26" i="3"/>
  <c r="I26" i="3"/>
  <c r="F26" i="3"/>
  <c r="G26" i="3"/>
  <c r="H26" i="3"/>
  <c r="E25" i="3"/>
  <c r="G25" i="3"/>
  <c r="F25" i="3"/>
  <c r="P25" i="3"/>
  <c r="O25" i="3"/>
  <c r="N25" i="3"/>
  <c r="M25" i="3"/>
  <c r="L25" i="3"/>
  <c r="K25" i="3"/>
  <c r="J25" i="3"/>
  <c r="I25" i="3"/>
  <c r="H25" i="3"/>
  <c r="E24" i="3"/>
  <c r="P24" i="3"/>
  <c r="O24" i="3"/>
  <c r="N24" i="3"/>
  <c r="M24" i="3"/>
  <c r="L24" i="3"/>
  <c r="K24" i="3"/>
  <c r="J24" i="3"/>
  <c r="I24" i="3"/>
  <c r="F24" i="3"/>
  <c r="G24" i="3"/>
  <c r="H24" i="3"/>
  <c r="E22" i="3"/>
  <c r="P14" i="3"/>
  <c r="O14" i="3"/>
  <c r="N14" i="3"/>
  <c r="M14" i="3"/>
  <c r="L14" i="3"/>
  <c r="K14" i="3"/>
  <c r="J14" i="3"/>
  <c r="I14" i="3"/>
  <c r="G14" i="3"/>
  <c r="H14" i="3"/>
  <c r="F14" i="3"/>
  <c r="P22" i="3"/>
  <c r="O22" i="3"/>
  <c r="N22" i="3"/>
  <c r="F22" i="3"/>
  <c r="G22" i="3"/>
  <c r="H22" i="3"/>
  <c r="I22" i="3"/>
  <c r="J22" i="3"/>
  <c r="K22" i="3"/>
  <c r="L22" i="3"/>
  <c r="M22" i="3"/>
  <c r="E21" i="3"/>
  <c r="P21" i="3"/>
  <c r="O21" i="3"/>
  <c r="N21" i="3"/>
  <c r="M21" i="3"/>
  <c r="L21" i="3"/>
  <c r="K21" i="3"/>
  <c r="J21" i="3"/>
  <c r="I21" i="3"/>
  <c r="H21" i="3"/>
  <c r="G21" i="3"/>
  <c r="F21" i="3"/>
  <c r="P12" i="3"/>
  <c r="N12" i="3"/>
  <c r="O12" i="3"/>
  <c r="L12" i="3"/>
  <c r="M12" i="3"/>
  <c r="L13" i="3"/>
  <c r="K12" i="3"/>
  <c r="J12" i="3"/>
  <c r="I12" i="3"/>
  <c r="H12" i="3"/>
  <c r="G12" i="3"/>
  <c r="F12" i="3"/>
  <c r="P13" i="3"/>
  <c r="O13" i="3"/>
  <c r="N13" i="3"/>
  <c r="M13" i="3"/>
  <c r="K13" i="3"/>
  <c r="I13" i="3"/>
  <c r="J13" i="3"/>
  <c r="H13" i="3"/>
  <c r="G13" i="3"/>
  <c r="F13" i="3"/>
  <c r="P15" i="3"/>
  <c r="O15" i="3"/>
  <c r="N15" i="3"/>
  <c r="M15" i="3"/>
  <c r="L15" i="3"/>
  <c r="K15" i="3"/>
  <c r="J15" i="3"/>
  <c r="I15" i="3"/>
  <c r="H15" i="3"/>
  <c r="F15" i="3"/>
  <c r="G15" i="3"/>
  <c r="P16" i="3"/>
  <c r="O16" i="3"/>
  <c r="N16" i="3"/>
  <c r="M16" i="3"/>
  <c r="L16" i="3"/>
  <c r="K16" i="3"/>
  <c r="J16" i="3"/>
  <c r="I16" i="3"/>
  <c r="H16" i="3"/>
  <c r="G16" i="3"/>
  <c r="F16" i="3"/>
  <c r="P19" i="3"/>
  <c r="O19" i="3"/>
  <c r="N19" i="3"/>
  <c r="M19" i="3"/>
  <c r="L19" i="3"/>
  <c r="K19" i="3"/>
  <c r="J19" i="3"/>
  <c r="H19" i="3"/>
  <c r="G19" i="3"/>
  <c r="F19" i="3"/>
  <c r="E19" i="3"/>
  <c r="I18" i="3"/>
  <c r="J18" i="3"/>
  <c r="H18" i="3"/>
  <c r="G18" i="3"/>
  <c r="F18" i="3"/>
  <c r="E18" i="3"/>
  <c r="F20" i="3"/>
  <c r="I19" i="3"/>
  <c r="P20" i="3"/>
  <c r="O20" i="3"/>
  <c r="N20" i="3"/>
  <c r="M20" i="3"/>
  <c r="L20" i="3"/>
  <c r="K20" i="3"/>
  <c r="J20" i="3"/>
  <c r="I20" i="3"/>
  <c r="H20" i="3"/>
  <c r="G20" i="3"/>
  <c r="E20" i="3"/>
  <c r="K18" i="3"/>
  <c r="L18" i="3"/>
  <c r="M18" i="3"/>
  <c r="N18" i="3"/>
  <c r="O18" i="3"/>
  <c r="P18" i="3"/>
  <c r="E12" i="2"/>
  <c r="N71" i="7"/>
  <c r="M71" i="7"/>
  <c r="L71" i="7"/>
  <c r="K71" i="7"/>
  <c r="J71" i="7"/>
  <c r="I71" i="7"/>
  <c r="H71" i="7"/>
  <c r="G71" i="7"/>
  <c r="F71" i="7"/>
  <c r="E71" i="7"/>
  <c r="D71" i="7"/>
  <c r="C71" i="7"/>
  <c r="N70" i="7"/>
  <c r="M70" i="7"/>
  <c r="L70" i="7"/>
  <c r="K70" i="7"/>
  <c r="J70" i="7"/>
  <c r="I70" i="7"/>
  <c r="H70" i="7"/>
  <c r="G70" i="7"/>
  <c r="F70" i="7"/>
  <c r="E70" i="7"/>
  <c r="D70" i="7"/>
  <c r="C70" i="7"/>
  <c r="N69" i="7"/>
  <c r="M69" i="7"/>
  <c r="L69" i="7"/>
  <c r="K69" i="7"/>
  <c r="J69" i="7"/>
  <c r="I69" i="7"/>
  <c r="H69" i="7"/>
  <c r="G69" i="7"/>
  <c r="F69" i="7"/>
  <c r="E69" i="7"/>
  <c r="D69" i="7"/>
  <c r="C69" i="7"/>
  <c r="N61" i="7"/>
  <c r="M61" i="7"/>
  <c r="L61" i="7"/>
  <c r="K61" i="7"/>
  <c r="J61" i="7"/>
  <c r="I61" i="7"/>
  <c r="H61" i="7"/>
  <c r="G61" i="7"/>
  <c r="F61" i="7"/>
  <c r="E61" i="7"/>
  <c r="D61" i="7"/>
  <c r="C61" i="7"/>
  <c r="N53" i="7"/>
  <c r="M53" i="7"/>
  <c r="L53" i="7"/>
  <c r="K53" i="7"/>
  <c r="J53" i="7"/>
  <c r="I53" i="7"/>
  <c r="H53" i="7"/>
  <c r="G53" i="7"/>
  <c r="F53" i="7"/>
  <c r="E53" i="7"/>
  <c r="D53" i="7"/>
  <c r="C53" i="7"/>
  <c r="N45" i="7"/>
  <c r="M45" i="7"/>
  <c r="L45" i="7"/>
  <c r="K45" i="7"/>
  <c r="J45" i="7"/>
  <c r="I45" i="7"/>
  <c r="H45" i="7"/>
  <c r="G45" i="7"/>
  <c r="F45" i="7"/>
  <c r="E45" i="7"/>
  <c r="D45" i="7"/>
  <c r="C45" i="7"/>
  <c r="N37" i="7"/>
  <c r="M37" i="7"/>
  <c r="L37" i="7"/>
  <c r="K37" i="7"/>
  <c r="J37" i="7"/>
  <c r="I37" i="7"/>
  <c r="H37" i="7"/>
  <c r="G37" i="7"/>
  <c r="F37" i="7"/>
  <c r="E37" i="7"/>
  <c r="D37" i="7"/>
  <c r="C37" i="7"/>
  <c r="N36" i="7"/>
  <c r="M36" i="7"/>
  <c r="L36" i="7"/>
  <c r="K36" i="7"/>
  <c r="J36" i="7"/>
  <c r="I36" i="7"/>
  <c r="H36" i="7"/>
  <c r="G36" i="7"/>
  <c r="F36" i="7"/>
  <c r="E36" i="7"/>
  <c r="D36" i="7"/>
  <c r="C36" i="7"/>
  <c r="N35" i="7"/>
  <c r="M35" i="7"/>
  <c r="L35" i="7"/>
  <c r="K35" i="7"/>
  <c r="J35" i="7"/>
  <c r="I35" i="7"/>
  <c r="H35" i="7"/>
  <c r="G35" i="7"/>
  <c r="F35" i="7"/>
  <c r="E35" i="7"/>
  <c r="D35" i="7"/>
  <c r="C35" i="7"/>
  <c r="N27" i="7"/>
  <c r="M27" i="7"/>
  <c r="L27" i="7"/>
  <c r="K27" i="7"/>
  <c r="J27" i="7"/>
  <c r="I27" i="7"/>
  <c r="H27" i="7"/>
  <c r="G27" i="7"/>
  <c r="F27" i="7"/>
  <c r="E27" i="7"/>
  <c r="D27" i="7"/>
  <c r="C27" i="7"/>
  <c r="N19" i="7"/>
  <c r="M19" i="7"/>
  <c r="L19" i="7"/>
  <c r="K19" i="7"/>
  <c r="J19" i="7"/>
  <c r="I19" i="7"/>
  <c r="H19" i="7"/>
  <c r="G19" i="7"/>
  <c r="F19" i="7"/>
  <c r="E19" i="7"/>
  <c r="D19" i="7"/>
  <c r="C19" i="7"/>
  <c r="N11" i="7"/>
  <c r="M11" i="7"/>
  <c r="L11" i="7"/>
  <c r="K11" i="7"/>
  <c r="J11" i="7"/>
  <c r="I11" i="7"/>
  <c r="H11" i="7"/>
  <c r="G11" i="7"/>
  <c r="F11" i="7"/>
  <c r="E11" i="7"/>
  <c r="D11" i="7"/>
  <c r="C11" i="7"/>
  <c r="N41" i="6"/>
  <c r="M41" i="6"/>
  <c r="L41" i="6"/>
  <c r="K41" i="6"/>
  <c r="J41" i="6"/>
  <c r="I41" i="6"/>
  <c r="H41" i="6"/>
  <c r="G41" i="6"/>
  <c r="F41" i="6"/>
  <c r="E41" i="6"/>
  <c r="D41" i="6"/>
  <c r="C41" i="6"/>
  <c r="N40" i="6"/>
  <c r="M40" i="6"/>
  <c r="L40" i="6"/>
  <c r="K40" i="6"/>
  <c r="J40" i="6"/>
  <c r="I40" i="6"/>
  <c r="H40" i="6"/>
  <c r="G40" i="6"/>
  <c r="F40" i="6"/>
  <c r="E40" i="6"/>
  <c r="D40" i="6"/>
  <c r="C40" i="6"/>
  <c r="N39" i="6"/>
  <c r="M39" i="6"/>
  <c r="L39" i="6"/>
  <c r="K39" i="6"/>
  <c r="J39" i="6"/>
  <c r="I39" i="6"/>
  <c r="H39" i="6"/>
  <c r="G39" i="6"/>
  <c r="F39" i="6"/>
  <c r="E39" i="6"/>
  <c r="D39" i="6"/>
  <c r="C39" i="6"/>
  <c r="N38" i="6"/>
  <c r="M38" i="6"/>
  <c r="L38" i="6"/>
  <c r="K38" i="6"/>
  <c r="J38" i="6"/>
  <c r="I38" i="6"/>
  <c r="H38" i="6"/>
  <c r="G38" i="6"/>
  <c r="F38" i="6"/>
  <c r="E38" i="6"/>
  <c r="D38" i="6"/>
  <c r="C38" i="6"/>
  <c r="N37" i="6"/>
  <c r="M37" i="6"/>
  <c r="L37" i="6"/>
  <c r="K37" i="6"/>
  <c r="J37" i="6"/>
  <c r="I37" i="6"/>
  <c r="H37" i="6"/>
  <c r="G37" i="6"/>
  <c r="F37" i="6"/>
  <c r="E37" i="6"/>
  <c r="D37" i="6"/>
  <c r="C37" i="6"/>
  <c r="N36" i="6"/>
  <c r="M36" i="6"/>
  <c r="L36" i="6"/>
  <c r="K36" i="6"/>
  <c r="J36" i="6"/>
  <c r="I36" i="6"/>
  <c r="H36" i="6"/>
  <c r="G36" i="6"/>
  <c r="F36" i="6"/>
  <c r="E36" i="6"/>
  <c r="D36" i="6"/>
  <c r="C36" i="6"/>
  <c r="N35" i="6"/>
  <c r="M35" i="6"/>
  <c r="L35" i="6"/>
  <c r="K35" i="6"/>
  <c r="J35" i="6"/>
  <c r="I35" i="6"/>
  <c r="H35" i="6"/>
  <c r="G35" i="6"/>
  <c r="F35" i="6"/>
  <c r="E35" i="6"/>
  <c r="D35" i="6"/>
  <c r="C35" i="6"/>
  <c r="N34" i="6"/>
  <c r="M34" i="6"/>
  <c r="L34" i="6"/>
  <c r="K34" i="6"/>
  <c r="J34" i="6"/>
  <c r="I34" i="6"/>
  <c r="H34" i="6"/>
  <c r="G34" i="6"/>
  <c r="F34" i="6"/>
  <c r="E34" i="6"/>
  <c r="D34" i="6"/>
  <c r="C34" i="6"/>
  <c r="N33" i="6"/>
  <c r="M33" i="6"/>
  <c r="L33" i="6"/>
  <c r="K33" i="6"/>
  <c r="J33" i="6"/>
  <c r="I33" i="6"/>
  <c r="H33" i="6"/>
  <c r="G33" i="6"/>
  <c r="F33" i="6"/>
  <c r="E33" i="6"/>
  <c r="D33" i="6"/>
  <c r="C33" i="6"/>
  <c r="N32" i="6"/>
  <c r="M32" i="6"/>
  <c r="L32" i="6"/>
  <c r="K32" i="6"/>
  <c r="J32" i="6"/>
  <c r="I32" i="6"/>
  <c r="H32" i="6"/>
  <c r="G32" i="6"/>
  <c r="F32" i="6"/>
  <c r="E32" i="6"/>
  <c r="D32" i="6"/>
  <c r="C32" i="6"/>
  <c r="N31" i="6"/>
  <c r="M31" i="6"/>
  <c r="L31" i="6"/>
  <c r="K31" i="6"/>
  <c r="J31" i="6"/>
  <c r="I31" i="6"/>
  <c r="H31" i="6"/>
  <c r="G31" i="6"/>
  <c r="F31" i="6"/>
  <c r="E31" i="6"/>
  <c r="D31" i="6"/>
  <c r="C31" i="6"/>
  <c r="N30" i="6"/>
  <c r="M30" i="6"/>
  <c r="L30" i="6"/>
  <c r="K30" i="6"/>
  <c r="J30" i="6"/>
  <c r="I30" i="6"/>
  <c r="H30" i="6"/>
  <c r="G30" i="6"/>
  <c r="F30" i="6"/>
  <c r="E30" i="6"/>
  <c r="D30" i="6"/>
  <c r="C30" i="6"/>
  <c r="N20" i="6"/>
  <c r="M20" i="6"/>
  <c r="L20" i="6"/>
  <c r="K20" i="6"/>
  <c r="J20" i="6"/>
  <c r="I20" i="6"/>
  <c r="H20" i="6"/>
  <c r="G20" i="6"/>
  <c r="F20" i="6"/>
  <c r="E20" i="6"/>
  <c r="D20" i="6"/>
  <c r="C20" i="6"/>
  <c r="N19" i="6"/>
  <c r="M19" i="6"/>
  <c r="L19" i="6"/>
  <c r="K19" i="6"/>
  <c r="J19" i="6"/>
  <c r="I19" i="6"/>
  <c r="H19" i="6"/>
  <c r="G19" i="6"/>
  <c r="F19" i="6"/>
  <c r="E19" i="6"/>
  <c r="D19" i="6"/>
  <c r="C19" i="6"/>
  <c r="N18" i="6"/>
  <c r="M18" i="6"/>
  <c r="L18" i="6"/>
  <c r="K18" i="6"/>
  <c r="J18" i="6"/>
  <c r="I18" i="6"/>
  <c r="H18" i="6"/>
  <c r="G18" i="6"/>
  <c r="F18" i="6"/>
  <c r="E18" i="6"/>
  <c r="D18" i="6"/>
  <c r="C18" i="6"/>
  <c r="N17" i="6"/>
  <c r="N55" i="8" s="1"/>
  <c r="M17" i="6"/>
  <c r="M55" i="8" s="1"/>
  <c r="L17" i="6"/>
  <c r="L55" i="8" s="1"/>
  <c r="K17" i="6"/>
  <c r="K55" i="8" s="1"/>
  <c r="J17" i="6"/>
  <c r="J55" i="8" s="1"/>
  <c r="I17" i="6"/>
  <c r="I55" i="8" s="1"/>
  <c r="H17" i="6"/>
  <c r="H55" i="8" s="1"/>
  <c r="G17" i="6"/>
  <c r="G55" i="8" s="1"/>
  <c r="F17" i="6"/>
  <c r="F55" i="8" s="1"/>
  <c r="E17" i="6"/>
  <c r="E55" i="8" s="1"/>
  <c r="D17" i="6"/>
  <c r="D55" i="8" s="1"/>
  <c r="C17" i="6"/>
  <c r="C55" i="8" s="1"/>
  <c r="N16" i="6"/>
  <c r="M16" i="6"/>
  <c r="L16" i="6"/>
  <c r="K16" i="6"/>
  <c r="J16" i="6"/>
  <c r="I16" i="6"/>
  <c r="H16" i="6"/>
  <c r="G16" i="6"/>
  <c r="F16" i="6"/>
  <c r="E16" i="6"/>
  <c r="D16" i="6"/>
  <c r="C16" i="6"/>
  <c r="N15" i="6"/>
  <c r="M15" i="6"/>
  <c r="L15" i="6"/>
  <c r="K15" i="6"/>
  <c r="J15" i="6"/>
  <c r="I15" i="6"/>
  <c r="H15" i="6"/>
  <c r="G15" i="6"/>
  <c r="F15" i="6"/>
  <c r="E15" i="6"/>
  <c r="D15" i="6"/>
  <c r="C15" i="6"/>
  <c r="N14" i="6"/>
  <c r="M14" i="6"/>
  <c r="L14" i="6"/>
  <c r="K14" i="6"/>
  <c r="J14" i="6"/>
  <c r="I14" i="6"/>
  <c r="H14" i="6"/>
  <c r="G14" i="6"/>
  <c r="F14" i="6"/>
  <c r="E14" i="6"/>
  <c r="D14" i="6"/>
  <c r="C14" i="6"/>
  <c r="N13" i="6"/>
  <c r="N47" i="8" s="1"/>
  <c r="M13" i="6"/>
  <c r="M47" i="8" s="1"/>
  <c r="L13" i="6"/>
  <c r="L47" i="8" s="1"/>
  <c r="K13" i="6"/>
  <c r="K47" i="8" s="1"/>
  <c r="J13" i="6"/>
  <c r="J47" i="8" s="1"/>
  <c r="I13" i="6"/>
  <c r="I47" i="8" s="1"/>
  <c r="H13" i="6"/>
  <c r="H47" i="8" s="1"/>
  <c r="G13" i="6"/>
  <c r="G47" i="8" s="1"/>
  <c r="F13" i="6"/>
  <c r="F47" i="8" s="1"/>
  <c r="E13" i="6"/>
  <c r="E47" i="8" s="1"/>
  <c r="D13" i="6"/>
  <c r="D47" i="8" s="1"/>
  <c r="C13" i="6"/>
  <c r="C47" i="8" s="1"/>
  <c r="N12" i="6"/>
  <c r="M12" i="6"/>
  <c r="L12" i="6"/>
  <c r="K12" i="6"/>
  <c r="J12" i="6"/>
  <c r="I12" i="6"/>
  <c r="H12" i="6"/>
  <c r="G12" i="6"/>
  <c r="F12" i="6"/>
  <c r="E12" i="6"/>
  <c r="D12" i="6"/>
  <c r="C12" i="6"/>
  <c r="N11" i="6"/>
  <c r="M11" i="6"/>
  <c r="L11" i="6"/>
  <c r="K11" i="6"/>
  <c r="J11" i="6"/>
  <c r="I11" i="6"/>
  <c r="H11" i="6"/>
  <c r="G11" i="6"/>
  <c r="F11" i="6"/>
  <c r="E11" i="6"/>
  <c r="D11" i="6"/>
  <c r="C11" i="6"/>
  <c r="N10" i="6"/>
  <c r="M10" i="6"/>
  <c r="L10" i="6"/>
  <c r="K10" i="6"/>
  <c r="J10" i="6"/>
  <c r="I10" i="6"/>
  <c r="H10" i="6"/>
  <c r="G10" i="6"/>
  <c r="F10" i="6"/>
  <c r="E10" i="6"/>
  <c r="D10" i="6"/>
  <c r="C10" i="6"/>
  <c r="N9" i="6"/>
  <c r="M9" i="6"/>
  <c r="L9" i="6"/>
  <c r="K9" i="6"/>
  <c r="J9" i="6"/>
  <c r="I9" i="6"/>
  <c r="H9" i="6"/>
  <c r="G9" i="6"/>
  <c r="F9" i="6"/>
  <c r="E9" i="6"/>
  <c r="D9" i="6"/>
  <c r="C9" i="6"/>
  <c r="Q56" i="4"/>
  <c r="P56" i="4"/>
  <c r="O56" i="4"/>
  <c r="N56" i="4"/>
  <c r="M56" i="4"/>
  <c r="L56" i="4"/>
  <c r="K56" i="4"/>
  <c r="I56" i="4"/>
  <c r="H56" i="4"/>
  <c r="G56" i="4"/>
  <c r="R55" i="4"/>
  <c r="R54" i="4"/>
  <c r="R53" i="4"/>
  <c r="R52" i="4"/>
  <c r="R51" i="4"/>
  <c r="R50" i="4"/>
  <c r="R49" i="4"/>
  <c r="R48" i="4"/>
  <c r="Q43" i="4"/>
  <c r="P43" i="4"/>
  <c r="O43" i="4"/>
  <c r="N43" i="4"/>
  <c r="M43" i="4"/>
  <c r="L43" i="4"/>
  <c r="K43" i="4"/>
  <c r="J43" i="4"/>
  <c r="I43" i="4"/>
  <c r="H43" i="4"/>
  <c r="G43" i="4"/>
  <c r="R42" i="4"/>
  <c r="R41" i="4"/>
  <c r="R40" i="4"/>
  <c r="R39" i="4"/>
  <c r="R38" i="4"/>
  <c r="R37" i="4"/>
  <c r="R36" i="4"/>
  <c r="R35" i="4"/>
  <c r="R43" i="4" s="1"/>
  <c r="Q33" i="4"/>
  <c r="P33" i="4"/>
  <c r="O33" i="4"/>
  <c r="N33" i="4"/>
  <c r="M33" i="4"/>
  <c r="L33" i="4"/>
  <c r="K33" i="4"/>
  <c r="J33" i="4"/>
  <c r="I33" i="4"/>
  <c r="H33" i="4"/>
  <c r="G33" i="4"/>
  <c r="R32" i="4"/>
  <c r="R31" i="4"/>
  <c r="R30" i="4"/>
  <c r="R29" i="4"/>
  <c r="R28" i="4"/>
  <c r="R27" i="4"/>
  <c r="R26" i="4"/>
  <c r="R25" i="4"/>
  <c r="R33" i="4" s="1"/>
  <c r="Q23" i="4"/>
  <c r="P23" i="4"/>
  <c r="O23" i="4"/>
  <c r="N23" i="4"/>
  <c r="M23" i="4"/>
  <c r="L23" i="4"/>
  <c r="K23" i="4"/>
  <c r="J23" i="4"/>
  <c r="I23" i="4"/>
  <c r="H23" i="4"/>
  <c r="R22" i="4"/>
  <c r="R21" i="4"/>
  <c r="R20" i="4"/>
  <c r="R19" i="4"/>
  <c r="R18" i="4"/>
  <c r="R17" i="4"/>
  <c r="R16" i="4"/>
  <c r="R15" i="4"/>
  <c r="R23" i="4" s="1"/>
  <c r="E74" i="3"/>
  <c r="E73" i="3"/>
  <c r="E72" i="3"/>
  <c r="E69" i="3"/>
  <c r="E68" i="3"/>
  <c r="Q42" i="3"/>
  <c r="Q41" i="3"/>
  <c r="Q40" i="3"/>
  <c r="Q39" i="3"/>
  <c r="Q38" i="3"/>
  <c r="Q37" i="3"/>
  <c r="Q28" i="3"/>
  <c r="Q27" i="3"/>
  <c r="Q26" i="3"/>
  <c r="Q25" i="3"/>
  <c r="Q24" i="3"/>
  <c r="Q22" i="3"/>
  <c r="Q21" i="3"/>
  <c r="Q20" i="3"/>
  <c r="Q19" i="3"/>
  <c r="Q18" i="3"/>
  <c r="Q16" i="3"/>
  <c r="Q15" i="3"/>
  <c r="Q14" i="3"/>
  <c r="Q13" i="3"/>
  <c r="Q12" i="3"/>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1" i="2"/>
  <c r="E10" i="2"/>
  <c r="E9" i="2"/>
  <c r="E8" i="2"/>
  <c r="E7" i="2"/>
  <c r="E6" i="2"/>
  <c r="E5" i="2"/>
  <c r="E4" i="2"/>
  <c r="E3" i="2"/>
  <c r="E2" i="2"/>
  <c r="E24" i="5" l="1" a="1"/>
  <c r="Q16" i="5"/>
  <c r="Q17" i="5"/>
  <c r="Q18" i="5"/>
  <c r="Q20" i="5"/>
  <c r="Q22" i="5"/>
  <c r="F56" i="4"/>
  <c r="R56" i="4" s="1"/>
  <c r="F23" i="4"/>
  <c r="C39" i="8"/>
  <c r="C21" i="6"/>
  <c r="C62" i="8" s="1"/>
  <c r="D39" i="8"/>
  <c r="D21" i="6"/>
  <c r="D62" i="8" s="1"/>
  <c r="E39" i="8"/>
  <c r="E21" i="6"/>
  <c r="E62" i="8" s="1"/>
  <c r="F39" i="8"/>
  <c r="F21" i="6"/>
  <c r="F62" i="8" s="1"/>
  <c r="G39" i="8"/>
  <c r="G21" i="6"/>
  <c r="G62" i="8" s="1"/>
  <c r="H39" i="8"/>
  <c r="H21" i="6"/>
  <c r="H62" i="8" s="1"/>
  <c r="I39" i="8"/>
  <c r="I21" i="6"/>
  <c r="I62" i="8" s="1"/>
  <c r="J39" i="8"/>
  <c r="J21" i="6"/>
  <c r="J62" i="8" s="1"/>
  <c r="K39" i="8"/>
  <c r="K21" i="6"/>
  <c r="K62" i="8" s="1"/>
  <c r="L39" i="8"/>
  <c r="L21" i="6"/>
  <c r="L62" i="8" s="1"/>
  <c r="M39" i="8"/>
  <c r="M21" i="6"/>
  <c r="M62" i="8" s="1"/>
  <c r="N39" i="8"/>
  <c r="N21" i="6"/>
  <c r="N62" i="8" s="1"/>
  <c r="C37" i="8"/>
  <c r="C43" i="7"/>
  <c r="C22" i="6"/>
  <c r="D37" i="8"/>
  <c r="D43" i="7"/>
  <c r="D22" i="6"/>
  <c r="E37" i="8"/>
  <c r="E43" i="7"/>
  <c r="E22" i="6"/>
  <c r="F37" i="8"/>
  <c r="F43" i="7"/>
  <c r="F22" i="6"/>
  <c r="G37" i="8"/>
  <c r="G43" i="7"/>
  <c r="G22" i="6"/>
  <c r="H37" i="8"/>
  <c r="H43" i="7"/>
  <c r="H22" i="6"/>
  <c r="I37" i="8"/>
  <c r="I43" i="7"/>
  <c r="I22" i="6"/>
  <c r="J37" i="8"/>
  <c r="J43" i="7"/>
  <c r="J22" i="6"/>
  <c r="K37" i="8"/>
  <c r="K43" i="7"/>
  <c r="K22" i="6"/>
  <c r="L37" i="8"/>
  <c r="L43" i="7"/>
  <c r="L22" i="6"/>
  <c r="M37" i="8"/>
  <c r="M43" i="7"/>
  <c r="M22" i="6"/>
  <c r="N37" i="8"/>
  <c r="N43" i="7"/>
  <c r="N22" i="6"/>
  <c r="C38" i="8"/>
  <c r="C44" i="7"/>
  <c r="C23" i="6"/>
  <c r="D38" i="8"/>
  <c r="D44" i="7"/>
  <c r="D23" i="6"/>
  <c r="E38" i="8"/>
  <c r="E44" i="7"/>
  <c r="E23" i="6"/>
  <c r="F38" i="8"/>
  <c r="F44" i="7"/>
  <c r="F23" i="6"/>
  <c r="G38" i="8"/>
  <c r="G44" i="7"/>
  <c r="G23" i="6"/>
  <c r="H38" i="8"/>
  <c r="H44" i="7"/>
  <c r="H23" i="6"/>
  <c r="I38" i="8"/>
  <c r="I44" i="7"/>
  <c r="I23" i="6"/>
  <c r="J38" i="8"/>
  <c r="J44" i="7"/>
  <c r="J23" i="6"/>
  <c r="K38" i="8"/>
  <c r="K44" i="7"/>
  <c r="K23" i="6"/>
  <c r="L38" i="8"/>
  <c r="L44" i="7"/>
  <c r="L23" i="6"/>
  <c r="M38" i="8"/>
  <c r="M44" i="7"/>
  <c r="M23" i="6"/>
  <c r="N38" i="8"/>
  <c r="N44" i="7"/>
  <c r="N23" i="6"/>
  <c r="C36" i="8"/>
  <c r="C42" i="7"/>
  <c r="C24" i="6"/>
  <c r="D36" i="8"/>
  <c r="D42" i="7"/>
  <c r="D24" i="6"/>
  <c r="E36" i="8"/>
  <c r="E42" i="7"/>
  <c r="E24" i="6"/>
  <c r="F36" i="8"/>
  <c r="F42" i="7"/>
  <c r="F24" i="6"/>
  <c r="G36" i="8"/>
  <c r="G42" i="7"/>
  <c r="G24" i="6"/>
  <c r="H36" i="8"/>
  <c r="H42" i="7"/>
  <c r="H24" i="6"/>
  <c r="I36" i="8"/>
  <c r="I42" i="7"/>
  <c r="I24" i="6"/>
  <c r="J36" i="8"/>
  <c r="J42" i="7"/>
  <c r="J24" i="6"/>
  <c r="K36" i="8"/>
  <c r="K42" i="7"/>
  <c r="K24" i="6"/>
  <c r="L36" i="8"/>
  <c r="L42" i="7"/>
  <c r="L24" i="6"/>
  <c r="M36" i="8"/>
  <c r="M42" i="7"/>
  <c r="M24" i="6"/>
  <c r="N36" i="8"/>
  <c r="N42" i="7"/>
  <c r="N24" i="6"/>
  <c r="C45" i="8"/>
  <c r="C51" i="7"/>
  <c r="D45" i="8"/>
  <c r="D51" i="7"/>
  <c r="E45" i="8"/>
  <c r="E51" i="7"/>
  <c r="F45" i="8"/>
  <c r="F51" i="7"/>
  <c r="G45" i="8"/>
  <c r="G51" i="7"/>
  <c r="H45" i="8"/>
  <c r="H51" i="7"/>
  <c r="I45" i="8"/>
  <c r="I51" i="7"/>
  <c r="J45" i="8"/>
  <c r="J51" i="7"/>
  <c r="K45" i="8"/>
  <c r="K51" i="7"/>
  <c r="L45" i="8"/>
  <c r="L51" i="7"/>
  <c r="M45" i="8"/>
  <c r="M51" i="7"/>
  <c r="N45" i="8"/>
  <c r="N51" i="7"/>
  <c r="C46" i="8"/>
  <c r="C52" i="7"/>
  <c r="D46" i="8"/>
  <c r="D52" i="7"/>
  <c r="E46" i="8"/>
  <c r="E52" i="7"/>
  <c r="F46" i="8"/>
  <c r="F52" i="7"/>
  <c r="G46" i="8"/>
  <c r="G52" i="7"/>
  <c r="H46" i="8"/>
  <c r="H52" i="7"/>
  <c r="I46" i="8"/>
  <c r="I52" i="7"/>
  <c r="J46" i="8"/>
  <c r="J52" i="7"/>
  <c r="K46" i="8"/>
  <c r="K52" i="7"/>
  <c r="L46" i="8"/>
  <c r="L52" i="7"/>
  <c r="M46" i="8"/>
  <c r="M52" i="7"/>
  <c r="N46" i="8"/>
  <c r="N52" i="7"/>
  <c r="C44" i="8"/>
  <c r="C48" i="8" s="1"/>
  <c r="C50" i="7"/>
  <c r="D44" i="8"/>
  <c r="D48" i="8" s="1"/>
  <c r="D50" i="7"/>
  <c r="E44" i="8"/>
  <c r="E48" i="8" s="1"/>
  <c r="E50" i="7"/>
  <c r="F44" i="8"/>
  <c r="F48" i="8" s="1"/>
  <c r="F50" i="7"/>
  <c r="G44" i="8"/>
  <c r="G48" i="8" s="1"/>
  <c r="G50" i="7"/>
  <c r="H44" i="8"/>
  <c r="H48" i="8" s="1"/>
  <c r="H50" i="7"/>
  <c r="I44" i="8"/>
  <c r="I48" i="8" s="1"/>
  <c r="I50" i="7"/>
  <c r="J44" i="8"/>
  <c r="J48" i="8" s="1"/>
  <c r="J50" i="7"/>
  <c r="K44" i="8"/>
  <c r="K48" i="8" s="1"/>
  <c r="K50" i="7"/>
  <c r="L44" i="8"/>
  <c r="L48" i="8" s="1"/>
  <c r="L50" i="7"/>
  <c r="M44" i="8"/>
  <c r="M48" i="8" s="1"/>
  <c r="M50" i="7"/>
  <c r="N44" i="8"/>
  <c r="N48" i="8" s="1"/>
  <c r="N50" i="7"/>
  <c r="C53" i="8"/>
  <c r="C59" i="7"/>
  <c r="D53" i="8"/>
  <c r="D59" i="7"/>
  <c r="E53" i="8"/>
  <c r="E59" i="7"/>
  <c r="F53" i="8"/>
  <c r="F59" i="7"/>
  <c r="G53" i="8"/>
  <c r="G59" i="7"/>
  <c r="H53" i="8"/>
  <c r="H59" i="7"/>
  <c r="I53" i="8"/>
  <c r="I59" i="7"/>
  <c r="J53" i="8"/>
  <c r="J59" i="7"/>
  <c r="K53" i="8"/>
  <c r="K59" i="7"/>
  <c r="L53" i="8"/>
  <c r="L59" i="7"/>
  <c r="M53" i="8"/>
  <c r="M59" i="7"/>
  <c r="N53" i="8"/>
  <c r="N59" i="7"/>
  <c r="C54" i="8"/>
  <c r="C60" i="7"/>
  <c r="D54" i="8"/>
  <c r="D60" i="7"/>
  <c r="E54" i="8"/>
  <c r="E60" i="7"/>
  <c r="F54" i="8"/>
  <c r="F60" i="7"/>
  <c r="G54" i="8"/>
  <c r="G60" i="7"/>
  <c r="H54" i="8"/>
  <c r="H60" i="7"/>
  <c r="I54" i="8"/>
  <c r="I60" i="7"/>
  <c r="J54" i="8"/>
  <c r="J60" i="7"/>
  <c r="K54" i="8"/>
  <c r="K60" i="7"/>
  <c r="L54" i="8"/>
  <c r="L60" i="7"/>
  <c r="M54" i="8"/>
  <c r="M60" i="7"/>
  <c r="N54" i="8"/>
  <c r="N60" i="7"/>
  <c r="C52" i="8"/>
  <c r="C56" i="8" s="1"/>
  <c r="C58" i="7"/>
  <c r="D52" i="8"/>
  <c r="D56" i="8" s="1"/>
  <c r="D58" i="7"/>
  <c r="E52" i="8"/>
  <c r="E56" i="8" s="1"/>
  <c r="E58" i="7"/>
  <c r="F52" i="8"/>
  <c r="F56" i="8" s="1"/>
  <c r="F58" i="7"/>
  <c r="G52" i="8"/>
  <c r="G56" i="8" s="1"/>
  <c r="G58" i="7"/>
  <c r="H52" i="8"/>
  <c r="H56" i="8" s="1"/>
  <c r="H58" i="7"/>
  <c r="I52" i="8"/>
  <c r="I56" i="8" s="1"/>
  <c r="I58" i="7"/>
  <c r="J52" i="8"/>
  <c r="J56" i="8" s="1"/>
  <c r="J58" i="7"/>
  <c r="K52" i="8"/>
  <c r="K56" i="8" s="1"/>
  <c r="K58" i="7"/>
  <c r="L52" i="8"/>
  <c r="L56" i="8" s="1"/>
  <c r="L58" i="7"/>
  <c r="M52" i="8"/>
  <c r="M56" i="8" s="1"/>
  <c r="M58" i="7"/>
  <c r="N52" i="8"/>
  <c r="N56" i="8" s="1"/>
  <c r="N58" i="7"/>
  <c r="C10" i="8"/>
  <c r="C51" i="6"/>
  <c r="C72" i="6" s="1"/>
  <c r="C42" i="6"/>
  <c r="D10" i="8"/>
  <c r="D51" i="6"/>
  <c r="D72" i="6" s="1"/>
  <c r="D42" i="6"/>
  <c r="E10" i="8"/>
  <c r="E51" i="6"/>
  <c r="E72" i="6" s="1"/>
  <c r="E42" i="6"/>
  <c r="F10" i="8"/>
  <c r="F51" i="6"/>
  <c r="F72" i="6" s="1"/>
  <c r="F42" i="6"/>
  <c r="G10" i="8"/>
  <c r="G51" i="6"/>
  <c r="G72" i="6" s="1"/>
  <c r="G42" i="6"/>
  <c r="H10" i="8"/>
  <c r="H51" i="6"/>
  <c r="H72" i="6" s="1"/>
  <c r="H42" i="6"/>
  <c r="I10" i="8"/>
  <c r="I51" i="6"/>
  <c r="I72" i="6" s="1"/>
  <c r="I42" i="6"/>
  <c r="J10" i="8"/>
  <c r="J51" i="6"/>
  <c r="J72" i="6" s="1"/>
  <c r="J42" i="6"/>
  <c r="K10" i="8"/>
  <c r="K51" i="6"/>
  <c r="K72" i="6" s="1"/>
  <c r="K42" i="6"/>
  <c r="L10" i="8"/>
  <c r="L51" i="6"/>
  <c r="L72" i="6" s="1"/>
  <c r="L42" i="6"/>
  <c r="M10" i="8"/>
  <c r="M51" i="6"/>
  <c r="M72" i="6" s="1"/>
  <c r="M42" i="6"/>
  <c r="N10" i="8"/>
  <c r="N51" i="6"/>
  <c r="N72" i="6" s="1"/>
  <c r="N42" i="6"/>
  <c r="C8" i="8"/>
  <c r="B122" i="6" s="1"/>
  <c r="C9" i="7"/>
  <c r="C52" i="6"/>
  <c r="C73" i="6" s="1"/>
  <c r="C43" i="6"/>
  <c r="D8" i="8"/>
  <c r="C122" i="6" s="1"/>
  <c r="D9" i="7"/>
  <c r="D52" i="6"/>
  <c r="D73" i="6" s="1"/>
  <c r="D43" i="6"/>
  <c r="E8" i="8"/>
  <c r="D122" i="6" s="1"/>
  <c r="E9" i="7"/>
  <c r="E52" i="6"/>
  <c r="E73" i="6" s="1"/>
  <c r="E43" i="6"/>
  <c r="F8" i="8"/>
  <c r="E122" i="6" s="1"/>
  <c r="F9" i="7"/>
  <c r="F52" i="6"/>
  <c r="F73" i="6" s="1"/>
  <c r="F43" i="6"/>
  <c r="G8" i="8"/>
  <c r="F122" i="6" s="1"/>
  <c r="G9" i="7"/>
  <c r="G52" i="6"/>
  <c r="G73" i="6" s="1"/>
  <c r="G43" i="6"/>
  <c r="H8" i="8"/>
  <c r="G122" i="6" s="1"/>
  <c r="H9" i="7"/>
  <c r="H52" i="6"/>
  <c r="H73" i="6" s="1"/>
  <c r="H43" i="6"/>
  <c r="I8" i="8"/>
  <c r="H122" i="6" s="1"/>
  <c r="I9" i="7"/>
  <c r="I52" i="6"/>
  <c r="I73" i="6" s="1"/>
  <c r="I43" i="6"/>
  <c r="J8" i="8"/>
  <c r="I122" i="6" s="1"/>
  <c r="J9" i="7"/>
  <c r="J52" i="6"/>
  <c r="J73" i="6" s="1"/>
  <c r="J43" i="6"/>
  <c r="K8" i="8"/>
  <c r="J122" i="6" s="1"/>
  <c r="K9" i="7"/>
  <c r="K52" i="6"/>
  <c r="K73" i="6" s="1"/>
  <c r="K43" i="6"/>
  <c r="L8" i="8"/>
  <c r="K122" i="6" s="1"/>
  <c r="L9" i="7"/>
  <c r="L52" i="6"/>
  <c r="L73" i="6" s="1"/>
  <c r="L43" i="6"/>
  <c r="M8" i="8"/>
  <c r="L122" i="6" s="1"/>
  <c r="M9" i="7"/>
  <c r="M52" i="6"/>
  <c r="M73" i="6" s="1"/>
  <c r="M43" i="6"/>
  <c r="N8" i="8"/>
  <c r="M122" i="6" s="1"/>
  <c r="N9" i="7"/>
  <c r="N52" i="6"/>
  <c r="N73" i="6" s="1"/>
  <c r="N43" i="6"/>
  <c r="C9" i="8"/>
  <c r="B123" i="6" s="1"/>
  <c r="C10" i="7"/>
  <c r="C53" i="6"/>
  <c r="C74" i="6" s="1"/>
  <c r="C44" i="6"/>
  <c r="D9" i="8"/>
  <c r="C123" i="6" s="1"/>
  <c r="D10" i="7"/>
  <c r="D53" i="6"/>
  <c r="D74" i="6" s="1"/>
  <c r="D44" i="6"/>
  <c r="E9" i="8"/>
  <c r="D123" i="6" s="1"/>
  <c r="E10" i="7"/>
  <c r="E53" i="6"/>
  <c r="E74" i="6" s="1"/>
  <c r="E44" i="6"/>
  <c r="F9" i="8"/>
  <c r="E123" i="6" s="1"/>
  <c r="F10" i="7"/>
  <c r="F53" i="6"/>
  <c r="F74" i="6" s="1"/>
  <c r="F44" i="6"/>
  <c r="G9" i="8"/>
  <c r="F123" i="6" s="1"/>
  <c r="G10" i="7"/>
  <c r="G53" i="6"/>
  <c r="G74" i="6" s="1"/>
  <c r="G44" i="6"/>
  <c r="H9" i="8"/>
  <c r="G123" i="6" s="1"/>
  <c r="H10" i="7"/>
  <c r="H53" i="6"/>
  <c r="H74" i="6" s="1"/>
  <c r="H44" i="6"/>
  <c r="I9" i="8"/>
  <c r="H123" i="6" s="1"/>
  <c r="I10" i="7"/>
  <c r="I53" i="6"/>
  <c r="I74" i="6" s="1"/>
  <c r="I44" i="6"/>
  <c r="J9" i="8"/>
  <c r="I123" i="6" s="1"/>
  <c r="J10" i="7"/>
  <c r="J53" i="6"/>
  <c r="J74" i="6" s="1"/>
  <c r="J44" i="6"/>
  <c r="K9" i="8"/>
  <c r="J123" i="6" s="1"/>
  <c r="K10" i="7"/>
  <c r="K53" i="6"/>
  <c r="K74" i="6" s="1"/>
  <c r="K44" i="6"/>
  <c r="L9" i="8"/>
  <c r="K123" i="6" s="1"/>
  <c r="L10" i="7"/>
  <c r="L53" i="6"/>
  <c r="L74" i="6" s="1"/>
  <c r="L44" i="6"/>
  <c r="M9" i="8"/>
  <c r="L123" i="6" s="1"/>
  <c r="M10" i="7"/>
  <c r="M53" i="6"/>
  <c r="M74" i="6" s="1"/>
  <c r="M44" i="6"/>
  <c r="N9" i="8"/>
  <c r="M123" i="6" s="1"/>
  <c r="N10" i="7"/>
  <c r="N53" i="6"/>
  <c r="N74" i="6" s="1"/>
  <c r="N44" i="6"/>
  <c r="C7" i="8"/>
  <c r="B121" i="6" s="1"/>
  <c r="C8" i="7"/>
  <c r="C54" i="6"/>
  <c r="C75" i="6" s="1"/>
  <c r="C45" i="6"/>
  <c r="D7" i="8"/>
  <c r="C121" i="6" s="1"/>
  <c r="D8" i="7"/>
  <c r="D54" i="6"/>
  <c r="D75" i="6" s="1"/>
  <c r="D45" i="6"/>
  <c r="E7" i="8"/>
  <c r="D121" i="6" s="1"/>
  <c r="E8" i="7"/>
  <c r="E54" i="6"/>
  <c r="E75" i="6" s="1"/>
  <c r="E45" i="6"/>
  <c r="F7" i="8"/>
  <c r="E121" i="6" s="1"/>
  <c r="F8" i="7"/>
  <c r="F54" i="6"/>
  <c r="F75" i="6" s="1"/>
  <c r="F45" i="6"/>
  <c r="G7" i="8"/>
  <c r="F121" i="6" s="1"/>
  <c r="G8" i="7"/>
  <c r="G54" i="6"/>
  <c r="G75" i="6" s="1"/>
  <c r="G45" i="6"/>
  <c r="H7" i="8"/>
  <c r="G121" i="6" s="1"/>
  <c r="H8" i="7"/>
  <c r="H54" i="6"/>
  <c r="H75" i="6" s="1"/>
  <c r="H45" i="6"/>
  <c r="I7" i="8"/>
  <c r="H121" i="6" s="1"/>
  <c r="I8" i="7"/>
  <c r="I54" i="6"/>
  <c r="I75" i="6" s="1"/>
  <c r="I45" i="6"/>
  <c r="J7" i="8"/>
  <c r="I121" i="6" s="1"/>
  <c r="J8" i="7"/>
  <c r="J54" i="6"/>
  <c r="J75" i="6" s="1"/>
  <c r="J45" i="6"/>
  <c r="K7" i="8"/>
  <c r="J121" i="6" s="1"/>
  <c r="K8" i="7"/>
  <c r="K54" i="6"/>
  <c r="K75" i="6" s="1"/>
  <c r="K45" i="6"/>
  <c r="L7" i="8"/>
  <c r="K121" i="6" s="1"/>
  <c r="L8" i="7"/>
  <c r="L54" i="6"/>
  <c r="L75" i="6" s="1"/>
  <c r="L45" i="6"/>
  <c r="M7" i="8"/>
  <c r="L121" i="6" s="1"/>
  <c r="M8" i="7"/>
  <c r="M54" i="6"/>
  <c r="M75" i="6" s="1"/>
  <c r="M45" i="6"/>
  <c r="N7" i="8"/>
  <c r="M121" i="6" s="1"/>
  <c r="N8" i="7"/>
  <c r="N54" i="6"/>
  <c r="N75" i="6" s="1"/>
  <c r="N45" i="6"/>
  <c r="C17" i="8"/>
  <c r="C55" i="6"/>
  <c r="C76" i="6" s="1"/>
  <c r="D17" i="8"/>
  <c r="D55" i="6"/>
  <c r="D76" i="6" s="1"/>
  <c r="E17" i="8"/>
  <c r="E55" i="6"/>
  <c r="E76" i="6" s="1"/>
  <c r="F17" i="8"/>
  <c r="F55" i="6"/>
  <c r="F76" i="6" s="1"/>
  <c r="G17" i="8"/>
  <c r="G55" i="6"/>
  <c r="G76" i="6" s="1"/>
  <c r="H17" i="8"/>
  <c r="H55" i="6"/>
  <c r="H76" i="6" s="1"/>
  <c r="I17" i="8"/>
  <c r="I55" i="6"/>
  <c r="I76" i="6" s="1"/>
  <c r="J17" i="8"/>
  <c r="J55" i="6"/>
  <c r="J76" i="6" s="1"/>
  <c r="K17" i="8"/>
  <c r="K55" i="6"/>
  <c r="K76" i="6" s="1"/>
  <c r="L17" i="8"/>
  <c r="L55" i="6"/>
  <c r="L76" i="6" s="1"/>
  <c r="M17" i="8"/>
  <c r="M55" i="6"/>
  <c r="M76" i="6" s="1"/>
  <c r="N17" i="8"/>
  <c r="N55" i="6"/>
  <c r="N76" i="6" s="1"/>
  <c r="C15" i="8"/>
  <c r="C17" i="7"/>
  <c r="C56" i="6"/>
  <c r="C77" i="6" s="1"/>
  <c r="D15" i="8"/>
  <c r="D17" i="7"/>
  <c r="D56" i="6"/>
  <c r="D77" i="6" s="1"/>
  <c r="E15" i="8"/>
  <c r="E17" i="7"/>
  <c r="E56" i="6"/>
  <c r="E77" i="6" s="1"/>
  <c r="F15" i="8"/>
  <c r="F17" i="7"/>
  <c r="F56" i="6"/>
  <c r="F77" i="6" s="1"/>
  <c r="G15" i="8"/>
  <c r="G17" i="7"/>
  <c r="G56" i="6"/>
  <c r="G77" i="6" s="1"/>
  <c r="H15" i="8"/>
  <c r="H17" i="7"/>
  <c r="H56" i="6"/>
  <c r="H77" i="6" s="1"/>
  <c r="I15" i="8"/>
  <c r="I17" i="7"/>
  <c r="I56" i="6"/>
  <c r="I77" i="6" s="1"/>
  <c r="J15" i="8"/>
  <c r="J17" i="7"/>
  <c r="J56" i="6"/>
  <c r="J77" i="6" s="1"/>
  <c r="K15" i="8"/>
  <c r="K17" i="7"/>
  <c r="K56" i="6"/>
  <c r="K77" i="6" s="1"/>
  <c r="L15" i="8"/>
  <c r="L17" i="7"/>
  <c r="L56" i="6"/>
  <c r="L77" i="6" s="1"/>
  <c r="M15" i="8"/>
  <c r="M17" i="7"/>
  <c r="M56" i="6"/>
  <c r="M77" i="6" s="1"/>
  <c r="N15" i="8"/>
  <c r="N17" i="7"/>
  <c r="N56" i="6"/>
  <c r="N77" i="6" s="1"/>
  <c r="C16" i="8"/>
  <c r="C18" i="7"/>
  <c r="C57" i="6"/>
  <c r="C78" i="6" s="1"/>
  <c r="D16" i="8"/>
  <c r="D18" i="7"/>
  <c r="D57" i="6"/>
  <c r="D78" i="6" s="1"/>
  <c r="E16" i="8"/>
  <c r="E18" i="7"/>
  <c r="E57" i="6"/>
  <c r="E78" i="6" s="1"/>
  <c r="F16" i="8"/>
  <c r="F18" i="7"/>
  <c r="F57" i="6"/>
  <c r="F78" i="6" s="1"/>
  <c r="G16" i="8"/>
  <c r="G18" i="7"/>
  <c r="G57" i="6"/>
  <c r="G78" i="6" s="1"/>
  <c r="H16" i="8"/>
  <c r="H18" i="7"/>
  <c r="H57" i="6"/>
  <c r="H78" i="6" s="1"/>
  <c r="I16" i="8"/>
  <c r="I18" i="7"/>
  <c r="I57" i="6"/>
  <c r="I78" i="6" s="1"/>
  <c r="J16" i="8"/>
  <c r="J18" i="7"/>
  <c r="J57" i="6"/>
  <c r="J78" i="6" s="1"/>
  <c r="K16" i="8"/>
  <c r="K18" i="7"/>
  <c r="K57" i="6"/>
  <c r="K78" i="6" s="1"/>
  <c r="L16" i="8"/>
  <c r="L18" i="7"/>
  <c r="L57" i="6"/>
  <c r="L78" i="6" s="1"/>
  <c r="M16" i="8"/>
  <c r="M18" i="7"/>
  <c r="M57" i="6"/>
  <c r="M78" i="6" s="1"/>
  <c r="N16" i="8"/>
  <c r="N18" i="7"/>
  <c r="N57" i="6"/>
  <c r="N78" i="6" s="1"/>
  <c r="C14" i="8"/>
  <c r="C16" i="7"/>
  <c r="C58" i="6"/>
  <c r="C79" i="6" s="1"/>
  <c r="D14" i="8"/>
  <c r="D16" i="7"/>
  <c r="D58" i="6"/>
  <c r="D79" i="6" s="1"/>
  <c r="E14" i="8"/>
  <c r="E16" i="7"/>
  <c r="E58" i="6"/>
  <c r="E79" i="6" s="1"/>
  <c r="F14" i="8"/>
  <c r="F16" i="7"/>
  <c r="F58" i="6"/>
  <c r="F79" i="6" s="1"/>
  <c r="G14" i="8"/>
  <c r="G16" i="7"/>
  <c r="G58" i="6"/>
  <c r="G79" i="6" s="1"/>
  <c r="H14" i="8"/>
  <c r="H16" i="7"/>
  <c r="H58" i="6"/>
  <c r="H79" i="6" s="1"/>
  <c r="I14" i="8"/>
  <c r="I16" i="7"/>
  <c r="I58" i="6"/>
  <c r="I79" i="6" s="1"/>
  <c r="J14" i="8"/>
  <c r="J16" i="7"/>
  <c r="J58" i="6"/>
  <c r="J79" i="6" s="1"/>
  <c r="K14" i="8"/>
  <c r="K16" i="7"/>
  <c r="K58" i="6"/>
  <c r="K79" i="6" s="1"/>
  <c r="L14" i="8"/>
  <c r="L16" i="7"/>
  <c r="L58" i="6"/>
  <c r="L79" i="6" s="1"/>
  <c r="M14" i="8"/>
  <c r="M16" i="7"/>
  <c r="M58" i="6"/>
  <c r="M79" i="6" s="1"/>
  <c r="N14" i="8"/>
  <c r="N16" i="7"/>
  <c r="N58" i="6"/>
  <c r="N79" i="6" s="1"/>
  <c r="C24" i="8"/>
  <c r="C59" i="6"/>
  <c r="C80" i="6" s="1"/>
  <c r="D24" i="8"/>
  <c r="D59" i="6"/>
  <c r="D80" i="6" s="1"/>
  <c r="E24" i="8"/>
  <c r="E59" i="6"/>
  <c r="E80" i="6" s="1"/>
  <c r="F24" i="8"/>
  <c r="F59" i="6"/>
  <c r="F80" i="6" s="1"/>
  <c r="G24" i="8"/>
  <c r="G59" i="6"/>
  <c r="G80" i="6" s="1"/>
  <c r="H24" i="8"/>
  <c r="H59" i="6"/>
  <c r="H80" i="6" s="1"/>
  <c r="I24" i="8"/>
  <c r="I59" i="6"/>
  <c r="I80" i="6" s="1"/>
  <c r="J24" i="8"/>
  <c r="J59" i="6"/>
  <c r="J80" i="6" s="1"/>
  <c r="K24" i="8"/>
  <c r="K59" i="6"/>
  <c r="K80" i="6" s="1"/>
  <c r="L24" i="8"/>
  <c r="L59" i="6"/>
  <c r="L80" i="6" s="1"/>
  <c r="M24" i="8"/>
  <c r="M59" i="6"/>
  <c r="M80" i="6" s="1"/>
  <c r="N24" i="8"/>
  <c r="N59" i="6"/>
  <c r="N80" i="6" s="1"/>
  <c r="C22" i="8"/>
  <c r="C25" i="7"/>
  <c r="C60" i="6"/>
  <c r="C81" i="6" s="1"/>
  <c r="D22" i="8"/>
  <c r="D25" i="7"/>
  <c r="D60" i="6"/>
  <c r="D81" i="6" s="1"/>
  <c r="E22" i="8"/>
  <c r="E25" i="7"/>
  <c r="E60" i="6"/>
  <c r="E81" i="6" s="1"/>
  <c r="F22" i="8"/>
  <c r="F25" i="7"/>
  <c r="F60" i="6"/>
  <c r="F81" i="6" s="1"/>
  <c r="G22" i="8"/>
  <c r="G25" i="7"/>
  <c r="G60" i="6"/>
  <c r="G81" i="6" s="1"/>
  <c r="H22" i="8"/>
  <c r="H25" i="7"/>
  <c r="H60" i="6"/>
  <c r="H81" i="6" s="1"/>
  <c r="I22" i="8"/>
  <c r="I25" i="7"/>
  <c r="I60" i="6"/>
  <c r="I81" i="6" s="1"/>
  <c r="J22" i="8"/>
  <c r="J25" i="7"/>
  <c r="J60" i="6"/>
  <c r="J81" i="6" s="1"/>
  <c r="K22" i="8"/>
  <c r="K25" i="7"/>
  <c r="K60" i="6"/>
  <c r="K81" i="6" s="1"/>
  <c r="L22" i="8"/>
  <c r="L25" i="7"/>
  <c r="L60" i="6"/>
  <c r="L81" i="6" s="1"/>
  <c r="M22" i="8"/>
  <c r="M25" i="7"/>
  <c r="M60" i="6"/>
  <c r="M81" i="6" s="1"/>
  <c r="N22" i="8"/>
  <c r="N25" i="7"/>
  <c r="N60" i="6"/>
  <c r="N81" i="6" s="1"/>
  <c r="C23" i="8"/>
  <c r="C26" i="7"/>
  <c r="C61" i="6"/>
  <c r="C82" i="6" s="1"/>
  <c r="D23" i="8"/>
  <c r="D26" i="7"/>
  <c r="D61" i="6"/>
  <c r="D82" i="6" s="1"/>
  <c r="E23" i="8"/>
  <c r="E26" i="7"/>
  <c r="E61" i="6"/>
  <c r="E82" i="6" s="1"/>
  <c r="F23" i="8"/>
  <c r="F26" i="7"/>
  <c r="F61" i="6"/>
  <c r="F82" i="6" s="1"/>
  <c r="G23" i="8"/>
  <c r="G26" i="7"/>
  <c r="G61" i="6"/>
  <c r="G82" i="6" s="1"/>
  <c r="H23" i="8"/>
  <c r="H26" i="7"/>
  <c r="H61" i="6"/>
  <c r="H82" i="6" s="1"/>
  <c r="I23" i="8"/>
  <c r="I26" i="7"/>
  <c r="I61" i="6"/>
  <c r="I82" i="6" s="1"/>
  <c r="J23" i="8"/>
  <c r="J26" i="7"/>
  <c r="J61" i="6"/>
  <c r="J82" i="6" s="1"/>
  <c r="K23" i="8"/>
  <c r="K26" i="7"/>
  <c r="K61" i="6"/>
  <c r="K82" i="6" s="1"/>
  <c r="L23" i="8"/>
  <c r="L26" i="7"/>
  <c r="L61" i="6"/>
  <c r="L82" i="6" s="1"/>
  <c r="M23" i="8"/>
  <c r="M26" i="7"/>
  <c r="M61" i="6"/>
  <c r="M82" i="6" s="1"/>
  <c r="N23" i="8"/>
  <c r="N26" i="7"/>
  <c r="N61" i="6"/>
  <c r="N82" i="6" s="1"/>
  <c r="C21" i="8"/>
  <c r="C24" i="7"/>
  <c r="C62" i="6"/>
  <c r="C83" i="6" s="1"/>
  <c r="D21" i="8"/>
  <c r="D24" i="7"/>
  <c r="D62" i="6"/>
  <c r="D83" i="6" s="1"/>
  <c r="E21" i="8"/>
  <c r="E24" i="7"/>
  <c r="E62" i="6"/>
  <c r="E83" i="6" s="1"/>
  <c r="F21" i="8"/>
  <c r="F24" i="7"/>
  <c r="F62" i="6"/>
  <c r="F83" i="6" s="1"/>
  <c r="G21" i="8"/>
  <c r="G24" i="7"/>
  <c r="G62" i="6"/>
  <c r="G83" i="6" s="1"/>
  <c r="H21" i="8"/>
  <c r="H24" i="7"/>
  <c r="H62" i="6"/>
  <c r="H83" i="6" s="1"/>
  <c r="I21" i="8"/>
  <c r="I24" i="7"/>
  <c r="I62" i="6"/>
  <c r="I83" i="6" s="1"/>
  <c r="J21" i="8"/>
  <c r="J24" i="7"/>
  <c r="J62" i="6"/>
  <c r="J83" i="6" s="1"/>
  <c r="K21" i="8"/>
  <c r="K24" i="7"/>
  <c r="K62" i="6"/>
  <c r="K83" i="6" s="1"/>
  <c r="L21" i="8"/>
  <c r="L24" i="7"/>
  <c r="L62" i="6"/>
  <c r="L83" i="6" s="1"/>
  <c r="M21" i="8"/>
  <c r="M24" i="7"/>
  <c r="M62" i="6"/>
  <c r="M83" i="6" s="1"/>
  <c r="N21" i="8"/>
  <c r="N24" i="7"/>
  <c r="N62" i="6"/>
  <c r="N83" i="6" s="1"/>
  <c r="Q26" i="5" l="1"/>
  <c r="Q25" i="5"/>
  <c r="E24" i="5"/>
  <c r="N28" i="7"/>
  <c r="M28" i="7"/>
  <c r="L28" i="7"/>
  <c r="K28" i="7"/>
  <c r="J28" i="7"/>
  <c r="I28" i="7"/>
  <c r="H28" i="7"/>
  <c r="G28" i="7"/>
  <c r="F28" i="7"/>
  <c r="E28" i="7"/>
  <c r="D28" i="7"/>
  <c r="C28" i="7"/>
  <c r="N25" i="8"/>
  <c r="M25" i="8"/>
  <c r="L25" i="8"/>
  <c r="K25" i="8"/>
  <c r="J25" i="8"/>
  <c r="I25" i="8"/>
  <c r="H25" i="8"/>
  <c r="G25" i="8"/>
  <c r="F25" i="8"/>
  <c r="E25" i="8"/>
  <c r="D25" i="8"/>
  <c r="C25" i="8"/>
  <c r="N20" i="7"/>
  <c r="M20" i="7"/>
  <c r="L20" i="7"/>
  <c r="K20" i="7"/>
  <c r="J20" i="7"/>
  <c r="I20" i="7"/>
  <c r="H20" i="7"/>
  <c r="G20" i="7"/>
  <c r="F20" i="7"/>
  <c r="E20" i="7"/>
  <c r="D20" i="7"/>
  <c r="C20" i="7"/>
  <c r="N18" i="8"/>
  <c r="M18" i="8"/>
  <c r="L18" i="8"/>
  <c r="K18" i="8"/>
  <c r="J18" i="8"/>
  <c r="I18" i="8"/>
  <c r="H18" i="8"/>
  <c r="G18" i="8"/>
  <c r="F18" i="8"/>
  <c r="E18" i="8"/>
  <c r="D18" i="8"/>
  <c r="C18" i="8"/>
  <c r="N28" i="8"/>
  <c r="N32" i="7"/>
  <c r="N66" i="6"/>
  <c r="N87" i="6" s="1"/>
  <c r="M28" i="8"/>
  <c r="M32" i="7"/>
  <c r="M66" i="6"/>
  <c r="M87" i="6" s="1"/>
  <c r="L28" i="8"/>
  <c r="L32" i="7"/>
  <c r="L66" i="6"/>
  <c r="L87" i="6" s="1"/>
  <c r="K28" i="8"/>
  <c r="K32" i="7"/>
  <c r="K66" i="6"/>
  <c r="K87" i="6" s="1"/>
  <c r="J28" i="8"/>
  <c r="J32" i="7"/>
  <c r="J66" i="6"/>
  <c r="J87" i="6" s="1"/>
  <c r="I28" i="8"/>
  <c r="I32" i="7"/>
  <c r="I66" i="6"/>
  <c r="I87" i="6" s="1"/>
  <c r="H28" i="8"/>
  <c r="H32" i="7"/>
  <c r="H66" i="6"/>
  <c r="H87" i="6" s="1"/>
  <c r="G28" i="8"/>
  <c r="G32" i="7"/>
  <c r="G66" i="6"/>
  <c r="G87" i="6" s="1"/>
  <c r="F28" i="8"/>
  <c r="F32" i="7"/>
  <c r="F66" i="6"/>
  <c r="F87" i="6" s="1"/>
  <c r="E28" i="8"/>
  <c r="E32" i="7"/>
  <c r="E66" i="6"/>
  <c r="E87" i="6" s="1"/>
  <c r="D28" i="8"/>
  <c r="D32" i="7"/>
  <c r="D66" i="6"/>
  <c r="D87" i="6" s="1"/>
  <c r="C28" i="8"/>
  <c r="C32" i="7"/>
  <c r="C66" i="6"/>
  <c r="C87" i="6" s="1"/>
  <c r="N12" i="7"/>
  <c r="M12" i="7"/>
  <c r="L12" i="7"/>
  <c r="K12" i="7"/>
  <c r="J12" i="7"/>
  <c r="I12" i="7"/>
  <c r="H12" i="7"/>
  <c r="G12" i="7"/>
  <c r="F12" i="7"/>
  <c r="E12" i="7"/>
  <c r="D12" i="7"/>
  <c r="C12" i="7"/>
  <c r="N30" i="8"/>
  <c r="N34" i="7"/>
  <c r="N65" i="6"/>
  <c r="N86" i="6" s="1"/>
  <c r="M30" i="8"/>
  <c r="M34" i="7"/>
  <c r="M65" i="6"/>
  <c r="M86" i="6" s="1"/>
  <c r="L30" i="8"/>
  <c r="L34" i="7"/>
  <c r="L65" i="6"/>
  <c r="L86" i="6" s="1"/>
  <c r="K30" i="8"/>
  <c r="K34" i="7"/>
  <c r="K65" i="6"/>
  <c r="K86" i="6" s="1"/>
  <c r="J30" i="8"/>
  <c r="J34" i="7"/>
  <c r="J65" i="6"/>
  <c r="J86" i="6" s="1"/>
  <c r="I30" i="8"/>
  <c r="I34" i="7"/>
  <c r="I65" i="6"/>
  <c r="I86" i="6" s="1"/>
  <c r="H30" i="8"/>
  <c r="H34" i="7"/>
  <c r="H65" i="6"/>
  <c r="H86" i="6" s="1"/>
  <c r="G30" i="8"/>
  <c r="G34" i="7"/>
  <c r="G65" i="6"/>
  <c r="G86" i="6" s="1"/>
  <c r="F30" i="8"/>
  <c r="F34" i="7"/>
  <c r="F65" i="6"/>
  <c r="F86" i="6" s="1"/>
  <c r="E30" i="8"/>
  <c r="E34" i="7"/>
  <c r="E65" i="6"/>
  <c r="E86" i="6" s="1"/>
  <c r="D30" i="8"/>
  <c r="D34" i="7"/>
  <c r="D65" i="6"/>
  <c r="D86" i="6" s="1"/>
  <c r="C30" i="8"/>
  <c r="C34" i="7"/>
  <c r="C65" i="6"/>
  <c r="C86" i="6" s="1"/>
  <c r="N29" i="8"/>
  <c r="N33" i="7"/>
  <c r="N64" i="6"/>
  <c r="N85" i="6" s="1"/>
  <c r="M29" i="8"/>
  <c r="M33" i="7"/>
  <c r="M64" i="6"/>
  <c r="M85" i="6" s="1"/>
  <c r="L29" i="8"/>
  <c r="L33" i="7"/>
  <c r="L64" i="6"/>
  <c r="L85" i="6" s="1"/>
  <c r="K29" i="8"/>
  <c r="K33" i="7"/>
  <c r="K64" i="6"/>
  <c r="K85" i="6" s="1"/>
  <c r="J29" i="8"/>
  <c r="J33" i="7"/>
  <c r="J64" i="6"/>
  <c r="J85" i="6" s="1"/>
  <c r="I29" i="8"/>
  <c r="I33" i="7"/>
  <c r="I64" i="6"/>
  <c r="I85" i="6" s="1"/>
  <c r="H29" i="8"/>
  <c r="H33" i="7"/>
  <c r="H64" i="6"/>
  <c r="H85" i="6" s="1"/>
  <c r="G29" i="8"/>
  <c r="G33" i="7"/>
  <c r="G64" i="6"/>
  <c r="G85" i="6" s="1"/>
  <c r="F29" i="8"/>
  <c r="F33" i="7"/>
  <c r="F64" i="6"/>
  <c r="F85" i="6" s="1"/>
  <c r="E29" i="8"/>
  <c r="E33" i="7"/>
  <c r="E64" i="6"/>
  <c r="E85" i="6" s="1"/>
  <c r="D29" i="8"/>
  <c r="D33" i="7"/>
  <c r="D64" i="6"/>
  <c r="D85" i="6" s="1"/>
  <c r="C29" i="8"/>
  <c r="C33" i="7"/>
  <c r="C64" i="6"/>
  <c r="C85" i="6" s="1"/>
  <c r="N31" i="8"/>
  <c r="N32" i="8" s="1"/>
  <c r="N63" i="6"/>
  <c r="N84" i="6" s="1"/>
  <c r="N11" i="8"/>
  <c r="M31" i="8"/>
  <c r="M32" i="8" s="1"/>
  <c r="M63" i="6"/>
  <c r="M84" i="6" s="1"/>
  <c r="M11" i="8"/>
  <c r="L31" i="8"/>
  <c r="L32" i="8" s="1"/>
  <c r="L63" i="6"/>
  <c r="L84" i="6" s="1"/>
  <c r="L11" i="8"/>
  <c r="K31" i="8"/>
  <c r="K32" i="8" s="1"/>
  <c r="K63" i="6"/>
  <c r="K84" i="6" s="1"/>
  <c r="K11" i="8"/>
  <c r="J31" i="8"/>
  <c r="J32" i="8" s="1"/>
  <c r="J63" i="6"/>
  <c r="J84" i="6" s="1"/>
  <c r="J11" i="8"/>
  <c r="I31" i="8"/>
  <c r="I32" i="8" s="1"/>
  <c r="I63" i="6"/>
  <c r="I84" i="6" s="1"/>
  <c r="I11" i="8"/>
  <c r="H31" i="8"/>
  <c r="H32" i="8" s="1"/>
  <c r="H63" i="6"/>
  <c r="H84" i="6" s="1"/>
  <c r="H11" i="8"/>
  <c r="G31" i="8"/>
  <c r="G32" i="8" s="1"/>
  <c r="G63" i="6"/>
  <c r="G84" i="6" s="1"/>
  <c r="G11" i="8"/>
  <c r="F31" i="8"/>
  <c r="F32" i="8" s="1"/>
  <c r="F63" i="6"/>
  <c r="F84" i="6" s="1"/>
  <c r="F11" i="8"/>
  <c r="E31" i="8"/>
  <c r="E32" i="8" s="1"/>
  <c r="E63" i="6"/>
  <c r="E84" i="6" s="1"/>
  <c r="E11" i="8"/>
  <c r="D31" i="8"/>
  <c r="D32" i="8" s="1"/>
  <c r="D63" i="6"/>
  <c r="D84" i="6" s="1"/>
  <c r="D11" i="8"/>
  <c r="C31" i="8"/>
  <c r="C32" i="8" s="1"/>
  <c r="C63" i="6"/>
  <c r="C84" i="6" s="1"/>
  <c r="C11" i="8"/>
  <c r="N62" i="7"/>
  <c r="M62" i="7"/>
  <c r="L62" i="7"/>
  <c r="K62" i="7"/>
  <c r="J62" i="7"/>
  <c r="I62" i="7"/>
  <c r="H62" i="7"/>
  <c r="G62" i="7"/>
  <c r="F62" i="7"/>
  <c r="E62" i="7"/>
  <c r="D62" i="7"/>
  <c r="C62" i="7"/>
  <c r="N54" i="7"/>
  <c r="M54" i="7"/>
  <c r="L54" i="7"/>
  <c r="K54" i="7"/>
  <c r="J54" i="7"/>
  <c r="I54" i="7"/>
  <c r="H54" i="7"/>
  <c r="G54" i="7"/>
  <c r="F54" i="7"/>
  <c r="E54" i="7"/>
  <c r="D54" i="7"/>
  <c r="C54" i="7"/>
  <c r="N59" i="8"/>
  <c r="N66" i="7"/>
  <c r="M59" i="8"/>
  <c r="M66" i="7"/>
  <c r="L59" i="8"/>
  <c r="L66" i="7"/>
  <c r="K59" i="8"/>
  <c r="K66" i="7"/>
  <c r="J59" i="8"/>
  <c r="J66" i="7"/>
  <c r="I59" i="8"/>
  <c r="I66" i="7"/>
  <c r="H59" i="8"/>
  <c r="H66" i="7"/>
  <c r="G59" i="8"/>
  <c r="G66" i="7"/>
  <c r="F59" i="8"/>
  <c r="F66" i="7"/>
  <c r="E59" i="8"/>
  <c r="E66" i="7"/>
  <c r="D59" i="8"/>
  <c r="D66" i="7"/>
  <c r="C59" i="8"/>
  <c r="C66" i="7"/>
  <c r="N46" i="7"/>
  <c r="M46" i="7"/>
  <c r="L46" i="7"/>
  <c r="K46" i="7"/>
  <c r="J46" i="7"/>
  <c r="I46" i="7"/>
  <c r="H46" i="7"/>
  <c r="G46" i="7"/>
  <c r="F46" i="7"/>
  <c r="E46" i="7"/>
  <c r="D46" i="7"/>
  <c r="C46" i="7"/>
  <c r="N61" i="8"/>
  <c r="N68" i="7"/>
  <c r="M61" i="8"/>
  <c r="M68" i="7"/>
  <c r="L61" i="8"/>
  <c r="L68" i="7"/>
  <c r="K61" i="8"/>
  <c r="K68" i="7"/>
  <c r="J61" i="8"/>
  <c r="J68" i="7"/>
  <c r="I61" i="8"/>
  <c r="I68" i="7"/>
  <c r="H61" i="8"/>
  <c r="H68" i="7"/>
  <c r="G61" i="8"/>
  <c r="G68" i="7"/>
  <c r="F61" i="8"/>
  <c r="F68" i="7"/>
  <c r="E61" i="8"/>
  <c r="E68" i="7"/>
  <c r="D61" i="8"/>
  <c r="D68" i="7"/>
  <c r="C61" i="8"/>
  <c r="C68" i="7"/>
  <c r="N60" i="8"/>
  <c r="N67" i="7"/>
  <c r="M60" i="8"/>
  <c r="M67" i="7"/>
  <c r="L60" i="8"/>
  <c r="L67" i="7"/>
  <c r="K60" i="8"/>
  <c r="K67" i="7"/>
  <c r="J60" i="8"/>
  <c r="J67" i="7"/>
  <c r="I60" i="8"/>
  <c r="I67" i="7"/>
  <c r="H60" i="8"/>
  <c r="H67" i="7"/>
  <c r="G60" i="8"/>
  <c r="G67" i="7"/>
  <c r="F60" i="8"/>
  <c r="F67" i="7"/>
  <c r="E60" i="8"/>
  <c r="E67" i="7"/>
  <c r="D60" i="8"/>
  <c r="D67" i="7"/>
  <c r="C60" i="8"/>
  <c r="C67" i="7"/>
  <c r="N63" i="8"/>
  <c r="N40" i="8"/>
  <c r="M124" i="6"/>
  <c r="M63" i="8"/>
  <c r="M40" i="8"/>
  <c r="L124" i="6"/>
  <c r="L63" i="8"/>
  <c r="L40" i="8"/>
  <c r="K124" i="6"/>
  <c r="K63" i="8"/>
  <c r="K40" i="8"/>
  <c r="J124" i="6"/>
  <c r="J63" i="8"/>
  <c r="J40" i="8"/>
  <c r="I124" i="6"/>
  <c r="I63" i="8"/>
  <c r="I40" i="8"/>
  <c r="H124" i="6"/>
  <c r="H63" i="8"/>
  <c r="H40" i="8"/>
  <c r="G124" i="6"/>
  <c r="G63" i="8"/>
  <c r="G40" i="8"/>
  <c r="F124" i="6"/>
  <c r="F63" i="8"/>
  <c r="F40" i="8"/>
  <c r="E124" i="6"/>
  <c r="E63" i="8"/>
  <c r="E40" i="8"/>
  <c r="D124" i="6"/>
  <c r="D63" i="8"/>
  <c r="D40" i="8"/>
  <c r="C124" i="6"/>
  <c r="C63" i="8"/>
  <c r="C40" i="8"/>
  <c r="B124" i="6"/>
  <c r="Q24" i="5" l="1"/>
  <c r="E58" i="5" s="1" a="1"/>
  <c r="E58" i="5" s="1"/>
  <c r="N72" i="7"/>
  <c r="M72" i="7"/>
  <c r="L72" i="7"/>
  <c r="K72" i="7"/>
  <c r="J72" i="7"/>
  <c r="I72" i="7"/>
  <c r="H72" i="7"/>
  <c r="G72" i="7"/>
  <c r="F72" i="7"/>
  <c r="E72" i="7"/>
  <c r="D72" i="7"/>
  <c r="C72" i="7"/>
  <c r="B125" i="6"/>
  <c r="C125" i="6"/>
  <c r="D125" i="6"/>
  <c r="E125" i="6"/>
  <c r="F125" i="6"/>
  <c r="G125" i="6"/>
  <c r="H125" i="6"/>
  <c r="I125" i="6"/>
  <c r="J125" i="6"/>
  <c r="K125" i="6"/>
  <c r="L125" i="6"/>
  <c r="M125" i="6"/>
  <c r="N38" i="7"/>
  <c r="M38" i="7"/>
  <c r="L38" i="7"/>
  <c r="K38" i="7"/>
  <c r="J38" i="7"/>
  <c r="I38" i="7"/>
  <c r="H38" i="7"/>
  <c r="G38" i="7"/>
  <c r="F38" i="7"/>
  <c r="E38" i="7"/>
  <c r="D38" i="7"/>
  <c r="C3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<sst xmlns="http://schemas.openxmlformats.org/spreadsheetml/2006/main" count="4075" uniqueCount="208">
  <si>
    <t>Southern Water Corp. Financial Analysis</t>
  </si>
  <si>
    <t>Juti</t>
  </si>
  <si>
    <r>
      <rPr>
        <sz val="16"/>
        <color rgb="FF00705B"/>
        <rFont val="Arial"/>
      </rPr>
      <t xml:space="preserve">In this unit, you've learned about the fundamentals of financial analysis spanning </t>
    </r>
    <r>
      <rPr>
        <b/>
        <sz val="16"/>
        <color rgb="FFEE226E"/>
        <rFont val="Arial"/>
      </rPr>
      <t>revenues, expenses and profitability</t>
    </r>
    <r>
      <rPr>
        <sz val="16"/>
        <color rgb="FFEE226E"/>
        <rFont val="Arial"/>
      </rPr>
      <t>.</t>
    </r>
  </si>
  <si>
    <r>
      <rPr>
        <sz val="16"/>
        <color rgb="FF00705B"/>
        <rFont val="Arial"/>
      </rPr>
      <t xml:space="preserve">In this case study, we'll seek to unpack these concepts, </t>
    </r>
    <r>
      <rPr>
        <b/>
        <sz val="16"/>
        <color rgb="FFEE226E"/>
        <rFont val="Arial"/>
      </rPr>
      <t>combining the financial analysis skills</t>
    </r>
    <r>
      <rPr>
        <sz val="16"/>
        <color rgb="FF00705B"/>
        <rFont val="Arial"/>
      </rPr>
      <t xml:space="preserve"> you've learned and have you apply this </t>
    </r>
    <r>
      <rPr>
        <b/>
        <sz val="16"/>
        <color rgb="FFEE226E"/>
        <rFont val="Arial"/>
      </rPr>
      <t>through your budding Excel capabilities</t>
    </r>
    <r>
      <rPr>
        <sz val="16"/>
        <color rgb="FF00705B"/>
        <rFont val="Arial"/>
      </rPr>
      <t>!</t>
    </r>
  </si>
  <si>
    <r>
      <rPr>
        <sz val="16"/>
        <color rgb="FF00705B"/>
        <rFont val="Arial"/>
      </rPr>
      <t>This case study will emphasise both your use of the</t>
    </r>
    <r>
      <rPr>
        <b/>
        <sz val="16"/>
        <color rgb="FF00705B"/>
        <rFont val="Arial"/>
      </rPr>
      <t xml:space="preserve"> </t>
    </r>
    <r>
      <rPr>
        <b/>
        <sz val="16"/>
        <color rgb="FFEE226E"/>
        <rFont val="Arial"/>
      </rPr>
      <t>SUMIFS Formula as well as your charting capabilities</t>
    </r>
    <r>
      <rPr>
        <sz val="16"/>
        <color rgb="FF00705B"/>
        <rFont val="Arial"/>
      </rPr>
      <t>, where you'll use these charts for a PowerPoint presentation you'll create at the end of this analysis!</t>
    </r>
  </si>
  <si>
    <t>Good luck and let's get started!</t>
  </si>
  <si>
    <t>What do the tab colours in this workbook mean?</t>
  </si>
  <si>
    <r>
      <rPr>
        <sz val="16"/>
        <color rgb="FF00705B"/>
        <rFont val="Arial"/>
      </rPr>
      <t xml:space="preserve">Throughout the Case Study, we've split this into three sections. As you cover the relevant financial concepts, you'll apply what you've learned in the exercise tabs.
</t>
    </r>
    <r>
      <rPr>
        <b/>
        <sz val="16"/>
        <color rgb="FF00705B"/>
        <rFont val="Arial"/>
      </rPr>
      <t>The order of completion is below:</t>
    </r>
    <r>
      <rPr>
        <sz val="16"/>
        <color rgb="FF00705B"/>
        <rFont val="Arial"/>
      </rPr>
      <t xml:space="preserve">
1) Revenue Sub Unit - Revenue Analysis 
2) Expense Sub Unit - Expense Analysis 
3) Profitability Sub Unit - Profitability (EBIT) Analysis </t>
    </r>
  </si>
  <si>
    <t>Unpacking the Data Repository Table</t>
  </si>
  <si>
    <r>
      <rPr>
        <sz val="16"/>
        <color rgb="FF00705B"/>
        <rFont val="Arial"/>
      </rPr>
      <t xml:space="preserve">The data repository table might look scary at first, but all the data is logically grouped in a manner where the </t>
    </r>
    <r>
      <rPr>
        <b/>
        <sz val="16"/>
        <color rgb="FF00705B"/>
        <rFont val="Arial"/>
      </rPr>
      <t>table can be read left-to-right.</t>
    </r>
  </si>
  <si>
    <t>We've included an example below to break down how you can interpret this information.</t>
  </si>
  <si>
    <t>Definitions</t>
  </si>
  <si>
    <t>We've included a high-level breakdown that explains the different columns you will deal with in the data repository table. Please read through this and familiarise yourself with what these columns mean.</t>
  </si>
  <si>
    <t>Account Type</t>
  </si>
  <si>
    <r>
      <rPr>
        <sz val="15"/>
        <color theme="1"/>
        <rFont val="Arial"/>
      </rPr>
      <t xml:space="preserve">This column provides information on whether the dataset is referencing </t>
    </r>
    <r>
      <rPr>
        <sz val="15"/>
        <color rgb="FFEE226E"/>
        <rFont val="Arial"/>
      </rPr>
      <t>Financial Actuals (Money Spent)</t>
    </r>
    <r>
      <rPr>
        <sz val="15"/>
        <color theme="1"/>
        <rFont val="Arial"/>
      </rPr>
      <t xml:space="preserve"> or </t>
    </r>
    <r>
      <rPr>
        <sz val="15"/>
        <color rgb="FFEE226E"/>
        <rFont val="Arial"/>
      </rPr>
      <t>Water Actuals (Volume of Water Produced)</t>
    </r>
    <r>
      <rPr>
        <sz val="15"/>
        <color theme="1"/>
        <rFont val="Arial"/>
      </rPr>
      <t>.</t>
    </r>
  </si>
  <si>
    <t>Value Drivers</t>
  </si>
  <si>
    <r>
      <rPr>
        <sz val="15"/>
        <color theme="1"/>
        <rFont val="Arial"/>
      </rPr>
      <t xml:space="preserve">This is a pre-filled column mapping each </t>
    </r>
    <r>
      <rPr>
        <sz val="15"/>
        <color rgb="FFEE226E"/>
        <rFont val="Arial"/>
      </rPr>
      <t>Accounting Centre Code</t>
    </r>
    <r>
      <rPr>
        <sz val="15"/>
        <color theme="1"/>
        <rFont val="Arial"/>
      </rPr>
      <t xml:space="preserve"> and </t>
    </r>
    <r>
      <rPr>
        <sz val="15"/>
        <color rgb="FFEE226E"/>
        <rFont val="Arial"/>
      </rPr>
      <t xml:space="preserve">Accounting Centre Code Element </t>
    </r>
    <r>
      <rPr>
        <sz val="15"/>
        <color theme="1"/>
        <rFont val="Arial"/>
      </rPr>
      <t xml:space="preserve">to either a </t>
    </r>
    <r>
      <rPr>
        <sz val="15"/>
        <color rgb="FFEE226E"/>
        <rFont val="Arial"/>
      </rPr>
      <t>Revenue Generating Activity (Revenues)</t>
    </r>
    <r>
      <rPr>
        <sz val="15"/>
        <color theme="1"/>
        <rFont val="Arial"/>
      </rPr>
      <t xml:space="preserve"> or </t>
    </r>
    <r>
      <rPr>
        <sz val="15"/>
        <color rgb="FFEE226E"/>
        <rFont val="Arial"/>
      </rPr>
      <t>Cost Generating Activity (Expenses)</t>
    </r>
    <r>
      <rPr>
        <sz val="15"/>
        <color theme="1"/>
        <rFont val="Arial"/>
      </rPr>
      <t>.</t>
    </r>
  </si>
  <si>
    <t>Unit</t>
  </si>
  <si>
    <t>There are three desalination units or plants (facilities) owned by Southern Water Corp. These are the Kootha, Surjek and Jutik desalination units. The Unit column indicates, for that row of data, which Unit it applies towards.</t>
  </si>
  <si>
    <t>Month</t>
  </si>
  <si>
    <t>This represents the month that data was calculated for.</t>
  </si>
  <si>
    <t>Month (Number)</t>
  </si>
  <si>
    <t>This represents the month in numerical form.</t>
  </si>
  <si>
    <t>Accounting Code Centre</t>
  </si>
  <si>
    <r>
      <rPr>
        <sz val="15"/>
        <color theme="1"/>
        <rFont val="Arial"/>
      </rPr>
      <t xml:space="preserve">Every row is mapped to an Accounting Code Centre. Based off the </t>
    </r>
    <r>
      <rPr>
        <sz val="15"/>
        <color rgb="FFEE226E"/>
        <rFont val="Arial"/>
      </rPr>
      <t>Accounting Code Centre (ACC)</t>
    </r>
    <r>
      <rPr>
        <sz val="15"/>
        <color theme="1"/>
        <rFont val="Arial"/>
      </rPr>
      <t xml:space="preserve"> and the textual description, we know that </t>
    </r>
    <r>
      <rPr>
        <sz val="15"/>
        <color rgb="FFEE226E"/>
        <rFont val="Arial"/>
      </rPr>
      <t>all ACC's that mention Sales, are Profit Centres, and all ACC's that mention Costs, are Cost Centres.</t>
    </r>
    <r>
      <rPr>
        <sz val="15"/>
        <color theme="1"/>
        <rFont val="Arial"/>
      </rPr>
      <t xml:space="preserve"> 
In Financial Accounting, </t>
    </r>
    <r>
      <rPr>
        <sz val="15"/>
        <color rgb="FFEE226E"/>
        <rFont val="Arial"/>
      </rPr>
      <t>Revenue Generating Activities are mapped to Profit Centres</t>
    </r>
    <r>
      <rPr>
        <sz val="15"/>
        <color theme="1"/>
        <rFont val="Arial"/>
      </rPr>
      <t xml:space="preserve"> (i.e. They generate profit), whilst </t>
    </r>
    <r>
      <rPr>
        <sz val="15"/>
        <color rgb="FFEE226E"/>
        <rFont val="Arial"/>
      </rPr>
      <t>Cost Generating Activities are mapped to Cost Centres</t>
    </r>
    <r>
      <rPr>
        <sz val="15"/>
        <color theme="1"/>
        <rFont val="Arial"/>
      </rPr>
      <t xml:space="preserve"> (i.e. They generate costs).</t>
    </r>
  </si>
  <si>
    <t>Accounting Code Centre Element</t>
  </si>
  <si>
    <t xml:space="preserve">An Accounting Code Centre Element (ACCE) is made up of 'elements' which tie into the Accounting Code Centre. </t>
  </si>
  <si>
    <t>Unit of Measure</t>
  </si>
  <si>
    <t>Every Row of Data has a Unit of Measure (UoM) associated with this. E.g. Financial data is measured in dollars, whilst Water Production data is measure in Giga-Litres.</t>
  </si>
  <si>
    <t>Row Data</t>
  </si>
  <si>
    <t>This is the unique value that is stored for every row entry.</t>
  </si>
  <si>
    <t>Value Driver Trees</t>
  </si>
  <si>
    <t>Below we've included the Value Driver Trees for Revenues, Expenses and Profitability Analysis, to better help you understand how the dataset is all connected. Use this if you're feeling unsure of how to calculate Revenues, Expenses or Profitability.</t>
  </si>
  <si>
    <t>Financial Actual</t>
  </si>
  <si>
    <t>Revenue</t>
  </si>
  <si>
    <t>Kootha</t>
  </si>
  <si>
    <t>001 Private Water Hedge Sales</t>
  </si>
  <si>
    <t>W-Transact (0211) - Soft</t>
  </si>
  <si>
    <t>$</t>
  </si>
  <si>
    <t>W-Transact (0212) - Hard</t>
  </si>
  <si>
    <t>002 Public Sales</t>
  </si>
  <si>
    <t>003 Residential Sales</t>
  </si>
  <si>
    <t>Surjek</t>
  </si>
  <si>
    <t>Jutik</t>
  </si>
  <si>
    <t>Expenses</t>
  </si>
  <si>
    <t>Chemical Costs</t>
  </si>
  <si>
    <t>Chem-Exp (001)</t>
  </si>
  <si>
    <t>Facility Costs</t>
  </si>
  <si>
    <t>Utility-Exp (002) - Heating</t>
  </si>
  <si>
    <t>Utility-Exp (002) - Electricity</t>
  </si>
  <si>
    <t>Operational Maintenance Costs</t>
  </si>
  <si>
    <t>Plant Maintenance (001)</t>
  </si>
  <si>
    <t>Plant Outages (002)</t>
  </si>
  <si>
    <t>Plant Op. Costs (003)</t>
  </si>
  <si>
    <t>Plant Admin Costs (004)</t>
  </si>
  <si>
    <t>Labour Costs</t>
  </si>
  <si>
    <t>Labour-Costs (001)</t>
  </si>
  <si>
    <t>Water Production Actuals</t>
  </si>
  <si>
    <t>None</t>
  </si>
  <si>
    <t>Giga-Litre</t>
  </si>
  <si>
    <t>Revenue Analysis - Part I</t>
  </si>
  <si>
    <t>In Financial Data Analysis, Revenue Analysis speaks primarily to understanding which product(s) generate the most revenues and whether we can identify any aspect of seasonality towards these trends or not.</t>
  </si>
  <si>
    <t>The importance of this is that we are able to clearly understand which product(s) generate the most revenues and least revenues and this forms the first part of our puzzle.</t>
  </si>
  <si>
    <t>If a product generates a lot of revenues, but the expenses are greater than the revenues - this isn't a good news story.</t>
  </si>
  <si>
    <t>However, if the product generates a lot of revenues, and the expenses are well below the revenues - we may have a product which is performing well.</t>
  </si>
  <si>
    <t>Let's take a look at how Southern Water Corps Revenue Analysis looks like by calculating the Revenues for each of the products and asking ourselves - what does the data tell us?</t>
  </si>
  <si>
    <t>Let's get started!</t>
  </si>
  <si>
    <t xml:space="preserve">Q1. For each of the three Southern Water Corp. Desalination Plants, they produce desalinated water which is then consumed via private, public or residential usage. 
Please calculate the monthly revenues for Kootha, Surjek and Jutik and put this in the table below. </t>
  </si>
  <si>
    <t>Hint: You'll be utilizing the SUMIFS function here to assist you with the exercise. Remember the Syntax follows: =SUMIFS(Sum_Range, Criteria_Range_1, Criteria…)</t>
  </si>
  <si>
    <t>Value Driver</t>
  </si>
  <si>
    <t>Total</t>
  </si>
  <si>
    <r>
      <rPr>
        <b/>
        <sz val="12"/>
        <color theme="0"/>
        <rFont val="Arial"/>
      </rPr>
      <t xml:space="preserve">You've now calculated the Revenues for each of the three desalination plants (Kootha, Surjek and Jutik). This has given you a micro-view of the trends, but let's take a look at the macro-revenue
trends and view all this information </t>
    </r>
    <r>
      <rPr>
        <b/>
        <u/>
        <sz val="12"/>
        <color theme="0"/>
        <rFont val="Arial"/>
      </rPr>
      <t>aggregated</t>
    </r>
    <r>
      <rPr>
        <b/>
        <sz val="12"/>
        <color theme="0"/>
        <rFont val="Arial"/>
      </rPr>
      <t xml:space="preserve"> together. In the next question, you're aggregating the revenues at the Accounting Code Centre Level, where in the previous question, we went all the way to the Accounting Code Centre Element Level.</t>
    </r>
  </si>
  <si>
    <t xml:space="preserve">Q2. Just as you did for Q1 above, calculate the monthly revenues for Kootha, Surjek and Jutik at the Accounting Code Centre Level and put this in the table below. </t>
  </si>
  <si>
    <t>Having performed some basic time series analysis where we've analyzed the data at a monthly level; it's time to visualize this using some charts.</t>
  </si>
  <si>
    <t>Whilst tables are an excellent way to visualize data, charts are more intuitive and allow us to identify specific trends that aren't as apparent in tabular form.</t>
  </si>
  <si>
    <t>Q3. Create one line chart for each unit (Kootha, Surjek, Jutik) depicting the sales for 001 Private Water Hedge Sales, 002 Public Sales and 003 Residential Sales from the July-13 to Jun-14 period. Do you notice any period where sales are particularly high?</t>
  </si>
  <si>
    <t>Hint: We recommend using line charts to best illustrate the sales for each unit, segmented by customer type (i.e. Private / Public / Residential )</t>
  </si>
  <si>
    <t xml:space="preserve">Answer: Yes! Sales appear high on January-14. </t>
  </si>
  <si>
    <t>In the previous exercise we've picked up some trends from observing the monthly revenues trended over a twelve month period.</t>
  </si>
  <si>
    <t xml:space="preserve">Specifically, it's clear that one of the Unit(s) generates the majority of the revenues for Southern Water Corp. </t>
  </si>
  <si>
    <t>However, it's important for us to understand the contribution each customer segment provides from a % standpoint as well as a dollar stand point.</t>
  </si>
  <si>
    <t xml:space="preserve">Let's close out the Revenue Analysis with the below question. </t>
  </si>
  <si>
    <t xml:space="preserve">Q4. Calculate the overall % contribution of each customer segment for each of the three (3) units listed below and create two (2) stacked column chart showing the contributions
that each customer segment provides per unit on a dollar basis, and a percentage basis. </t>
  </si>
  <si>
    <t>Expenses Analysis - Part II</t>
  </si>
  <si>
    <r>
      <rPr>
        <sz val="12"/>
        <color rgb="FF000000"/>
        <rFont val="Arial"/>
      </rPr>
      <t xml:space="preserve">Expense Analysis speaks primarily to understanding which product(s) are the most </t>
    </r>
    <r>
      <rPr>
        <b/>
        <sz val="12"/>
        <color rgb="FF000000"/>
        <rFont val="Arial"/>
      </rPr>
      <t>expensive</t>
    </r>
    <r>
      <rPr>
        <sz val="12"/>
        <color rgb="FF000000"/>
        <rFont val="Arial"/>
      </rPr>
      <t xml:space="preserve"> to operate and maintain. </t>
    </r>
  </si>
  <si>
    <r>
      <rPr>
        <sz val="12"/>
        <color rgb="FF000000"/>
        <rFont val="Arial"/>
      </rPr>
      <t>Think about this as your personal budget; You want to know</t>
    </r>
    <r>
      <rPr>
        <u/>
        <sz val="12"/>
        <color rgb="FF000000"/>
        <rFont val="Arial"/>
      </rPr>
      <t xml:space="preserve"> exactly</t>
    </r>
    <r>
      <rPr>
        <sz val="12"/>
        <color rgb="FF000000"/>
        <rFont val="Arial"/>
      </rPr>
      <t xml:space="preserve"> where your money is being spent. </t>
    </r>
  </si>
  <si>
    <r>
      <rPr>
        <sz val="12"/>
        <color rgb="FF000000"/>
        <rFont val="Arial"/>
      </rPr>
      <t xml:space="preserve">As we mentioned in the last section; we've calculated the revenues and know which of our products generate the most revenues at a Unit Level (Kootha, Surjek, Jutik).
But it is </t>
    </r>
    <r>
      <rPr>
        <b/>
        <sz val="12"/>
        <color rgb="FF000000"/>
        <rFont val="Arial"/>
      </rPr>
      <t xml:space="preserve">equally important </t>
    </r>
    <r>
      <rPr>
        <sz val="12"/>
        <color rgb="FF000000"/>
        <rFont val="Arial"/>
      </rPr>
      <t xml:space="preserve">for us to understand what is our </t>
    </r>
    <r>
      <rPr>
        <b/>
        <sz val="12"/>
        <color rgb="FF000000"/>
        <rFont val="Arial"/>
      </rPr>
      <t>expenses at a unit level</t>
    </r>
    <r>
      <rPr>
        <sz val="12"/>
        <color rgb="FF000000"/>
        <rFont val="Arial"/>
      </rPr>
      <t>. 
If our expenses outweigh our revenues - this is not a good outcome.If a product generates a lot of revenues, but the expenses are greater than the revenues - this isn't a good news story.</t>
    </r>
  </si>
  <si>
    <t>Now let's take a look at how Southern Water Corps Expenses look like by calculating the Expenses for each of the Units and asking ourselves - what does the data tell us?</t>
  </si>
  <si>
    <r>
      <rPr>
        <sz val="12"/>
        <color rgb="FF000000"/>
        <rFont val="Arial"/>
      </rPr>
      <t xml:space="preserve">Note: You </t>
    </r>
    <r>
      <rPr>
        <i/>
        <sz val="12"/>
        <color rgb="FF000000"/>
        <rFont val="Arial"/>
      </rPr>
      <t>may</t>
    </r>
    <r>
      <rPr>
        <sz val="12"/>
        <color rgb="FF000000"/>
        <rFont val="Arial"/>
      </rPr>
      <t xml:space="preserve"> notice some trends with respect to higher costs for those units which produce a </t>
    </r>
    <r>
      <rPr>
        <b/>
        <sz val="12"/>
        <color rgb="FF000000"/>
        <rFont val="Arial"/>
      </rPr>
      <t>specific</t>
    </r>
    <r>
      <rPr>
        <sz val="12"/>
        <color rgb="FF000000"/>
        <rFont val="Arial"/>
      </rPr>
      <t xml:space="preserve"> type of water. </t>
    </r>
  </si>
  <si>
    <t>Q5. For each of the three Southern Water Corp. Desalination Plants, they produce desalinated water which is then consumed via private, public or residential usage. 
These costs are then aggregated at a Unit Level, separated into Chemical Costs, Facility Costs, Operational Maintenance Costs and Labour Costs. 
Please calculate the monthly expenses for Kootha, Surjek and Jutik and put this in the table below.</t>
  </si>
  <si>
    <t>Note: You can reference the Expenses Value Driver Tree in the Read Me tab if you need assistance.</t>
  </si>
  <si>
    <r>
      <rPr>
        <b/>
        <sz val="11"/>
        <color theme="0"/>
        <rFont val="Arial"/>
      </rPr>
      <t>You've now calculated the Expenses for each of the three desalination plants (Kootha, Surjek and Jutik). This has given you a micro-view of the trends, but let's take a look at the macro-expenses
trends and view all this information aggregated together (Kootha + Surjek + Jutik) and then.</t>
    </r>
    <r>
      <rPr>
        <b/>
        <u/>
        <sz val="11"/>
        <color theme="0"/>
        <rFont val="Arial"/>
      </rPr>
      <t xml:space="preserve"> Is there any particular trend(s) that we can pick up with respect to which water product(s) have the highest expenses overall? </t>
    </r>
  </si>
  <si>
    <t xml:space="preserve">Q6. Complete the table below, aggregating all the costs for all units for the respective Accounting Code Centre and Accounting Code Centre Elements. 
Upon completion of this, create a column Chart using the Year-To-Date Total showing the aggregate costs per Accounting Code Centre Element (i.e. Chem-Exp (001), Utility Exp (002) - Heating etc.) 
</t>
  </si>
  <si>
    <t>All</t>
  </si>
  <si>
    <t>In the previous question we've now calculated the aggregate costs per month for all our desalination units (Kootha + Surjek+ Jutik).</t>
  </si>
  <si>
    <t>Let's now seek to visualize how the aggregate costs per month, compare to the individual unit costs per month.</t>
  </si>
  <si>
    <t>This helps us to better understand which units are contributing the most expenses.</t>
  </si>
  <si>
    <t xml:space="preserve">Q7. Create one line chart that displays for the Jul-13 to Jun-14 Period, the total costs per month for each unit, Kootha, Surjek and Jutik, as well as the Overall Total per month. </t>
  </si>
  <si>
    <t xml:space="preserve">Visualizing the data in this manner - do you see any particular unit that appears to contribute the majority of the costs? (i.e. One unit should emerge as the major contributor.)
</t>
  </si>
  <si>
    <t>Overall</t>
  </si>
  <si>
    <t>In the previous question, we've calculated the expenses at an aggregate level. 
You would have noticed some particularly high-costs for certain units that you'd be keen to dive into in more detail from a visual stand point. Let's do so!</t>
  </si>
  <si>
    <t>Q8. Using the Totals for the Year Column (Column R) for each Unit (Kootha, Surjek and Jutik), create a chart which clearly shows the Total Costs for each Cost Element.
You will end up with three (3) Column Charts that will let you see which of the Units Accounting Code Centre Elements drive the majority of costs.
What trends have you noticed?</t>
  </si>
  <si>
    <t xml:space="preserve">We've analysed the expenses data and we have a few questions. The costs for two of our Cost Elements is particularly high - could this potentially be related to the periods of high water production? </t>
  </si>
  <si>
    <t>We can answer this question by using the Water Production Data that is available in the Data Repository Table.</t>
  </si>
  <si>
    <r>
      <rPr>
        <b/>
        <sz val="11"/>
        <color theme="0"/>
        <rFont val="Arial"/>
      </rPr>
      <t xml:space="preserve">However, it is important to note that for the water production data, it has been </t>
    </r>
    <r>
      <rPr>
        <b/>
        <u/>
        <sz val="11"/>
        <color theme="0"/>
        <rFont val="Arial"/>
      </rPr>
      <t>aggregated</t>
    </r>
    <r>
      <rPr>
        <b/>
        <sz val="11"/>
        <color theme="0"/>
        <rFont val="Arial"/>
      </rPr>
      <t>. This means we cannot see the separation between Soft / Hard Water Production.</t>
    </r>
  </si>
  <si>
    <t>This means in the analysis you will complete below, you can only make logical assumptions.</t>
  </si>
  <si>
    <t>As a Data Analyst, you will not always have all the data you need to make a conclusion.</t>
  </si>
  <si>
    <t>In cases like the one below, you will have to draw on logical conclusions from the data available to you and make a conclusion.</t>
  </si>
  <si>
    <t>Q9. For each of the three units (Kootha, Surjek, Jutik), complete the table below that will show the monthly water production for each Unit as well as the monthly chemical expenditure.
Once the table is complete, create two charts for each unit, showing the Chemical Costs and Water Production. What trends emerge when looking at the data in this manner?
We've included an example for you so you can see what the Chart should look like!</t>
  </si>
  <si>
    <t>Kootha Chemical Cost Column Chart</t>
  </si>
  <si>
    <t>Surjek Chemical Cost Column Chart</t>
  </si>
  <si>
    <t>Jutik Chemical Cost Column Chart</t>
  </si>
  <si>
    <t>Kootha Water Production Volumes</t>
  </si>
  <si>
    <t>Surjek Water Production Volumes</t>
  </si>
  <si>
    <t>Jutik Water Production Volumes</t>
  </si>
  <si>
    <t>In general, Water Productions Volumes and Chemical Expenditure Costs (Expenses) directly correlate with one another. This means that the more volumes of water produced, the higher the chemical expenditure cost (expenses) and the less volumes of water produced, the lower the chemical expenditure cost (expenses).</t>
  </si>
  <si>
    <t xml:space="preserve">Budget - Actual Analysis (Variance).
</t>
  </si>
  <si>
    <r>
      <rPr>
        <b/>
        <sz val="12"/>
        <color theme="0"/>
        <rFont val="Arial"/>
      </rPr>
      <t xml:space="preserve">Why do we care about Budget Variance? </t>
    </r>
    <r>
      <rPr>
        <sz val="12"/>
        <color theme="0"/>
        <rFont val="Arial"/>
      </rPr>
      <t xml:space="preserve">
In the earlier exercise, you have calculated the summarised actual costs that Southern Water Corp has incurred over the 2013 to 2014 Period.  In every business, when there is an actual, a budget also exists as a counter-weight to see how accurately the business has stuck to it's budget. If the business has exceeded its budget on Revenues - that is good news. We made more than expected. However, if the business has SPENT more than it has earned or budgeted for - this is not an ideal outcome. 
In this Tab, we are going to ask you to calculate the Variance (Difference between Budget subtract Actuals) for Revenues, Production Costs and Other Production Costs. This is not to be confused with Statistical Variance which is a measure of dispersion. 
Now that we know </t>
    </r>
    <r>
      <rPr>
        <b/>
        <sz val="12"/>
        <color theme="0"/>
        <rFont val="Arial"/>
      </rPr>
      <t>why</t>
    </r>
    <r>
      <rPr>
        <sz val="12"/>
        <color theme="0"/>
        <rFont val="Arial"/>
      </rPr>
      <t xml:space="preserve"> variance is important - let's proceed with calculating this!</t>
    </r>
  </si>
  <si>
    <t>Q1a. Populate the Revenues Section of the Table below with the Budgeted Values from the Financial BUDGET Tab
Do NOT paste the values in the Financial Budget but use Formulas to reference the Financial BUDGET Values for Kootha, Surjek And Jutik.
This is because IF you simply paste - it is very easy to make mistakes which are inconsistent with the rest of the Spreadsheet.</t>
  </si>
  <si>
    <t>Q2a. Popuate the Production, Production Other and Overheads Section of the Table below with the Budgeted Values from the Financial Budget Tab.</t>
  </si>
  <si>
    <t>Budget</t>
  </si>
  <si>
    <t>Desalination Plants [All]</t>
  </si>
  <si>
    <t>2013/Jul</t>
  </si>
  <si>
    <t>2013/Aug</t>
  </si>
  <si>
    <t>2013/Sep</t>
  </si>
  <si>
    <t>2013/Oct</t>
  </si>
  <si>
    <t>2013/Nov</t>
  </si>
  <si>
    <t>2013/Dec</t>
  </si>
  <si>
    <t>2014/Jan</t>
  </si>
  <si>
    <t>2014/Feb</t>
  </si>
  <si>
    <t>2014/Mar</t>
  </si>
  <si>
    <t>2014/Apr</t>
  </si>
  <si>
    <t>2014/May</t>
  </si>
  <si>
    <t>2014/Jun</t>
  </si>
  <si>
    <t>Kootha (1 Major Desal Unit)</t>
  </si>
  <si>
    <t>Production</t>
  </si>
  <si>
    <t>Production Other</t>
  </si>
  <si>
    <t>Overheads</t>
  </si>
  <si>
    <t>Surjek (4 Major Desal. Plants)</t>
  </si>
  <si>
    <t>Jutik Desalination Plant [Newest Desalination Plant]</t>
  </si>
  <si>
    <t>Actuals</t>
  </si>
  <si>
    <t>Q1b. Populate the Revenues Section of the Table below with the Actual Values from the Financial ACTUALS Tab
Do NOT paste the values from the Financial ACTUALS Tab but use Formulas to reference the Financial ACTUALS Values for Kootha, Surjek And Jutik.
This is because IF you simply paste - it is very easy to make mistakes which are inconsistent with the rest of the Spreadsheet.</t>
  </si>
  <si>
    <t>Q2a. Popuate the Production, Production Other and Overheads Section of the Table below with the Actual Values from the Financial Actuals Tab.</t>
  </si>
  <si>
    <t>Production Costs</t>
  </si>
  <si>
    <t>Other Production Costs</t>
  </si>
  <si>
    <t>Jutik (New Desalination Plant)</t>
  </si>
  <si>
    <t xml:space="preserve">Variance
</t>
  </si>
  <si>
    <t>Q1c. Calculate the Variance for the Revenues (Actuals - Budget) for Kootha, Surjek and Jutik and populate this in the below table referencing the Budget and Actual Tables you have populated above.</t>
  </si>
  <si>
    <t>Q2c. Calculate the Variance for the Production Costs, Production Other Costs and Overheads for Kootha, Surjek and Jutik and populate this in the below table referencing the Budget and Actual Tables you have populated above.</t>
  </si>
  <si>
    <t xml:space="preserve">Note for Mentors: </t>
  </si>
  <si>
    <t>If the variance is negative, this is not a bad indicator. Check the numbers. i.e. If Revenue Actuals was -8.4M but Budget was -8.2M, then we have earned an additional -0.2M. Similarly, positive numbers are not necessarily a good sign.</t>
  </si>
  <si>
    <t xml:space="preserve">Variance %
In the Case Study, SW Corp's Management had requested you to inform them of any costs that varied &gt; 5% than the Budget. 
This is known as the Variance Percentage Difference.
We calculate this as Management care more about a cost varying by a percentage, than say, a specific dollar value.
For example, what is easier to note down? 
"Production Costs varied by 5.1% for June, and July." OR "Production Costs varied by $107,299.54 for June and $202921.19 for July".
This is why Variance Reporting is generally in % as opposed to dollars.
</t>
  </si>
  <si>
    <t>Q1d) Calculate the Variance % for Revenue using the following formula: ( Variance Result (Calculated Above) / Budget ) * 100. Don't forget to highlight the periods where variance is &gt; 5%.</t>
  </si>
  <si>
    <t>Q2d) Calculate the Variance % for Production, Production Other and Overheads using the following formula: ( Variance Result (Calculated Above) / Budget ) * 100. Don't forget to highlight the periods where variance is &gt; 5%.</t>
  </si>
  <si>
    <t>EBIT VARIANCE ANALYSIS</t>
  </si>
  <si>
    <t>Overheads [ ALL ]</t>
  </si>
  <si>
    <t>Production Costs [ALL]</t>
  </si>
  <si>
    <t>Other Production Costs [ALL]</t>
  </si>
  <si>
    <t>EBIT Variance</t>
  </si>
  <si>
    <t>So why do we care about Cost to Produce? Cost to Produce is used as an financial indicator to identify how Cost Effective Southern Water Corp. is with producing Desalinated Water. Financial Analysts will use this data to indicate if Southern Water Corp is more or less cost effective than its immediate peers. If we didn't have this measure, we wouldn't be able to effectively gauge how cost effective Southern Water Corp is with respect to its water production.</t>
  </si>
  <si>
    <t>Cost to Produce Calculation</t>
  </si>
  <si>
    <t>(Overheads + Production Cost + Other Production Costs) / Gross Water Production</t>
  </si>
  <si>
    <r>
      <rPr>
        <b/>
        <sz val="10"/>
        <color theme="0"/>
        <rFont val="Arial"/>
      </rPr>
      <t xml:space="preserve">Q1. Calculate the Actual Cost to Produce for each Desalination Unit (Kootha, Surjek, Jutik, Overall). Don't forget to reference the Variance Analysis Tab whilst using the SUMIFS Formula to extract the necessary Overheads, Production Costs and Other Production Cost Data! The first formula (row 12) has been done for you. Follow this approach for the rest of the Units.
Note: The Water Production Data can be taken from the respective Water Production Actuals and Budget Tabs. </t>
    </r>
    <r>
      <rPr>
        <b/>
        <u/>
        <sz val="10"/>
        <color rgb="FFFF0000"/>
        <rFont val="Arial"/>
      </rPr>
      <t>Don't forget to do the CONVERSION into MEGA LITRES from GIGA LITRES.</t>
    </r>
  </si>
  <si>
    <t>Kootha ACTUALS</t>
  </si>
  <si>
    <t>Desalinated Water Production Per Litre ($/ML)</t>
  </si>
  <si>
    <t>Units</t>
  </si>
  <si>
    <t>Mega-Litres (Needs to be converted from Giga-Litres)</t>
  </si>
  <si>
    <t>Actual Cost to Produce (Rolling)</t>
  </si>
  <si>
    <t>$/Mega-Litres</t>
  </si>
  <si>
    <t>Surjek ACTUALS</t>
  </si>
  <si>
    <t>Jutik ACTUALS</t>
  </si>
  <si>
    <t>Overall ACTUALS</t>
  </si>
  <si>
    <t>Kootha BUDGET</t>
  </si>
  <si>
    <t>Budget Cost to Produce (Rolling)</t>
  </si>
  <si>
    <t>Surjek BUDGET</t>
  </si>
  <si>
    <t>Jutik BUDGET</t>
  </si>
  <si>
    <t>Overall BUDGET</t>
  </si>
  <si>
    <t>Q2. Create Line Charts Plotting out the Cost to Produce for each individual Unit (Kootha, Surjek, Jutik and Overall) and copy these graphs into a PowerPoint Slide Pack. What do the Cost to Produce Trends tell you?</t>
  </si>
  <si>
    <t>So why do we care about EBIT?
EBIT stands for Earnings Before Interest and Tax. In this case, Southern Water Corp's Management wants to be aware of the financial status of the
company once the Production Costs and Other Production Costs have been removed. 
Wall Street commonly uses EBIT as a measure of financial health to see if a company is doing well or doign poorly.
If the EBIT is positive, it's a good sign. If the EBIT Is negative, it indicates the costs are greater than the revenues and the company is likely heading for bankruptcy. 
Now that we know why EBIT is important - let's calculate this and see what the results look like for Southern Water Corp's Management Team!</t>
  </si>
  <si>
    <t>Hint: Don't forget to calculate EBIT you need to subtract the costs (Overheads, Production Costs and Other Production Costs). Note that we show that Revenues are currently being 'Debited' with a -ve. Don't forget to convert the Revenues to a +ve figure!</t>
  </si>
  <si>
    <t>Q1. Calculate Actual EBIT for Kootha, Surjek, Juitk and Overall (Kootha + Surjek + Jutik). Don't forget to populate the Overheads, Production Costs and Other Production Costs using the SUMIFS Formula, referencing the Variance Analysis Tab.</t>
  </si>
  <si>
    <t>EBIT ACTUALS</t>
  </si>
  <si>
    <t xml:space="preserve">Overheads </t>
  </si>
  <si>
    <t xml:space="preserve">Production Costs </t>
  </si>
  <si>
    <t xml:space="preserve">Other Production Costs </t>
  </si>
  <si>
    <t>EBIT</t>
  </si>
  <si>
    <t>OVERALL</t>
  </si>
  <si>
    <t>BUDGET</t>
  </si>
  <si>
    <t>Q2. Create Line Charts Plotting out the EBIT for each individual Unit (Kootha, Surjek, Jutik and Overall) and copy these graphs into a PowerPoint Slide Pack. What do the EBIT Trends tell you?</t>
  </si>
  <si>
    <t>Overall, the EBIT Trend for 2013-2014 on an Overall basis, remains favorable with an overall EBIT of 273M Actuals vs 262M Budgeted.</t>
  </si>
  <si>
    <t>This is driven by strong EBIT Performance from Kootha and Surjek, whilst Jutik fell short of the respective EBIT Targets by ~$28.5M.</t>
  </si>
  <si>
    <t>This isn't to say that Jutik performed poorly, rather, it could point to an overtly aggressive Budget Target that needs to be addressed.</t>
  </si>
  <si>
    <t>EBIT Analysis - Part III.</t>
  </si>
  <si>
    <t>In Financial Data Analysis, EBIT Analysis, also known as Profitability Analysis, speaks primarily to understanding which product(s) are the most cashflow positive.</t>
  </si>
  <si>
    <r>
      <rPr>
        <sz val="12"/>
        <color theme="0"/>
        <rFont val="Arial"/>
      </rPr>
      <t>We're now at the</t>
    </r>
    <r>
      <rPr>
        <b/>
        <sz val="12"/>
        <color theme="0"/>
        <rFont val="Arial"/>
      </rPr>
      <t xml:space="preserve"> final stage</t>
    </r>
    <r>
      <rPr>
        <sz val="12"/>
        <color theme="0"/>
        <rFont val="Arial"/>
      </rPr>
      <t xml:space="preserve"> of the puzzle (Woo!); We've got the Revenues. We've got the Expenses. All that is now left is the EBIT and we're done!</t>
    </r>
  </si>
  <si>
    <r>
      <rPr>
        <sz val="12"/>
        <color theme="0"/>
        <rFont val="Arial"/>
      </rPr>
      <t xml:space="preserve">Once we subtract our Expenses from our Revenues - we can find out how financially sound Southern Water Corp's Units actually are.
Let's take one final look at Southern Water Corp's Data for the 2013 - 2014 Period and find out </t>
    </r>
    <r>
      <rPr>
        <b/>
        <sz val="12"/>
        <color theme="0"/>
        <rFont val="Arial"/>
      </rPr>
      <t xml:space="preserve">just how profitable the Unit(s) actually are.
Additionally, we'll explore how we can use </t>
    </r>
    <r>
      <rPr>
        <sz val="12"/>
        <color theme="0"/>
        <rFont val="Arial"/>
      </rPr>
      <t>Ratio's to help us show which Unit(s) are most cost-effective from a Revenue to Expenses perspective.</t>
    </r>
  </si>
  <si>
    <t>EBIT can be simply calculated as Revenues - COGS - Operating Expenses.</t>
  </si>
  <si>
    <t>In the Southern Water Corp. Case Study, we have opted to wrap up our COGS as part of our overall Expenses to simplify the calculation for you.</t>
  </si>
  <si>
    <t>Hence, the EBIT you will calculate will simply be: Revenues - Operating Expenses.</t>
  </si>
  <si>
    <t>Q10. For each of the three Southern Water Corp. Desalination Plants (Kootha, Surjek and Jutik), please calculate the EBIT for each of these below. 
Are there any particular trend(s) that you're able to pick up / take note of with respect to the EBIT?</t>
  </si>
  <si>
    <t>Upon completion of the table, please create two visuals that showcase:
1) Column Chart showing the Total EBIT (Profit) for Kootha, Surjek and Jutik
2) Stacked Column Chart showing the Monthly EBIT (Profit) for Kootha, Surjek and Jutik</t>
  </si>
  <si>
    <t xml:space="preserve">1). </t>
  </si>
  <si>
    <t>2).</t>
  </si>
  <si>
    <t xml:space="preserve">It's pretty clear from our EBIT Analysis, which Unit generates the highest EBIT Margins. 
However - to close out our analysis, let's also take a look from a Ratio Perspective.
That is to say, of Kootha, Surjek and Jutik - which has the highest overall EBIT Margins? 
The EBIT Margin is calculated as EBIT / Revenue.
Would this tell us a different story? 
</t>
  </si>
  <si>
    <t>Let's close out our EBIT Analysis and find out!
Q11. Of the three units (Kootha, Surjek and Jutik) - Which Unit has the highest overall EBIT Margin? 
Feel free to trend this out over the 12 Month Period (Jul-13 to June-14) or simply use the Total EBIT / Total Revenue for each Unit.  (If you really want - you can use both!)
What do you conclude?</t>
  </si>
  <si>
    <t>Cost Centre</t>
  </si>
  <si>
    <t>Cost Centre Element</t>
  </si>
  <si>
    <t xml:space="preserve">The Jutik Plant has the highest overall EBIT Margin. This means the Jutik Plant is the most efficient at managing its operating expenses and generating profit compared to the Kootha and Surjek facilities.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</si>
</sst>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3" formatCode="_(* #,##0.00_);_(* \(#,##0.00\);_(* &quot;-&quot;??_);_(@_)"/>
    <numFmt numFmtId="164" formatCode="&quot;$&quot;#,##0.00;[Red]\-&quot;$&quot;#,##0.00"/>
    <numFmt numFmtId="165" formatCode="0.0%"/>
    <numFmt numFmtId="166" formatCode="[$$-C09]#,##0.00"/>
    <numFmt numFmtId="167" formatCode="&quot;$&quot;#,##0.00"/>
  </numFmts>
  <fonts count="61">
    <font>
      <sz val="11"/>
      <color rgb="FF000000"/>
      <name val="Calibri"/>
      <scheme val="minor"/>
    </font>
    <font>
      <b/>
      <sz val="28"/>
      <color theme="0"/>
      <name val="Arial"/>
    </font>
    <font>
      <sz val="10"/>
      <color theme="0"/>
      <name val="Arial"/>
    </font>
    <font>
      <sz val="28"/>
      <color theme="0"/>
      <name val="Arial"/>
    </font>
    <font>
      <sz val="11"/>
      <color rgb="FF000000"/>
      <name val="Arial"/>
    </font>
    <font>
      <sz val="10"/>
      <color rgb="FF000000"/>
      <name val="Arial"/>
    </font>
    <font>
      <sz val="16"/>
      <color rgb="FF00705B"/>
      <name val="Arial"/>
    </font>
    <font>
      <b/>
      <sz val="10"/>
      <color rgb="FF000000"/>
      <name val="Arial"/>
    </font>
    <font>
      <b/>
      <sz val="18"/>
      <color theme="0"/>
      <name val="Arial"/>
    </font>
    <font>
      <sz val="12"/>
      <color theme="0"/>
      <name val="Arial"/>
    </font>
    <font>
      <sz val="16"/>
      <color rgb="FF00705B"/>
      <name val="Calibri"/>
    </font>
    <font>
      <b/>
      <sz val="10"/>
      <color theme="0"/>
      <name val="Arial"/>
    </font>
    <font>
      <sz val="16"/>
      <color rgb="FF000000"/>
      <name val="Arial"/>
    </font>
    <font>
      <sz val="16"/>
      <color rgb="FF000000"/>
      <name val="Calibri"/>
    </font>
    <font>
      <b/>
      <sz val="14"/>
      <color theme="0"/>
      <name val="Arial"/>
    </font>
    <font>
      <b/>
      <sz val="15"/>
      <color theme="1"/>
      <name val="Arial"/>
    </font>
    <font>
      <sz val="15"/>
      <color theme="1"/>
      <name val="Arial"/>
    </font>
    <font>
      <sz val="11"/>
      <name val="Calibri"/>
    </font>
    <font>
      <sz val="11"/>
      <color rgb="FF000000"/>
      <name val="Calibri"/>
    </font>
    <font>
      <sz val="14"/>
      <color theme="1"/>
      <name val="Arial"/>
    </font>
    <font>
      <sz val="11"/>
      <color rgb="FF00705B"/>
      <name val="Calibri"/>
    </font>
    <font>
      <sz val="12"/>
      <color theme="1"/>
      <name val="Arial"/>
    </font>
    <font>
      <b/>
      <sz val="12"/>
      <color rgb="FFEE226E"/>
      <name val="Arial"/>
    </font>
    <font>
      <b/>
      <sz val="11"/>
      <color rgb="FF00705B"/>
      <name val="Arial"/>
    </font>
    <font>
      <b/>
      <sz val="12"/>
      <color theme="0"/>
      <name val="Arial"/>
    </font>
    <font>
      <sz val="9"/>
      <color theme="0"/>
      <name val="Arial"/>
    </font>
    <font>
      <sz val="11"/>
      <color theme="0"/>
      <name val="Calibri"/>
    </font>
    <font>
      <sz val="12"/>
      <color rgb="FF000000"/>
      <name val="Arial"/>
    </font>
    <font>
      <sz val="9"/>
      <color rgb="FF000000"/>
      <name val="Arial"/>
    </font>
    <font>
      <b/>
      <sz val="20"/>
      <color theme="0"/>
      <name val="Arial"/>
    </font>
    <font>
      <sz val="20"/>
      <color theme="0"/>
      <name val="Arial"/>
    </font>
    <font>
      <b/>
      <sz val="12"/>
      <color rgb="FF00705B"/>
      <name val="Arial"/>
    </font>
    <font>
      <sz val="12"/>
      <color rgb="FF00705B"/>
      <name val="Arial"/>
    </font>
    <font>
      <b/>
      <sz val="9"/>
      <color rgb="FF000000"/>
      <name val="Arial"/>
    </font>
    <font>
      <b/>
      <sz val="11"/>
      <color rgb="FF000000"/>
      <name val="Arial"/>
    </font>
    <font>
      <sz val="12"/>
      <color theme="0"/>
      <name val="Calibri"/>
    </font>
    <font>
      <sz val="12"/>
      <color rgb="FF000000"/>
      <name val="Calibri"/>
    </font>
    <font>
      <b/>
      <sz val="11"/>
      <color theme="0"/>
      <name val="Arial"/>
    </font>
    <font>
      <b/>
      <sz val="12"/>
      <color theme="0"/>
      <name val="Calibri"/>
    </font>
    <font>
      <sz val="14"/>
      <color theme="0"/>
      <name val="Arial"/>
    </font>
    <font>
      <b/>
      <sz val="12"/>
      <color rgb="FF000000"/>
      <name val="Arial"/>
    </font>
    <font>
      <b/>
      <sz val="11"/>
      <color theme="0"/>
      <name val="Calibri"/>
    </font>
    <font>
      <b/>
      <sz val="9"/>
      <color theme="0"/>
      <name val="Arial"/>
    </font>
    <font>
      <sz val="8"/>
      <color rgb="FF000000"/>
      <name val="Arial"/>
    </font>
    <font>
      <b/>
      <sz val="11"/>
      <color rgb="FF000000"/>
      <name val="Calibri"/>
    </font>
    <font>
      <i/>
      <sz val="12"/>
      <color rgb="FF000000"/>
      <name val="Arial"/>
    </font>
    <font>
      <sz val="10"/>
      <color theme="1"/>
      <name val="Arial"/>
    </font>
    <font>
      <b/>
      <sz val="16"/>
      <color theme="0"/>
      <name val="Arial"/>
    </font>
    <font>
      <sz val="10"/>
      <color rgb="FF000000"/>
      <name val="Calibri"/>
    </font>
    <font>
      <sz val="16"/>
      <color theme="0"/>
      <name val="Arial"/>
    </font>
    <font>
      <sz val="16"/>
      <color theme="0"/>
      <name val="Calibri"/>
    </font>
    <font>
      <b/>
      <sz val="16"/>
      <color rgb="FFEE226E"/>
      <name val="Arial"/>
    </font>
    <font>
      <sz val="16"/>
      <color rgb="FFEE226E"/>
      <name val="Arial"/>
    </font>
    <font>
      <b/>
      <sz val="16"/>
      <color rgb="FF00705B"/>
      <name val="Arial"/>
    </font>
    <font>
      <sz val="15"/>
      <color rgb="FFEE226E"/>
      <name val="Arial"/>
    </font>
    <font>
      <b/>
      <u/>
      <sz val="12"/>
      <color theme="0"/>
      <name val="Arial"/>
    </font>
    <font>
      <u/>
      <sz val="12"/>
      <color rgb="FF000000"/>
      <name val="Arial"/>
    </font>
    <font>
      <b/>
      <u/>
      <sz val="11"/>
      <color theme="0"/>
      <name val="Arial"/>
    </font>
    <font>
      <b/>
      <u/>
      <sz val="10"/>
      <color rgb="FFFF0000"/>
      <name val="Arial"/>
    </font>
    <font>
      <sz val="14"/>
      <color rgb="FF000000"/>
      <name val="Arial"/>
    </font>
    <font>
      <sz val="11"/>
      <color rgb="FF242424"/>
      <name val="Aptos Narrow"/>
      <charset val="1"/>
    </font>
  </fonts>
  <fills count="13">
    <fill>
      <patternFill patternType="none"/>
    </fill>
    <fill>
      <patternFill patternType="gray125"/>
    </fill>
    <fill>
      <patternFill patternType="solid">
        <fgColor rgb="FF00705B"/>
        <bgColor rgb="FF00705B"/>
      </patternFill>
    </fill>
    <fill>
      <patternFill patternType="solid">
        <fgColor rgb="FF7F7F7F"/>
        <bgColor rgb="FF7F7F7F"/>
      </patternFill>
    </fill>
    <fill>
      <patternFill patternType="solid">
        <fgColor rgb="FFFFFFFF"/>
        <bgColor rgb="FFFFFFFF"/>
      </patternFill>
    </fill>
    <fill>
      <patternFill patternType="solid">
        <fgColor rgb="FFF2F2F2"/>
        <bgColor rgb="FFF2F2F2"/>
      </patternFill>
    </fill>
    <fill>
      <patternFill patternType="solid">
        <fgColor theme="0"/>
        <bgColor theme="0"/>
      </patternFill>
    </fill>
    <fill>
      <patternFill patternType="solid">
        <fgColor theme="1"/>
        <bgColor theme="1"/>
      </patternFill>
    </fill>
    <fill>
      <patternFill patternType="solid">
        <fgColor rgb="FFD6DCE4"/>
        <bgColor rgb="FFD6DCE4"/>
      </patternFill>
    </fill>
    <fill>
      <patternFill patternType="solid">
        <fgColor rgb="FFEE226E"/>
        <bgColor rgb="FFEE226E"/>
      </patternFill>
    </fill>
    <fill>
      <patternFill patternType="solid">
        <fgColor rgb="FFBDD6EE"/>
        <bgColor rgb="FFBDD6EE"/>
      </patternFill>
    </fill>
    <fill>
      <patternFill patternType="solid">
        <fgColor rgb="FFBFD2E2"/>
        <bgColor rgb="FFBFD2E2"/>
      </patternFill>
    </fill>
    <fill>
      <patternFill patternType="solid">
        <fgColor rgb="FFFFFF00"/>
        <bgColor indexed="64"/>
      </patternFill>
    </fill>
  </fills>
  <borders count="22">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93B1CD"/>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93B1CD"/>
      </left>
      <right style="thin">
        <color rgb="FFCCCCCC"/>
      </right>
      <top style="thin">
        <color rgb="FFCCCCCC"/>
      </top>
      <bottom/>
      <diagonal/>
    </border>
    <border>
      <left style="thin">
        <color rgb="FFCCCCCC"/>
      </left>
      <right style="thin">
        <color rgb="FFCCCCCC"/>
      </right>
      <top style="thin">
        <color rgb="FFCCCCCC"/>
      </top>
      <bottom/>
      <diagonal/>
    </border>
    <border>
      <left/>
      <right/>
      <top style="double">
        <color rgb="FF000000"/>
      </top>
      <bottom style="double">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bottom/>
      <diagonal/>
    </border>
    <border>
      <left style="thin">
        <color rgb="FF93B1CD"/>
      </left>
      <right/>
      <top/>
      <bottom/>
      <diagonal/>
    </border>
    <border>
      <left/>
      <right/>
      <top style="double">
        <color rgb="FF000000"/>
      </top>
      <bottom style="medium">
        <color rgb="FF000000"/>
      </bottom>
      <diagonal/>
    </border>
    <border>
      <left/>
      <right/>
      <top style="medium">
        <color rgb="FF000000"/>
      </top>
      <bottom style="double">
        <color rgb="FF000000"/>
      </bottom>
      <diagonal/>
    </border>
  </borders>
  <cellStyleXfs count="1">
    <xf numFmtId="0" fontId="0" fillId="0" borderId="0"/>
  </cellStyleXfs>
  <cellXfs count="187">
    <xf numFmtId="0" fontId="0" fillId="0" borderId="0" xfId="0"/>
    <xf numFmtId="0" fontId="3" fillId="0" borderId="0" xfId="0" applyFont="1"/>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1" fillId="0" borderId="0" xfId="0" applyFont="1"/>
    <xf numFmtId="0" fontId="13" fillId="0" borderId="0" xfId="0" applyFont="1"/>
    <xf numFmtId="0" fontId="15" fillId="0" borderId="1" xfId="0" applyFont="1" applyBorder="1"/>
    <xf numFmtId="0" fontId="18" fillId="0" borderId="2" xfId="0" applyFont="1" applyBorder="1"/>
    <xf numFmtId="0" fontId="19" fillId="0" borderId="2" xfId="0" applyFont="1" applyBorder="1"/>
    <xf numFmtId="0" fontId="15" fillId="0" borderId="3" xfId="0" applyFont="1" applyBorder="1"/>
    <xf numFmtId="0" fontId="16" fillId="0" borderId="0" xfId="0" applyFont="1"/>
    <xf numFmtId="0" fontId="18" fillId="0" borderId="0" xfId="0" applyFont="1"/>
    <xf numFmtId="0" fontId="19" fillId="0" borderId="0" xfId="0" applyFont="1"/>
    <xf numFmtId="0" fontId="15" fillId="0" borderId="4" xfId="0" applyFont="1" applyBorder="1" applyAlignment="1">
      <alignment horizontal="left"/>
    </xf>
    <xf numFmtId="0" fontId="16" fillId="0" borderId="5" xfId="0" applyFont="1" applyBorder="1"/>
    <xf numFmtId="0" fontId="19" fillId="0" borderId="5" xfId="0" applyFont="1" applyBorder="1"/>
    <xf numFmtId="0" fontId="20" fillId="0" borderId="0" xfId="0" applyFont="1"/>
    <xf numFmtId="0" fontId="23" fillId="0" borderId="0" xfId="0" applyFont="1"/>
    <xf numFmtId="0" fontId="27" fillId="0" borderId="0" xfId="0" applyFont="1"/>
    <xf numFmtId="17" fontId="27" fillId="0" borderId="0" xfId="0" applyNumberFormat="1" applyFont="1"/>
    <xf numFmtId="3" fontId="27" fillId="0" borderId="0" xfId="0" applyNumberFormat="1" applyFont="1"/>
    <xf numFmtId="4" fontId="27" fillId="0" borderId="0" xfId="0" applyNumberFormat="1" applyFont="1"/>
    <xf numFmtId="0" fontId="28" fillId="0" borderId="0" xfId="0" applyFont="1"/>
    <xf numFmtId="4" fontId="27" fillId="4" borderId="6" xfId="0" applyNumberFormat="1" applyFont="1" applyFill="1" applyBorder="1" applyAlignment="1">
      <alignment horizontal="right" vertical="top"/>
    </xf>
    <xf numFmtId="4" fontId="27" fillId="4" borderId="7" xfId="0" applyNumberFormat="1" applyFont="1" applyFill="1" applyBorder="1" applyAlignment="1">
      <alignment horizontal="right" vertical="top"/>
    </xf>
    <xf numFmtId="4" fontId="27" fillId="4" borderId="8" xfId="0" applyNumberFormat="1" applyFont="1" applyFill="1" applyBorder="1" applyAlignment="1">
      <alignment horizontal="right" vertical="top"/>
    </xf>
    <xf numFmtId="4" fontId="27" fillId="4" borderId="9" xfId="0" applyNumberFormat="1" applyFont="1" applyFill="1" applyBorder="1" applyAlignment="1">
      <alignment horizontal="right" vertical="top"/>
    </xf>
    <xf numFmtId="0" fontId="31" fillId="0" borderId="0" xfId="0" applyFont="1"/>
    <xf numFmtId="0" fontId="32" fillId="0" borderId="0" xfId="0" applyFont="1"/>
    <xf numFmtId="164" fontId="4" fillId="0" borderId="0" xfId="0" applyNumberFormat="1" applyFont="1"/>
    <xf numFmtId="164" fontId="5" fillId="0" borderId="0" xfId="0" applyNumberFormat="1" applyFont="1"/>
    <xf numFmtId="165" fontId="5" fillId="0" borderId="0" xfId="0" applyNumberFormat="1" applyFont="1"/>
    <xf numFmtId="9" fontId="4" fillId="0" borderId="0" xfId="0" applyNumberFormat="1" applyFont="1"/>
    <xf numFmtId="0" fontId="36" fillId="0" borderId="0" xfId="0" applyFont="1"/>
    <xf numFmtId="0" fontId="40" fillId="0" borderId="0" xfId="0" applyFont="1"/>
    <xf numFmtId="165" fontId="28" fillId="0" borderId="0" xfId="0" applyNumberFormat="1" applyFont="1"/>
    <xf numFmtId="10" fontId="28" fillId="0" borderId="0" xfId="0" applyNumberFormat="1" applyFont="1"/>
    <xf numFmtId="0" fontId="28" fillId="0" borderId="10" xfId="0" applyFont="1" applyBorder="1"/>
    <xf numFmtId="0" fontId="33" fillId="0" borderId="10" xfId="0" applyFont="1" applyBorder="1"/>
    <xf numFmtId="164" fontId="5" fillId="0" borderId="10" xfId="0" applyNumberFormat="1" applyFont="1" applyBorder="1"/>
    <xf numFmtId="0" fontId="4" fillId="0" borderId="10" xfId="0" applyFont="1" applyBorder="1"/>
    <xf numFmtId="0" fontId="18" fillId="0" borderId="10" xfId="0" applyFont="1" applyBorder="1"/>
    <xf numFmtId="165" fontId="4" fillId="0" borderId="0" xfId="0" applyNumberFormat="1" applyFont="1"/>
    <xf numFmtId="0" fontId="34" fillId="0" borderId="0" xfId="0" applyFont="1" applyAlignment="1">
      <alignment wrapText="1"/>
    </xf>
    <xf numFmtId="4" fontId="5" fillId="0" borderId="0" xfId="0" applyNumberFormat="1" applyFont="1"/>
    <xf numFmtId="0" fontId="37" fillId="0" borderId="0" xfId="0" applyFont="1" applyAlignment="1">
      <alignment horizontal="center"/>
    </xf>
    <xf numFmtId="0" fontId="42" fillId="0" borderId="0" xfId="0" applyFont="1" applyAlignment="1">
      <alignment horizontal="center"/>
    </xf>
    <xf numFmtId="4" fontId="24" fillId="0" borderId="0" xfId="0" applyNumberFormat="1" applyFont="1"/>
    <xf numFmtId="0" fontId="9" fillId="0" borderId="0" xfId="0" applyFont="1"/>
    <xf numFmtId="164" fontId="43" fillId="0" borderId="0" xfId="0" applyNumberFormat="1" applyFont="1"/>
    <xf numFmtId="0" fontId="43" fillId="0" borderId="0" xfId="0" applyFont="1"/>
    <xf numFmtId="0" fontId="44" fillId="0" borderId="0" xfId="0" applyFont="1"/>
    <xf numFmtId="10" fontId="4" fillId="0" borderId="0" xfId="0" applyNumberFormat="1" applyFont="1"/>
    <xf numFmtId="0" fontId="45" fillId="0" borderId="0" xfId="0" applyFont="1"/>
    <xf numFmtId="49" fontId="11" fillId="7" borderId="11" xfId="0" applyNumberFormat="1" applyFont="1" applyFill="1" applyBorder="1"/>
    <xf numFmtId="0" fontId="11" fillId="7" borderId="12" xfId="0" applyFont="1" applyFill="1" applyBorder="1" applyAlignment="1">
      <alignment horizontal="left" vertical="top"/>
    </xf>
    <xf numFmtId="0" fontId="5" fillId="0" borderId="13" xfId="0" applyFont="1" applyBorder="1" applyAlignment="1">
      <alignment horizontal="left" vertical="top"/>
    </xf>
    <xf numFmtId="49" fontId="5" fillId="0" borderId="14" xfId="0" applyNumberFormat="1" applyFont="1" applyBorder="1"/>
    <xf numFmtId="164" fontId="5" fillId="0" borderId="13" xfId="0" applyNumberFormat="1" applyFont="1" applyBorder="1" applyAlignment="1">
      <alignment horizontal="center" vertical="top"/>
    </xf>
    <xf numFmtId="0" fontId="46" fillId="0" borderId="0" xfId="0" applyFont="1"/>
    <xf numFmtId="164" fontId="5" fillId="0" borderId="13" xfId="0" applyNumberFormat="1" applyFont="1" applyBorder="1" applyAlignment="1">
      <alignment horizontal="center"/>
    </xf>
    <xf numFmtId="49" fontId="14" fillId="7" borderId="11" xfId="0" applyNumberFormat="1" applyFont="1" applyFill="1" applyBorder="1"/>
    <xf numFmtId="49" fontId="7" fillId="0" borderId="17" xfId="0" applyNumberFormat="1" applyFont="1" applyBorder="1"/>
    <xf numFmtId="164" fontId="5" fillId="0" borderId="13" xfId="0" applyNumberFormat="1" applyFont="1" applyBorder="1" applyAlignment="1">
      <alignment horizontal="left" vertical="top"/>
    </xf>
    <xf numFmtId="49" fontId="5" fillId="0" borderId="11" xfId="0" applyNumberFormat="1" applyFont="1" applyBorder="1"/>
    <xf numFmtId="2" fontId="5" fillId="0" borderId="13" xfId="0" applyNumberFormat="1" applyFont="1" applyBorder="1" applyAlignment="1">
      <alignment horizontal="left" vertical="top"/>
    </xf>
    <xf numFmtId="0" fontId="7" fillId="10" borderId="12" xfId="0" applyFont="1" applyFill="1" applyBorder="1" applyAlignment="1">
      <alignment horizontal="left" vertical="top"/>
    </xf>
    <xf numFmtId="0" fontId="7" fillId="0" borderId="10" xfId="0" applyFont="1" applyBorder="1"/>
    <xf numFmtId="0" fontId="7" fillId="0" borderId="12" xfId="0" applyFont="1" applyBorder="1" applyAlignment="1">
      <alignment horizontal="left" vertical="top"/>
    </xf>
    <xf numFmtId="0" fontId="5" fillId="0" borderId="19" xfId="0" applyFont="1" applyBorder="1" applyAlignment="1">
      <alignment horizontal="left" vertical="top"/>
    </xf>
    <xf numFmtId="164" fontId="5" fillId="0" borderId="6" xfId="0" applyNumberFormat="1" applyFont="1" applyBorder="1" applyAlignment="1">
      <alignment horizontal="right" vertical="top"/>
    </xf>
    <xf numFmtId="4" fontId="5" fillId="0" borderId="6" xfId="0" applyNumberFormat="1" applyFont="1" applyBorder="1" applyAlignment="1">
      <alignment horizontal="right" vertical="top"/>
    </xf>
    <xf numFmtId="0" fontId="7" fillId="0" borderId="20" xfId="0" applyFont="1" applyBorder="1"/>
    <xf numFmtId="0" fontId="5" fillId="0" borderId="21" xfId="0" applyFont="1" applyBorder="1"/>
    <xf numFmtId="164" fontId="5" fillId="0" borderId="21" xfId="0" applyNumberFormat="1" applyFont="1" applyBorder="1"/>
    <xf numFmtId="164" fontId="5" fillId="0" borderId="0" xfId="0" applyNumberFormat="1" applyFont="1" applyAlignment="1">
      <alignment horizontal="right" vertical="top"/>
    </xf>
    <xf numFmtId="0" fontId="5" fillId="0" borderId="0" xfId="0" applyFont="1" applyAlignment="1">
      <alignment horizontal="left" vertical="top"/>
    </xf>
    <xf numFmtId="164" fontId="5" fillId="0" borderId="19" xfId="0" applyNumberFormat="1" applyFont="1" applyBorder="1" applyAlignment="1">
      <alignment horizontal="left" vertical="top"/>
    </xf>
    <xf numFmtId="164" fontId="4" fillId="0" borderId="21" xfId="0" applyNumberFormat="1" applyFont="1" applyBorder="1"/>
    <xf numFmtId="0" fontId="1" fillId="2" borderId="18" xfId="0" applyFont="1" applyFill="1" applyBorder="1"/>
    <xf numFmtId="0" fontId="2" fillId="2" borderId="18" xfId="0" applyFont="1" applyFill="1" applyBorder="1"/>
    <xf numFmtId="0" fontId="8" fillId="2" borderId="18" xfId="0" applyFont="1" applyFill="1" applyBorder="1"/>
    <xf numFmtId="0" fontId="9" fillId="2" borderId="18" xfId="0" applyFont="1" applyFill="1" applyBorder="1"/>
    <xf numFmtId="0" fontId="11" fillId="2" borderId="18" xfId="0" applyFont="1" applyFill="1" applyBorder="1"/>
    <xf numFmtId="0" fontId="14" fillId="2" borderId="18" xfId="0" applyFont="1" applyFill="1" applyBorder="1"/>
    <xf numFmtId="0" fontId="24" fillId="2" borderId="18" xfId="0" applyFont="1" applyFill="1" applyBorder="1"/>
    <xf numFmtId="0" fontId="24" fillId="2" borderId="18" xfId="0" applyFont="1" applyFill="1" applyBorder="1" applyAlignment="1">
      <alignment horizontal="right"/>
    </xf>
    <xf numFmtId="0" fontId="25" fillId="3" borderId="18" xfId="0" applyFont="1" applyFill="1" applyBorder="1"/>
    <xf numFmtId="0" fontId="26" fillId="3" borderId="18" xfId="0" applyFont="1" applyFill="1" applyBorder="1"/>
    <xf numFmtId="0" fontId="29" fillId="2" borderId="18" xfId="0" applyFont="1" applyFill="1" applyBorder="1"/>
    <xf numFmtId="0" fontId="30" fillId="2" borderId="18" xfId="0" applyFont="1" applyFill="1" applyBorder="1"/>
    <xf numFmtId="0" fontId="33" fillId="5" borderId="18" xfId="0" applyFont="1" applyFill="1" applyBorder="1"/>
    <xf numFmtId="17" fontId="33" fillId="5" borderId="18" xfId="0" applyNumberFormat="1" applyFont="1" applyFill="1" applyBorder="1"/>
    <xf numFmtId="0" fontId="28" fillId="5" borderId="18" xfId="0" applyFont="1" applyFill="1" applyBorder="1"/>
    <xf numFmtId="3" fontId="33" fillId="5" borderId="18" xfId="0" applyNumberFormat="1" applyFont="1" applyFill="1" applyBorder="1"/>
    <xf numFmtId="0" fontId="4" fillId="5" borderId="18" xfId="0" applyFont="1" applyFill="1" applyBorder="1"/>
    <xf numFmtId="0" fontId="34" fillId="5" borderId="18" xfId="0" applyFont="1" applyFill="1" applyBorder="1"/>
    <xf numFmtId="0" fontId="35" fillId="2" borderId="18" xfId="0" applyFont="1" applyFill="1" applyBorder="1"/>
    <xf numFmtId="0" fontId="36" fillId="2" borderId="18" xfId="0" applyFont="1" applyFill="1" applyBorder="1"/>
    <xf numFmtId="0" fontId="37" fillId="2" borderId="18" xfId="0" applyFont="1" applyFill="1" applyBorder="1"/>
    <xf numFmtId="0" fontId="4" fillId="2" borderId="18" xfId="0" applyFont="1" applyFill="1" applyBorder="1"/>
    <xf numFmtId="0" fontId="24" fillId="6" borderId="18" xfId="0" applyFont="1" applyFill="1" applyBorder="1" applyAlignment="1">
      <alignment wrapText="1"/>
    </xf>
    <xf numFmtId="0" fontId="38" fillId="6" borderId="18" xfId="0" applyFont="1" applyFill="1" applyBorder="1"/>
    <xf numFmtId="0" fontId="4" fillId="6" borderId="18" xfId="0" applyFont="1" applyFill="1" applyBorder="1"/>
    <xf numFmtId="0" fontId="37" fillId="7" borderId="18" xfId="0" applyFont="1" applyFill="1" applyBorder="1"/>
    <xf numFmtId="0" fontId="11" fillId="7" borderId="18" xfId="0" applyFont="1" applyFill="1" applyBorder="1"/>
    <xf numFmtId="0" fontId="39" fillId="2" borderId="18" xfId="0" applyFont="1" applyFill="1" applyBorder="1"/>
    <xf numFmtId="0" fontId="26" fillId="2" borderId="18" xfId="0" applyFont="1" applyFill="1" applyBorder="1"/>
    <xf numFmtId="17" fontId="7" fillId="5" borderId="18" xfId="0" applyNumberFormat="1" applyFont="1" applyFill="1" applyBorder="1"/>
    <xf numFmtId="0" fontId="7" fillId="5" borderId="18" xfId="0" applyFont="1" applyFill="1" applyBorder="1"/>
    <xf numFmtId="3" fontId="7" fillId="5" borderId="18" xfId="0" applyNumberFormat="1" applyFont="1" applyFill="1" applyBorder="1"/>
    <xf numFmtId="0" fontId="18" fillId="5" borderId="18" xfId="0" applyFont="1" applyFill="1" applyBorder="1"/>
    <xf numFmtId="164" fontId="5" fillId="5" borderId="18" xfId="0" applyNumberFormat="1" applyFont="1" applyFill="1" applyBorder="1"/>
    <xf numFmtId="0" fontId="5" fillId="5" borderId="18" xfId="0" applyFont="1" applyFill="1" applyBorder="1"/>
    <xf numFmtId="0" fontId="34" fillId="8" borderId="18" xfId="0" applyFont="1" applyFill="1" applyBorder="1"/>
    <xf numFmtId="0" fontId="41" fillId="2" borderId="18" xfId="0" applyFont="1" applyFill="1" applyBorder="1" applyAlignment="1">
      <alignment wrapText="1"/>
    </xf>
    <xf numFmtId="0" fontId="41" fillId="2" borderId="18" xfId="0" applyFont="1" applyFill="1" applyBorder="1"/>
    <xf numFmtId="164" fontId="43" fillId="5" borderId="18" xfId="0" applyNumberFormat="1" applyFont="1" applyFill="1" applyBorder="1"/>
    <xf numFmtId="0" fontId="43" fillId="5" borderId="18" xfId="0" applyFont="1" applyFill="1" applyBorder="1"/>
    <xf numFmtId="17" fontId="34" fillId="5" borderId="18" xfId="0" applyNumberFormat="1" applyFont="1" applyFill="1" applyBorder="1"/>
    <xf numFmtId="3" fontId="34" fillId="5" borderId="18" xfId="0" applyNumberFormat="1" applyFont="1" applyFill="1" applyBorder="1"/>
    <xf numFmtId="0" fontId="2" fillId="7" borderId="18" xfId="0" applyFont="1" applyFill="1" applyBorder="1"/>
    <xf numFmtId="0" fontId="24" fillId="7" borderId="18" xfId="0" applyFont="1" applyFill="1" applyBorder="1" applyAlignment="1">
      <alignment wrapText="1"/>
    </xf>
    <xf numFmtId="0" fontId="18" fillId="7" borderId="18" xfId="0" applyFont="1" applyFill="1" applyBorder="1"/>
    <xf numFmtId="0" fontId="14" fillId="7" borderId="18" xfId="0" applyFont="1" applyFill="1" applyBorder="1"/>
    <xf numFmtId="49" fontId="11" fillId="7" borderId="16" xfId="0" applyNumberFormat="1" applyFont="1" applyFill="1" applyBorder="1"/>
    <xf numFmtId="0" fontId="5" fillId="7" borderId="18" xfId="0" applyFont="1" applyFill="1" applyBorder="1"/>
    <xf numFmtId="0" fontId="39" fillId="7" borderId="18" xfId="0" applyFont="1" applyFill="1" applyBorder="1"/>
    <xf numFmtId="0" fontId="14" fillId="7" borderId="16" xfId="0" applyFont="1" applyFill="1" applyBorder="1" applyAlignment="1">
      <alignment wrapText="1"/>
    </xf>
    <xf numFmtId="0" fontId="47" fillId="7" borderId="16" xfId="0" applyFont="1" applyFill="1" applyBorder="1"/>
    <xf numFmtId="0" fontId="18" fillId="7" borderId="16" xfId="0" applyFont="1" applyFill="1" applyBorder="1"/>
    <xf numFmtId="166" fontId="5" fillId="7" borderId="18" xfId="0" applyNumberFormat="1" applyFont="1" applyFill="1" applyBorder="1" applyAlignment="1">
      <alignment horizontal="right" vertical="top"/>
    </xf>
    <xf numFmtId="2" fontId="5" fillId="0" borderId="16" xfId="0" applyNumberFormat="1" applyFont="1" applyBorder="1"/>
    <xf numFmtId="49" fontId="5" fillId="0" borderId="16" xfId="0" applyNumberFormat="1" applyFont="1" applyBorder="1"/>
    <xf numFmtId="0" fontId="5" fillId="11" borderId="19" xfId="0" applyFont="1" applyFill="1" applyBorder="1" applyAlignment="1">
      <alignment horizontal="left" vertical="top"/>
    </xf>
    <xf numFmtId="0" fontId="5" fillId="11" borderId="18" xfId="0" applyFont="1" applyFill="1" applyBorder="1" applyAlignment="1">
      <alignment horizontal="left" vertical="top"/>
    </xf>
    <xf numFmtId="0" fontId="48" fillId="7" borderId="18" xfId="0" applyFont="1" applyFill="1" applyBorder="1"/>
    <xf numFmtId="164" fontId="2" fillId="7" borderId="18" xfId="0" applyNumberFormat="1" applyFont="1" applyFill="1" applyBorder="1"/>
    <xf numFmtId="0" fontId="47" fillId="7" borderId="18" xfId="0" applyFont="1" applyFill="1" applyBorder="1"/>
    <xf numFmtId="0" fontId="49" fillId="7" borderId="18" xfId="0" applyFont="1" applyFill="1" applyBorder="1"/>
    <xf numFmtId="164" fontId="49" fillId="7" borderId="18" xfId="0" applyNumberFormat="1" applyFont="1" applyFill="1" applyBorder="1"/>
    <xf numFmtId="0" fontId="50" fillId="7" borderId="18" xfId="0" applyFont="1" applyFill="1" applyBorder="1"/>
    <xf numFmtId="0" fontId="26" fillId="7" borderId="18" xfId="0" applyFont="1" applyFill="1" applyBorder="1"/>
    <xf numFmtId="0" fontId="9" fillId="7" borderId="18" xfId="0" applyFont="1" applyFill="1" applyBorder="1"/>
    <xf numFmtId="164" fontId="9" fillId="7" borderId="18" xfId="0" applyNumberFormat="1" applyFont="1" applyFill="1" applyBorder="1"/>
    <xf numFmtId="0" fontId="35" fillId="7" borderId="18" xfId="0" applyFont="1" applyFill="1" applyBorder="1"/>
    <xf numFmtId="0" fontId="41" fillId="7" borderId="18" xfId="0" applyFont="1" applyFill="1" applyBorder="1"/>
    <xf numFmtId="0" fontId="47" fillId="7" borderId="18" xfId="0" applyFont="1" applyFill="1" applyBorder="1" applyAlignment="1">
      <alignment horizontal="left" vertical="top"/>
    </xf>
    <xf numFmtId="0" fontId="5" fillId="7" borderId="18" xfId="0" applyFont="1" applyFill="1" applyBorder="1" applyAlignment="1">
      <alignment horizontal="left" vertical="top"/>
    </xf>
    <xf numFmtId="164" fontId="5" fillId="7" borderId="18" xfId="0" applyNumberFormat="1" applyFont="1" applyFill="1" applyBorder="1" applyAlignment="1">
      <alignment horizontal="right" vertical="top"/>
    </xf>
    <xf numFmtId="167" fontId="4" fillId="0" borderId="0" xfId="0" applyNumberFormat="1" applyFont="1"/>
    <xf numFmtId="43" fontId="0" fillId="0" borderId="0" xfId="0" applyNumberFormat="1"/>
    <xf numFmtId="0" fontId="59" fillId="12" borderId="0" xfId="0" applyFont="1" applyFill="1"/>
    <xf numFmtId="0" fontId="4" fillId="12" borderId="0" xfId="0" applyFont="1" applyFill="1"/>
    <xf numFmtId="8" fontId="0" fillId="0" borderId="0" xfId="0" applyNumberFormat="1"/>
    <xf numFmtId="0" fontId="60" fillId="0" borderId="0" xfId="0" applyFont="1"/>
    <xf numFmtId="0" fontId="4" fillId="0" borderId="0" xfId="0" applyFont="1" applyAlignment="1">
      <alignment horizontal="center"/>
    </xf>
    <xf numFmtId="0" fontId="37" fillId="2" borderId="18" xfId="0" applyFont="1" applyFill="1" applyBorder="1" applyAlignment="1">
      <alignment wrapText="1"/>
    </xf>
    <xf numFmtId="0" fontId="24" fillId="9" borderId="18" xfId="0" applyFont="1" applyFill="1" applyBorder="1" applyAlignment="1">
      <alignment horizontal="center"/>
    </xf>
    <xf numFmtId="0" fontId="27" fillId="0" borderId="0" xfId="0" applyFont="1" applyAlignment="1">
      <alignment wrapText="1"/>
    </xf>
    <xf numFmtId="0" fontId="60" fillId="12" borderId="18" xfId="0" applyFont="1" applyFill="1" applyBorder="1" applyAlignment="1">
      <alignment horizontal="center"/>
    </xf>
    <xf numFmtId="0" fontId="21" fillId="0" borderId="0" xfId="0" applyFont="1" applyAlignment="1">
      <alignment wrapText="1"/>
    </xf>
    <xf numFmtId="0" fontId="22" fillId="0" borderId="0" xfId="0" applyFont="1" applyAlignment="1">
      <alignment wrapText="1"/>
    </xf>
    <xf numFmtId="0" fontId="6" fillId="0" borderId="0" xfId="0" applyFont="1" applyAlignment="1">
      <alignment wrapText="1"/>
    </xf>
    <xf numFmtId="0" fontId="12" fillId="0" borderId="0" xfId="0" applyFont="1" applyAlignment="1">
      <alignment wrapText="1"/>
    </xf>
    <xf numFmtId="0" fontId="16" fillId="0" borderId="0" xfId="0" applyFont="1" applyAlignment="1">
      <alignment wrapText="1"/>
    </xf>
    <xf numFmtId="0" fontId="24" fillId="2" borderId="18" xfId="0" applyFont="1" applyFill="1" applyBorder="1" applyAlignment="1">
      <alignment wrapText="1"/>
    </xf>
    <xf numFmtId="0" fontId="14" fillId="7" borderId="16" xfId="0" applyFont="1" applyFill="1" applyBorder="1" applyAlignment="1">
      <alignment wrapText="1"/>
    </xf>
    <xf numFmtId="0" fontId="14" fillId="7" borderId="18" xfId="0" applyFont="1" applyFill="1" applyBorder="1" applyAlignment="1">
      <alignment wrapText="1"/>
    </xf>
    <xf numFmtId="0" fontId="9" fillId="7" borderId="18" xfId="0" applyFont="1" applyFill="1" applyBorder="1" applyAlignment="1">
      <alignment wrapText="1"/>
    </xf>
    <xf numFmtId="0" fontId="24" fillId="7" borderId="18" xfId="0" applyFont="1" applyFill="1" applyBorder="1" applyAlignment="1">
      <alignment wrapText="1"/>
    </xf>
    <xf numFmtId="0" fontId="14" fillId="7" borderId="15" xfId="0" applyFont="1" applyFill="1" applyBorder="1" applyAlignment="1">
      <alignment wrapText="1"/>
    </xf>
    <xf numFmtId="0" fontId="11" fillId="7" borderId="18" xfId="0" applyFont="1" applyFill="1" applyBorder="1" applyAlignment="1">
      <alignment wrapText="1"/>
    </xf>
    <xf numFmtId="0" fontId="9" fillId="2" borderId="18" xfId="0" applyFont="1" applyFill="1" applyBorder="1" applyAlignment="1">
      <alignment wrapText="1"/>
    </xf>
    <xf numFmtId="0" fontId="0" fillId="0" borderId="0" xfId="0" applyAlignment="1"/>
    <xf numFmtId="0" fontId="16" fillId="0" borderId="2" xfId="0" applyFont="1" applyBorder="1" applyAlignment="1"/>
    <xf numFmtId="0" fontId="17" fillId="0" borderId="2" xfId="0" applyFont="1" applyBorder="1" applyAlignment="1"/>
    <xf numFmtId="0" fontId="16" fillId="0" borderId="0" xfId="0" applyFont="1" applyAlignment="1"/>
    <xf numFmtId="0" fontId="17" fillId="0" borderId="18" xfId="0" applyFont="1" applyBorder="1" applyAlignment="1"/>
    <xf numFmtId="0" fontId="17" fillId="0" borderId="15" xfId="0" applyFont="1" applyBorder="1" applyAlignment="1"/>
    <xf numFmtId="0" fontId="17" fillId="0" borderId="16" xfId="0" applyFont="1" applyBorder="1" applyAlignment="1"/>
    <xf numFmtId="0" fontId="4" fillId="12" borderId="0" xfId="0" applyFont="1" applyFill="1" applyAlignment="1"/>
  </cellXfs>
  <cellStyles count="1">
    <cellStyle name="Normal" xfId="0" builtinId="0"/>
  </cellStyles>
  <dxfs count="1">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Revenues (July - 13 to June - 14)</a:t>
            </a:r>
          </a:p>
        </c:rich>
      </c:tx>
      <c:layout>
        <c:manualLayout>
          <c:xMode val="edge"/>
          <c:yMode val="edge"/>
          <c:x val="0.28690733595084977"/>
          <c:y val="2.26827060885481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'Revenue Analysis'!$C$34</c:f>
              <c:strCache>
                <c:ptCount val="1"/>
                <c:pt idx="0">
                  <c:v>001 Private Water Hedge Sales</c:v>
                </c:pt>
              </c:strCache>
            </c:strRef>
          </c:tx>
          <c:spPr>
            <a:ln w="28575" cap="rnd">
              <a:solidFill>
                <a:schemeClr val="accent1"/>
              </a:solidFill>
              <a:round/>
            </a:ln>
            <a:effectLst/>
          </c:spPr>
          <c:marker>
            <c:symbol val="circle"/>
            <c:size val="5"/>
            <c:spPr>
              <a:solidFill>
                <a:srgbClr val="000000"/>
              </a:solidFill>
              <a:ln w="9525">
                <a:solidFill>
                  <a:schemeClr val="accent1"/>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Analysis'!E34:P34</c:f>
              <c:numCache>
                <c:formatCode>"$"#,##0.00;[Red]\-"$"#,##0.00</c:formatCode>
                <c:ptCount val="12"/>
                <c:pt idx="0">
                  <c:v>3094536.9986999994</c:v>
                </c:pt>
                <c:pt idx="1">
                  <c:v>2980521.8105250001</c:v>
                </c:pt>
                <c:pt idx="2">
                  <c:v>2752413.7409999999</c:v>
                </c:pt>
                <c:pt idx="3">
                  <c:v>2732151.9371999996</c:v>
                </c:pt>
                <c:pt idx="4">
                  <c:v>2885028.0122999996</c:v>
                </c:pt>
                <c:pt idx="5">
                  <c:v>2815308.3782250006</c:v>
                </c:pt>
                <c:pt idx="6">
                  <c:v>4092821.3597249994</c:v>
                </c:pt>
                <c:pt idx="7">
                  <c:v>3622839.5636999998</c:v>
                </c:pt>
                <c:pt idx="8">
                  <c:v>3818238.1009499999</c:v>
                </c:pt>
                <c:pt idx="9">
                  <c:v>2789853.534825</c:v>
                </c:pt>
                <c:pt idx="10">
                  <c:v>2822646.2911499999</c:v>
                </c:pt>
                <c:pt idx="11">
                  <c:v>2712379.18035</c:v>
                </c:pt>
              </c:numCache>
            </c:numRef>
          </c:val>
          <c:smooth val="0"/>
          <c:extLst>
            <c:ext xmlns:c16="http://schemas.microsoft.com/office/drawing/2014/chart" uri="{C3380CC4-5D6E-409C-BE32-E72D297353CC}">
              <c16:uniqueId val="{00000023-57F8-4439-B7D0-694C750088D3}"/>
            </c:ext>
          </c:extLst>
        </c:ser>
        <c:ser>
          <c:idx val="1"/>
          <c:order val="1"/>
          <c:tx>
            <c:strRef>
              <c:f>'Revenue Analysis'!$C$35</c:f>
              <c:strCache>
                <c:ptCount val="1"/>
                <c:pt idx="0">
                  <c:v>002 Public Sales</c:v>
                </c:pt>
              </c:strCache>
            </c:strRef>
          </c:tx>
          <c:spPr>
            <a:ln w="28575" cap="rnd">
              <a:solidFill>
                <a:srgbClr val="ED7D31"/>
              </a:solidFill>
              <a:prstDash val="solid"/>
              <a:round/>
            </a:ln>
            <a:effectLst/>
          </c:spPr>
          <c:marker>
            <c:symbol val="circle"/>
            <c:size val="5"/>
            <c:spPr>
              <a:solidFill>
                <a:srgbClr val="000000"/>
              </a:solidFill>
              <a:ln w="9525">
                <a:solidFill>
                  <a:schemeClr val="accent2"/>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Analysis'!E35:P35</c:f>
              <c:numCache>
                <c:formatCode>"$"#,##0.00;[Red]\-"$"#,##0.00</c:formatCode>
                <c:ptCount val="12"/>
                <c:pt idx="0">
                  <c:v>1523285.8376100748</c:v>
                </c:pt>
                <c:pt idx="1">
                  <c:v>1467161.8612309312</c:v>
                </c:pt>
                <c:pt idx="2">
                  <c:v>1354875.66400725</c:v>
                </c:pt>
                <c:pt idx="3">
                  <c:v>1344901.7910867</c:v>
                </c:pt>
                <c:pt idx="4">
                  <c:v>1420155.039054675</c:v>
                </c:pt>
                <c:pt idx="5">
                  <c:v>1385835.5491812564</c:v>
                </c:pt>
                <c:pt idx="6">
                  <c:v>2014691.3143246307</c:v>
                </c:pt>
                <c:pt idx="7">
                  <c:v>1783342.7752313251</c:v>
                </c:pt>
                <c:pt idx="8">
                  <c:v>1879527.7051926372</c:v>
                </c:pt>
                <c:pt idx="9">
                  <c:v>1373305.4025176065</c:v>
                </c:pt>
                <c:pt idx="10">
                  <c:v>1389447.6368185873</c:v>
                </c:pt>
                <c:pt idx="11">
                  <c:v>1335168.6515272874</c:v>
                </c:pt>
              </c:numCache>
            </c:numRef>
          </c:val>
          <c:smooth val="0"/>
          <c:extLst>
            <c:ext xmlns:c16="http://schemas.microsoft.com/office/drawing/2014/chart" uri="{C3380CC4-5D6E-409C-BE32-E72D297353CC}">
              <c16:uniqueId val="{00000025-57F8-4439-B7D0-694C750088D3}"/>
            </c:ext>
          </c:extLst>
        </c:ser>
        <c:ser>
          <c:idx val="2"/>
          <c:order val="2"/>
          <c:tx>
            <c:strRef>
              <c:f>'Revenue Analysis'!$C$36</c:f>
              <c:strCache>
                <c:ptCount val="1"/>
                <c:pt idx="0">
                  <c:v>003 Residential Sales</c:v>
                </c:pt>
              </c:strCache>
            </c:strRef>
          </c:tx>
          <c:spPr>
            <a:ln w="28575" cap="rnd">
              <a:solidFill>
                <a:schemeClr val="accent3"/>
              </a:solidFill>
              <a:round/>
            </a:ln>
            <a:effectLst/>
          </c:spPr>
          <c:marker>
            <c:symbol val="circle"/>
            <c:size val="5"/>
            <c:spPr>
              <a:solidFill>
                <a:srgbClr val="0D0D0D"/>
              </a:solidFill>
              <a:ln w="9525">
                <a:solidFill>
                  <a:srgbClr val="595959"/>
                </a:solidFill>
                <a:prstDash val="solid"/>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Analysis'!E36:P36</c:f>
              <c:numCache>
                <c:formatCode>"$"#,##0.00;[Red]\-"$"#,##0.00</c:formatCode>
                <c:ptCount val="12"/>
                <c:pt idx="0">
                  <c:v>1296758.36136</c:v>
                </c:pt>
                <c:pt idx="1">
                  <c:v>1248980.56822</c:v>
                </c:pt>
                <c:pt idx="2">
                  <c:v>1153392.4247999999</c:v>
                </c:pt>
                <c:pt idx="3">
                  <c:v>1144901.76416</c:v>
                </c:pt>
                <c:pt idx="4">
                  <c:v>1208964.11944</c:v>
                </c:pt>
                <c:pt idx="5">
                  <c:v>1179748.2727800002</c:v>
                </c:pt>
                <c:pt idx="6">
                  <c:v>1715087.0459799999</c:v>
                </c:pt>
                <c:pt idx="7">
                  <c:v>1518142.2933600002</c:v>
                </c:pt>
                <c:pt idx="8">
                  <c:v>1600023.58516</c:v>
                </c:pt>
                <c:pt idx="9">
                  <c:v>1169081.4812600003</c:v>
                </c:pt>
                <c:pt idx="10">
                  <c:v>1182823.2077200001</c:v>
                </c:pt>
                <c:pt idx="11">
                  <c:v>1136616.0374800002</c:v>
                </c:pt>
              </c:numCache>
            </c:numRef>
          </c:val>
          <c:smooth val="0"/>
          <c:extLst>
            <c:ext xmlns:c16="http://schemas.microsoft.com/office/drawing/2014/chart" uri="{C3380CC4-5D6E-409C-BE32-E72D297353CC}">
              <c16:uniqueId val="{00000027-57F8-4439-B7D0-694C750088D3}"/>
            </c:ext>
          </c:extLst>
        </c:ser>
        <c:dLbls>
          <c:showLegendKey val="0"/>
          <c:showVal val="0"/>
          <c:showCatName val="0"/>
          <c:showSerName val="0"/>
          <c:showPercent val="0"/>
          <c:showBubbleSize val="0"/>
        </c:dLbls>
        <c:marker val="1"/>
        <c:smooth val="0"/>
        <c:axId val="17263623"/>
        <c:axId val="17265671"/>
      </c:lineChart>
      <c:dateAx>
        <c:axId val="17263623"/>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Date</a:t>
                </a:r>
              </a:p>
            </c:rich>
          </c:tx>
          <c:layout>
            <c:manualLayout>
              <c:xMode val="edge"/>
              <c:yMode val="edge"/>
              <c:x val="0.46439917948207188"/>
              <c:y val="0.9082324659106748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5671"/>
        <c:crosses val="autoZero"/>
        <c:auto val="1"/>
        <c:lblOffset val="100"/>
        <c:baseTimeUnit val="months"/>
      </c:dateAx>
      <c:valAx>
        <c:axId val="17265671"/>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Revenue ($)</a:t>
                </a:r>
              </a:p>
            </c:rich>
          </c:tx>
          <c:layout>
            <c:manualLayout>
              <c:xMode val="edge"/>
              <c:yMode val="edge"/>
              <c:x val="7.6762497536365113E-3"/>
              <c:y val="0.41241692843450189"/>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36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Revenues (July - 13 to June - 14)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'Revenue Analysis'!$C$37</c:f>
              <c:strCache>
                <c:ptCount val="1"/>
                <c:pt idx="0">
                  <c:v>001 Private Water Hedge Sales</c:v>
                </c:pt>
              </c:strCache>
            </c:strRef>
          </c:tx>
          <c:spPr>
            <a:ln w="28575" cap="rnd">
              <a:solidFill>
                <a:schemeClr val="accent1"/>
              </a:solidFill>
              <a:round/>
            </a:ln>
            <a:effectLst/>
          </c:spPr>
          <c:marker>
            <c:symbol val="circle"/>
            <c:size val="5"/>
            <c:spPr>
              <a:solidFill>
                <a:srgbClr val="000000"/>
              </a:solidFill>
              <a:ln w="9525">
                <a:solidFill>
                  <a:schemeClr val="accent1"/>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Analysis'!E37:P37</c:f>
              <c:numCache>
                <c:formatCode>"$"#,##0.00;[Red]\-"$"#,##0.00</c:formatCode>
                <c:ptCount val="12"/>
                <c:pt idx="0">
                  <c:v>7220021.2387499996</c:v>
                </c:pt>
                <c:pt idx="1">
                  <c:v>6085131.0149999997</c:v>
                </c:pt>
                <c:pt idx="2">
                  <c:v>6723291.7162500005</c:v>
                </c:pt>
                <c:pt idx="3">
                  <c:v>6313180.5299999993</c:v>
                </c:pt>
                <c:pt idx="4">
                  <c:v>5763708.6674999995</c:v>
                </c:pt>
                <c:pt idx="5">
                  <c:v>6484566.5099999998</c:v>
                </c:pt>
                <c:pt idx="6">
                  <c:v>9314190.6750000007</c:v>
                </c:pt>
                <c:pt idx="7">
                  <c:v>6750396.1374999993</c:v>
                </c:pt>
                <c:pt idx="8">
                  <c:v>8185283.6587499995</c:v>
                </c:pt>
                <c:pt idx="9">
                  <c:v>6778514.602500001</c:v>
                </c:pt>
                <c:pt idx="10">
                  <c:v>6094707.7050000001</c:v>
                </c:pt>
                <c:pt idx="11">
                  <c:v>6735069.6974999998</c:v>
                </c:pt>
              </c:numCache>
            </c:numRef>
          </c:val>
          <c:smooth val="0"/>
          <c:extLst>
            <c:ext xmlns:c16="http://schemas.microsoft.com/office/drawing/2014/chart" uri="{C3380CC4-5D6E-409C-BE32-E72D297353CC}">
              <c16:uniqueId val="{00000003-C866-4E0F-8858-1EC4FCBD4C20}"/>
            </c:ext>
          </c:extLst>
        </c:ser>
        <c:ser>
          <c:idx val="1"/>
          <c:order val="1"/>
          <c:tx>
            <c:strRef>
              <c:f>'Revenue Analysis'!$C$38</c:f>
              <c:strCache>
                <c:ptCount val="1"/>
                <c:pt idx="0">
                  <c:v>002 Public Sales</c:v>
                </c:pt>
              </c:strCache>
            </c:strRef>
          </c:tx>
          <c:spPr>
            <a:ln w="28575" cap="rnd">
              <a:solidFill>
                <a:schemeClr val="accent2"/>
              </a:solidFill>
              <a:round/>
            </a:ln>
            <a:effectLst/>
          </c:spPr>
          <c:marker>
            <c:symbol val="circle"/>
            <c:size val="5"/>
            <c:spPr>
              <a:solidFill>
                <a:srgbClr val="000000"/>
              </a:solidFill>
              <a:ln w="9525">
                <a:solidFill>
                  <a:schemeClr val="accent2"/>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Analysis'!E38:P38</c:f>
              <c:numCache>
                <c:formatCode>"$"#,##0.00;[Red]\-"$"#,##0.00</c:formatCode>
                <c:ptCount val="12"/>
                <c:pt idx="0">
                  <c:v>5968550.8906999994</c:v>
                </c:pt>
                <c:pt idx="1">
                  <c:v>5030374.9724000003</c:v>
                </c:pt>
                <c:pt idx="2">
                  <c:v>5557921.1521000005</c:v>
                </c:pt>
                <c:pt idx="3">
                  <c:v>5218895.9047999997</c:v>
                </c:pt>
                <c:pt idx="4">
                  <c:v>4764665.8318000007</c:v>
                </c:pt>
                <c:pt idx="5">
                  <c:v>5360574.9815999996</c:v>
                </c:pt>
                <c:pt idx="6">
                  <c:v>7699730.9580000006</c:v>
                </c:pt>
                <c:pt idx="7">
                  <c:v>6985660.807</c:v>
                </c:pt>
                <c:pt idx="8">
                  <c:v>6766501.1579</c:v>
                </c:pt>
                <c:pt idx="9">
                  <c:v>6603572.0713999998</c:v>
                </c:pt>
                <c:pt idx="10">
                  <c:v>5038291.7028000001</c:v>
                </c:pt>
                <c:pt idx="11">
                  <c:v>5567657.6166000003</c:v>
                </c:pt>
              </c:numCache>
            </c:numRef>
          </c:val>
          <c:smooth val="0"/>
          <c:extLst>
            <c:ext xmlns:c16="http://schemas.microsoft.com/office/drawing/2014/chart" uri="{C3380CC4-5D6E-409C-BE32-E72D297353CC}">
              <c16:uniqueId val="{00000005-C866-4E0F-8858-1EC4FCBD4C20}"/>
            </c:ext>
          </c:extLst>
        </c:ser>
        <c:ser>
          <c:idx val="2"/>
          <c:order val="2"/>
          <c:tx>
            <c:strRef>
              <c:f>'Revenue Analysis'!$C$39</c:f>
              <c:strCache>
                <c:ptCount val="1"/>
                <c:pt idx="0">
                  <c:v>003 Residential Sales</c:v>
                </c:pt>
              </c:strCache>
            </c:strRef>
          </c:tx>
          <c:spPr>
            <a:ln w="28575" cap="rnd">
              <a:solidFill>
                <a:schemeClr val="accent3"/>
              </a:solidFill>
              <a:round/>
            </a:ln>
            <a:effectLst/>
          </c:spPr>
          <c:marker>
            <c:symbol val="circle"/>
            <c:size val="5"/>
            <c:spPr>
              <a:solidFill>
                <a:srgbClr val="000000"/>
              </a:solidFill>
              <a:ln w="9525">
                <a:solidFill>
                  <a:schemeClr val="accent3"/>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Analysis'!E39:P39</c:f>
              <c:numCache>
                <c:formatCode>"$"#,##0.00;[Red]\-"$"#,##0.00</c:formatCode>
                <c:ptCount val="12"/>
                <c:pt idx="0">
                  <c:v>4139478.8435499985</c:v>
                </c:pt>
                <c:pt idx="1">
                  <c:v>3488808.4485999988</c:v>
                </c:pt>
                <c:pt idx="2">
                  <c:v>3854687.2506499989</c:v>
                </c:pt>
                <c:pt idx="3">
                  <c:v>3619556.8371999986</c:v>
                </c:pt>
                <c:pt idx="4">
                  <c:v>3304526.302699999</c:v>
                </c:pt>
                <c:pt idx="5">
                  <c:v>3717818.1323999991</c:v>
                </c:pt>
                <c:pt idx="6">
                  <c:v>5340135.9869999988</c:v>
                </c:pt>
                <c:pt idx="7">
                  <c:v>4844893.7854999984</c:v>
                </c:pt>
                <c:pt idx="8">
                  <c:v>4692895.9643499991</c:v>
                </c:pt>
                <c:pt idx="9">
                  <c:v>4886348.3721000003</c:v>
                </c:pt>
                <c:pt idx="10">
                  <c:v>3494299.084199999</c:v>
                </c:pt>
                <c:pt idx="11">
                  <c:v>3861439.9598999987</c:v>
                </c:pt>
              </c:numCache>
            </c:numRef>
          </c:val>
          <c:smooth val="0"/>
          <c:extLst>
            <c:ext xmlns:c16="http://schemas.microsoft.com/office/drawing/2014/chart" uri="{C3380CC4-5D6E-409C-BE32-E72D297353CC}">
              <c16:uniqueId val="{00000007-C866-4E0F-8858-1EC4FCBD4C20}"/>
            </c:ext>
          </c:extLst>
        </c:ser>
        <c:dLbls>
          <c:showLegendKey val="0"/>
          <c:showVal val="0"/>
          <c:showCatName val="0"/>
          <c:showSerName val="0"/>
          <c:showPercent val="0"/>
          <c:showBubbleSize val="0"/>
        </c:dLbls>
        <c:marker val="1"/>
        <c:smooth val="0"/>
        <c:axId val="463068679"/>
        <c:axId val="656291847"/>
      </c:lineChart>
      <c:dateAx>
        <c:axId val="463068679"/>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Date </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91847"/>
        <c:crosses val="autoZero"/>
        <c:auto val="1"/>
        <c:lblOffset val="100"/>
        <c:baseTimeUnit val="months"/>
      </c:dateAx>
      <c:valAx>
        <c:axId val="656291847"/>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068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Revenues (July - 13 to June - 14)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'Revenue Analysis'!$C$40</c:f>
              <c:strCache>
                <c:ptCount val="1"/>
                <c:pt idx="0">
                  <c:v>001 Private Water Hedge Sales</c:v>
                </c:pt>
              </c:strCache>
            </c:strRef>
          </c:tx>
          <c:spPr>
            <a:ln w="28575" cap="rnd">
              <a:solidFill>
                <a:schemeClr val="accent1"/>
              </a:solidFill>
              <a:round/>
            </a:ln>
            <a:effectLst/>
          </c:spPr>
          <c:marker>
            <c:symbol val="circle"/>
            <c:size val="5"/>
            <c:spPr>
              <a:solidFill>
                <a:srgbClr val="000000"/>
              </a:solidFill>
              <a:ln w="9525">
                <a:solidFill>
                  <a:schemeClr val="accent1"/>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Analysis'!E40:P40</c:f>
              <c:numCache>
                <c:formatCode>"$"#,##0.00;[Red]\-"$"#,##0.00</c:formatCode>
                <c:ptCount val="12"/>
                <c:pt idx="0">
                  <c:v>5298686.1637500003</c:v>
                </c:pt>
                <c:pt idx="1">
                  <c:v>5854268.2837499995</c:v>
                </c:pt>
                <c:pt idx="2">
                  <c:v>5098113.7162500005</c:v>
                </c:pt>
                <c:pt idx="3">
                  <c:v>4506567.6112500001</c:v>
                </c:pt>
                <c:pt idx="4">
                  <c:v>4950718.5187500007</c:v>
                </c:pt>
                <c:pt idx="5">
                  <c:v>4219638.2549999999</c:v>
                </c:pt>
                <c:pt idx="6">
                  <c:v>6454620.584999999</c:v>
                </c:pt>
                <c:pt idx="7">
                  <c:v>6573684.678749999</c:v>
                </c:pt>
                <c:pt idx="8">
                  <c:v>5896579.8487499999</c:v>
                </c:pt>
                <c:pt idx="9">
                  <c:v>6254734.0800000001</c:v>
                </c:pt>
                <c:pt idx="10">
                  <c:v>6161098.0612500003</c:v>
                </c:pt>
                <c:pt idx="11">
                  <c:v>6591800.7712500002</c:v>
                </c:pt>
              </c:numCache>
            </c:numRef>
          </c:val>
          <c:smooth val="0"/>
          <c:extLst>
            <c:ext xmlns:c16="http://schemas.microsoft.com/office/drawing/2014/chart" uri="{C3380CC4-5D6E-409C-BE32-E72D297353CC}">
              <c16:uniqueId val="{00000000-BF6F-41C7-BBF3-E88FD43AE94F}"/>
            </c:ext>
          </c:extLst>
        </c:ser>
        <c:ser>
          <c:idx val="1"/>
          <c:order val="1"/>
          <c:tx>
            <c:strRef>
              <c:f>'Revenue Analysis'!$C$41</c:f>
              <c:strCache>
                <c:ptCount val="1"/>
                <c:pt idx="0">
                  <c:v>002 Public Sales</c:v>
                </c:pt>
              </c:strCache>
            </c:strRef>
          </c:tx>
          <c:spPr>
            <a:ln w="28575" cap="rnd">
              <a:solidFill>
                <a:schemeClr val="accent2"/>
              </a:solidFill>
              <a:round/>
            </a:ln>
            <a:effectLst/>
          </c:spPr>
          <c:marker>
            <c:symbol val="circle"/>
            <c:size val="5"/>
            <c:spPr>
              <a:solidFill>
                <a:srgbClr val="000000"/>
              </a:solidFill>
              <a:ln w="9525">
                <a:solidFill>
                  <a:schemeClr val="accent2"/>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Analysis'!E41:P41</c:f>
              <c:numCache>
                <c:formatCode>"$"#,##0.00;[Red]\-"$"#,##0.00</c:formatCode>
                <c:ptCount val="12"/>
                <c:pt idx="0">
                  <c:v>4380247.2286999999</c:v>
                </c:pt>
                <c:pt idx="1">
                  <c:v>3839528.4479</c:v>
                </c:pt>
                <c:pt idx="2">
                  <c:v>5214440.6721000001</c:v>
                </c:pt>
                <c:pt idx="3">
                  <c:v>4725429.2253</c:v>
                </c:pt>
                <c:pt idx="4">
                  <c:v>4092593.9755000006</c:v>
                </c:pt>
                <c:pt idx="5">
                  <c:v>4488234.2907999996</c:v>
                </c:pt>
                <c:pt idx="6">
                  <c:v>5335819.6836000001</c:v>
                </c:pt>
                <c:pt idx="7">
                  <c:v>5434246.0011</c:v>
                </c:pt>
                <c:pt idx="8">
                  <c:v>4874506.0082999999</c:v>
                </c:pt>
                <c:pt idx="9">
                  <c:v>5170580.1728000008</c:v>
                </c:pt>
                <c:pt idx="10">
                  <c:v>5093174.3973000003</c:v>
                </c:pt>
                <c:pt idx="11">
                  <c:v>5449221.9709000001</c:v>
                </c:pt>
              </c:numCache>
            </c:numRef>
          </c:val>
          <c:smooth val="0"/>
          <c:extLst>
            <c:ext xmlns:c16="http://schemas.microsoft.com/office/drawing/2014/chart" uri="{C3380CC4-5D6E-409C-BE32-E72D297353CC}">
              <c16:uniqueId val="{00000002-BF6F-41C7-BBF3-E88FD43AE94F}"/>
            </c:ext>
          </c:extLst>
        </c:ser>
        <c:ser>
          <c:idx val="2"/>
          <c:order val="2"/>
          <c:tx>
            <c:strRef>
              <c:f>'Revenue Analysis'!$C$42</c:f>
              <c:strCache>
                <c:ptCount val="1"/>
                <c:pt idx="0">
                  <c:v>003 Residential Sales</c:v>
                </c:pt>
              </c:strCache>
            </c:strRef>
          </c:tx>
          <c:spPr>
            <a:ln w="28575" cap="rnd">
              <a:solidFill>
                <a:schemeClr val="accent3"/>
              </a:solidFill>
              <a:round/>
            </a:ln>
            <a:effectLst/>
          </c:spPr>
          <c:marker>
            <c:symbol val="circle"/>
            <c:size val="5"/>
            <c:spPr>
              <a:solidFill>
                <a:srgbClr val="000000"/>
              </a:solidFill>
              <a:ln w="9525">
                <a:solidFill>
                  <a:schemeClr val="accent3"/>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Analysis'!E42:P42</c:f>
              <c:numCache>
                <c:formatCode>"$"#,##0.00;[Red]\-"$"#,##0.00</c:formatCode>
                <c:ptCount val="12"/>
                <c:pt idx="0">
                  <c:v>3037913.400549999</c:v>
                </c:pt>
                <c:pt idx="1">
                  <c:v>3356447.1493499991</c:v>
                </c:pt>
                <c:pt idx="2">
                  <c:v>2922918.5306499992</c:v>
                </c:pt>
                <c:pt idx="3">
                  <c:v>2583765.4304499994</c:v>
                </c:pt>
                <c:pt idx="4">
                  <c:v>2838411.9507499994</c:v>
                </c:pt>
                <c:pt idx="5">
                  <c:v>2419259.2661999995</c:v>
                </c:pt>
                <c:pt idx="6">
                  <c:v>3700649.1353999986</c:v>
                </c:pt>
                <c:pt idx="7">
                  <c:v>3768912.5491499985</c:v>
                </c:pt>
                <c:pt idx="8">
                  <c:v>3380705.7799499989</c:v>
                </c:pt>
                <c:pt idx="9">
                  <c:v>3586047.5391999991</c:v>
                </c:pt>
                <c:pt idx="10">
                  <c:v>3032362.88845</c:v>
                </c:pt>
                <c:pt idx="11">
                  <c:v>3079299.10885</c:v>
                </c:pt>
              </c:numCache>
            </c:numRef>
          </c:val>
          <c:smooth val="0"/>
          <c:extLst>
            <c:ext xmlns:c16="http://schemas.microsoft.com/office/drawing/2014/chart" uri="{C3380CC4-5D6E-409C-BE32-E72D297353CC}">
              <c16:uniqueId val="{00000004-BF6F-41C7-BBF3-E88FD43AE94F}"/>
            </c:ext>
          </c:extLst>
        </c:ser>
        <c:dLbls>
          <c:showLegendKey val="0"/>
          <c:showVal val="0"/>
          <c:showCatName val="0"/>
          <c:showSerName val="0"/>
          <c:showPercent val="0"/>
          <c:showBubbleSize val="0"/>
        </c:dLbls>
        <c:marker val="1"/>
        <c:smooth val="0"/>
        <c:axId val="659795975"/>
        <c:axId val="552011271"/>
      </c:lineChart>
      <c:dateAx>
        <c:axId val="659795975"/>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Date </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011271"/>
        <c:crosses val="autoZero"/>
        <c:auto val="1"/>
        <c:lblOffset val="100"/>
        <c:baseTimeUnit val="months"/>
      </c:dateAx>
      <c:valAx>
        <c:axId val="552011271"/>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Revenue ($)</a:t>
                </a:r>
              </a:p>
            </c:rich>
          </c:tx>
          <c:layout>
            <c:manualLayout>
              <c:xMode val="edge"/>
              <c:yMode val="edge"/>
              <c:x val="1.1238606770833451E-2"/>
              <c:y val="0.3184337403224386"/>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795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a:t>Overall Contribution from Each Sales Segment</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001 Private Water Hedge Sales </c:v>
          </c:tx>
          <c:spPr>
            <a:solidFill>
              <a:schemeClr val="accent1"/>
            </a:solidFill>
            <a:ln>
              <a:noFill/>
            </a:ln>
            <a:effectLst/>
          </c:spPr>
          <c:invertIfNegative val="0"/>
          <c:dLbls>
            <c:dLbl>
              <c:idx val="0"/>
              <c:layout>
                <c:manualLayout>
                  <c:x val="1.4756944444445949E-3"/>
                  <c:y val="2.3059796437657539E-3"/>
                </c:manualLayout>
              </c:layout>
              <c:tx>
                <c:rich>
                  <a:bodyPr/>
                  <a:lstStyle/>
                  <a:p>
                    <a:r>
                      <a:rPr lang="en-US"/>
                      <a:t>001 Private Water Hedge Sales, 52.3%</a:t>
                    </a:r>
                  </a:p>
                </c:rich>
              </c:tx>
              <c:dLblPos val="ctr"/>
              <c:showLegendKey val="1"/>
              <c:showVal val="1"/>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B68-4888-83B5-101A1DE30BD5}"/>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000000"/>
                    </a:solidFill>
                    <a:latin typeface="Arial"/>
                    <a:ea typeface="Arial"/>
                    <a:cs typeface="Arial"/>
                  </a:defRPr>
                </a:pPr>
                <a:endParaRPr lang="en-US"/>
              </a:p>
            </c:txPr>
            <c:dLblPos val="ctr"/>
            <c:showLegendKey val="1"/>
            <c:showVal val="1"/>
            <c:showCatName val="0"/>
            <c:showSerName val="1"/>
            <c:showPercent val="0"/>
            <c:showBubbleSize val="0"/>
            <c:showLeaderLines val="0"/>
            <c:extLst>
              <c:ext xmlns:c15="http://schemas.microsoft.com/office/drawing/2012/chart" uri="{CE6537A1-D6FC-4f65-9D91-7224C49458BB}">
                <c15:showLeaderLines val="0"/>
              </c:ext>
            </c:extLst>
          </c:dLbls>
          <c:cat>
            <c:strRef>
              <c:f>'Revenue Analysis'!$A$72,'Revenue Analysis'!$A$73,'Revenue Analysis'!$A$74,'Revenue Analysis'!$A$72,'Revenue Analysis'!$A$73,'Revenue Analysis'!$A$74</c:f>
              <c:strCache>
                <c:ptCount val="6"/>
                <c:pt idx="0">
                  <c:v>Kootha</c:v>
                </c:pt>
                <c:pt idx="1">
                  <c:v>Surjek</c:v>
                </c:pt>
                <c:pt idx="2">
                  <c:v>Jutik</c:v>
                </c:pt>
                <c:pt idx="3">
                  <c:v>Kootha</c:v>
                </c:pt>
                <c:pt idx="4">
                  <c:v>Surjek</c:v>
                </c:pt>
                <c:pt idx="5">
                  <c:v>Jutik</c:v>
                </c:pt>
              </c:strCache>
            </c:strRef>
          </c:cat>
          <c:val>
            <c:numRef>
              <c:f>'Revenue Analysis'!B72:B74</c:f>
              <c:numCache>
                <c:formatCode>0.0%</c:formatCode>
                <c:ptCount val="3"/>
                <c:pt idx="0">
                  <c:v>0.52320475368890496</c:v>
                </c:pt>
                <c:pt idx="1">
                  <c:v>0.40764341953130867</c:v>
                </c:pt>
                <c:pt idx="2">
                  <c:v>0.41462998885337127</c:v>
                </c:pt>
              </c:numCache>
            </c:numRef>
          </c:val>
          <c:extLst>
            <c:ext xmlns:c16="http://schemas.microsoft.com/office/drawing/2014/chart" uri="{C3380CC4-5D6E-409C-BE32-E72D297353CC}">
              <c16:uniqueId val="{00000003-EB68-4888-83B5-101A1DE30BD5}"/>
            </c:ext>
          </c:extLst>
        </c:ser>
        <c:ser>
          <c:idx val="1"/>
          <c:order val="1"/>
          <c:tx>
            <c:v>002 Public Sales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Arial"/>
                    <a:ea typeface="Arial"/>
                    <a:cs typeface="Aria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'Revenue Analysis'!$A$72,'Revenue Analysis'!$A$73,'Revenue Analysis'!$A$74,'Revenue Analysis'!$A$72,'Revenue Analysis'!$A$73,'Revenue Analysis'!$A$74</c:f>
              <c:strCache>
                <c:ptCount val="6"/>
                <c:pt idx="0">
                  <c:v>Kootha</c:v>
                </c:pt>
                <c:pt idx="1">
                  <c:v>Surjek</c:v>
                </c:pt>
                <c:pt idx="2">
                  <c:v>Jutik</c:v>
                </c:pt>
                <c:pt idx="3">
                  <c:v>Kootha</c:v>
                </c:pt>
                <c:pt idx="4">
                  <c:v>Surjek</c:v>
                </c:pt>
                <c:pt idx="5">
                  <c:v>Jutik</c:v>
                </c:pt>
              </c:strCache>
            </c:strRef>
          </c:cat>
          <c:val>
            <c:numRef>
              <c:f>'Revenue Analysis'!C72:C74</c:f>
              <c:numCache>
                <c:formatCode>0.0%</c:formatCode>
                <c:ptCount val="3"/>
                <c:pt idx="0">
                  <c:v>0.25754754000336344</c:v>
                </c:pt>
                <c:pt idx="1">
                  <c:v>0.34887778413286691</c:v>
                </c:pt>
                <c:pt idx="2">
                  <c:v>0.35498085766522613</c:v>
                </c:pt>
              </c:numCache>
            </c:numRef>
          </c:val>
          <c:extLst>
            <c:ext xmlns:c16="http://schemas.microsoft.com/office/drawing/2014/chart" uri="{C3380CC4-5D6E-409C-BE32-E72D297353CC}">
              <c16:uniqueId val="{00000005-EB68-4888-83B5-101A1DE30BD5}"/>
            </c:ext>
          </c:extLst>
        </c:ser>
        <c:ser>
          <c:idx val="2"/>
          <c:order val="2"/>
          <c:tx>
            <c:v>003 Residential Sales</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Arial"/>
                    <a:ea typeface="Arial"/>
                    <a:cs typeface="Aria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Analysis'!$A$72,'Revenue Analysis'!$A$73,'Revenue Analysis'!$A$74,'Revenue Analysis'!$A$72,'Revenue Analysis'!$A$73,'Revenue Analysis'!$A$74</c:f>
              <c:strCache>
                <c:ptCount val="6"/>
                <c:pt idx="0">
                  <c:v>Kootha</c:v>
                </c:pt>
                <c:pt idx="1">
                  <c:v>Surjek</c:v>
                </c:pt>
                <c:pt idx="2">
                  <c:v>Jutik</c:v>
                </c:pt>
                <c:pt idx="3">
                  <c:v>Kootha</c:v>
                </c:pt>
                <c:pt idx="4">
                  <c:v>Surjek</c:v>
                </c:pt>
                <c:pt idx="5">
                  <c:v>Jutik</c:v>
                </c:pt>
              </c:strCache>
            </c:strRef>
          </c:cat>
          <c:val>
            <c:numRef>
              <c:f>'Revenue Analysis'!D72:D74</c:f>
              <c:numCache>
                <c:formatCode>0.0%</c:formatCode>
                <c:ptCount val="3"/>
                <c:pt idx="0">
                  <c:v>0.2192477063077316</c:v>
                </c:pt>
                <c:pt idx="1">
                  <c:v>0.24347879633582434</c:v>
                </c:pt>
                <c:pt idx="2">
                  <c:v>0.23038915348140251</c:v>
                </c:pt>
              </c:numCache>
            </c:numRef>
          </c:val>
          <c:extLst>
            <c:ext xmlns:c16="http://schemas.microsoft.com/office/drawing/2014/chart" uri="{C3380CC4-5D6E-409C-BE32-E72D297353CC}">
              <c16:uniqueId val="{00000007-EB68-4888-83B5-101A1DE30BD5}"/>
            </c:ext>
          </c:extLst>
        </c:ser>
        <c:dLbls>
          <c:showLegendKey val="0"/>
          <c:showVal val="0"/>
          <c:showCatName val="0"/>
          <c:showSerName val="0"/>
          <c:showPercent val="0"/>
          <c:showBubbleSize val="0"/>
        </c:dLbls>
        <c:gapWidth val="150"/>
        <c:overlap val="100"/>
        <c:axId val="113887751"/>
        <c:axId val="174801415"/>
      </c:barChart>
      <c:catAx>
        <c:axId val="113887751"/>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a:t>Unit </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4801415"/>
        <c:crosses val="autoZero"/>
        <c:auto val="1"/>
        <c:lblAlgn val="ctr"/>
        <c:lblOffset val="100"/>
        <c:noMultiLvlLbl val="0"/>
      </c:catAx>
      <c:valAx>
        <c:axId val="174801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38877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Contribution from Each Sales Segment (Grouped by Each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'Revenue Analysis'!$B$66</c:f>
              <c:strCache>
                <c:ptCount val="1"/>
                <c:pt idx="0">
                  <c:v>001 Private Water Hedge Sales</c:v>
                </c:pt>
              </c:strCache>
            </c:strRef>
          </c:tx>
          <c:spPr>
            <a:solidFill>
              <a:schemeClr val="accent1"/>
            </a:solidFill>
            <a:ln>
              <a:noFill/>
            </a:ln>
            <a:effectLst/>
          </c:spPr>
          <c:invertIfNegative val="0"/>
          <c:dLbls>
            <c:dLbl>
              <c:idx val="0"/>
              <c:tx>
                <c:rich>
                  <a:bodyPr/>
                  <a:lstStyle/>
                  <a:p>
                    <a:r>
                      <a:rPr lang="en-US"/>
                      <a:t>$37.12M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8B3-4382-94BA-EA894FF25ADF}"/>
                </c:ext>
              </c:extLst>
            </c:dLbl>
            <c:dLbl>
              <c:idx val="1"/>
              <c:tx>
                <c:rich>
                  <a:bodyPr/>
                  <a:lstStyle/>
                  <a:p>
                    <a:r>
                      <a:rPr lang="en-US"/>
                      <a:t>$82.45M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8B3-4382-94BA-EA894FF25ADF}"/>
                </c:ext>
              </c:extLst>
            </c:dLbl>
            <c:dLbl>
              <c:idx val="2"/>
              <c:tx>
                <c:rich>
                  <a:bodyPr/>
                  <a:lstStyle/>
                  <a:p>
                    <a:r>
                      <a:rPr lang="en-US"/>
                      <a:t>$67.86M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8B3-4382-94BA-EA894FF25ADF}"/>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'Revenue Analysis'!A67:A69</c:f>
              <c:strCache>
                <c:ptCount val="3"/>
                <c:pt idx="0">
                  <c:v>Kootha</c:v>
                </c:pt>
                <c:pt idx="1">
                  <c:v>Surjek</c:v>
                </c:pt>
                <c:pt idx="2">
                  <c:v>Jutik</c:v>
                </c:pt>
              </c:strCache>
            </c:strRef>
          </c:cat>
          <c:val>
            <c:numRef>
              <c:f>'Revenue Analysis'!$B$67:$B$69</c:f>
              <c:numCache>
                <c:formatCode>"$"#,##0.00;[Red]\-"$"#,##0.00</c:formatCode>
                <c:ptCount val="3"/>
                <c:pt idx="0">
                  <c:v>37118738.908650003</c:v>
                </c:pt>
                <c:pt idx="1">
                  <c:v>82448062.153749987</c:v>
                </c:pt>
                <c:pt idx="2">
                  <c:v>67860510.573750019</c:v>
                </c:pt>
              </c:numCache>
            </c:numRef>
          </c:val>
          <c:extLst>
            <c:ext xmlns:c16="http://schemas.microsoft.com/office/drawing/2014/chart" uri="{C3380CC4-5D6E-409C-BE32-E72D297353CC}">
              <c16:uniqueId val="{00000007-54C1-462D-8EF3-16320A7BB047}"/>
            </c:ext>
          </c:extLst>
        </c:ser>
        <c:ser>
          <c:idx val="1"/>
          <c:order val="1"/>
          <c:tx>
            <c:strRef>
              <c:f>'Revenue Analysis'!$C$66</c:f>
              <c:strCache>
                <c:ptCount val="1"/>
                <c:pt idx="0">
                  <c:v>002 Public Sales</c:v>
                </c:pt>
              </c:strCache>
            </c:strRef>
          </c:tx>
          <c:spPr>
            <a:solidFill>
              <a:schemeClr val="accent2"/>
            </a:solidFill>
            <a:ln>
              <a:noFill/>
            </a:ln>
            <a:effectLst/>
          </c:spPr>
          <c:invertIfNegative val="0"/>
          <c:dLbls>
            <c:dLbl>
              <c:idx val="0"/>
              <c:tx>
                <c:rich>
                  <a:bodyPr/>
                  <a:lstStyle/>
                  <a:p>
                    <a:r>
                      <a:rPr lang="en-US"/>
                      <a:t>$18.27M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B3-4382-94BA-EA894FF25ADF}"/>
                </c:ext>
              </c:extLst>
            </c:dLbl>
            <c:dLbl>
              <c:idx val="1"/>
              <c:tx>
                <c:rich>
                  <a:bodyPr/>
                  <a:lstStyle/>
                  <a:p>
                    <a:r>
                      <a:rPr lang="en-US"/>
                      <a:t>$70.56M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B3-4382-94BA-EA894FF25ADF}"/>
                </c:ext>
              </c:extLst>
            </c:dLbl>
            <c:dLbl>
              <c:idx val="2"/>
              <c:tx>
                <c:rich>
                  <a:bodyPr/>
                  <a:lstStyle/>
                  <a:p>
                    <a:r>
                      <a:rPr lang="en-US"/>
                      <a:t>$58.10M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88B3-4382-94BA-EA894FF25ADF}"/>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'Revenue Analysis'!A67:A69</c:f>
              <c:strCache>
                <c:ptCount val="3"/>
                <c:pt idx="0">
                  <c:v>Kootha</c:v>
                </c:pt>
                <c:pt idx="1">
                  <c:v>Surjek</c:v>
                </c:pt>
                <c:pt idx="2">
                  <c:v>Jutik</c:v>
                </c:pt>
              </c:strCache>
            </c:strRef>
          </c:cat>
          <c:val>
            <c:numRef>
              <c:f>'Revenue Analysis'!$C$67:$C$69</c:f>
              <c:numCache>
                <c:formatCode>"$"#,##0.00;[Red]\-"$"#,##0.00</c:formatCode>
                <c:ptCount val="3"/>
                <c:pt idx="0">
                  <c:v>18271699.227782961</c:v>
                </c:pt>
                <c:pt idx="1">
                  <c:v>70562398.047100008</c:v>
                </c:pt>
                <c:pt idx="2">
                  <c:v>58098022.074300006</c:v>
                </c:pt>
              </c:numCache>
            </c:numRef>
          </c:val>
          <c:extLst>
            <c:ext xmlns:c16="http://schemas.microsoft.com/office/drawing/2014/chart" uri="{C3380CC4-5D6E-409C-BE32-E72D297353CC}">
              <c16:uniqueId val="{00000009-54C1-462D-8EF3-16320A7BB047}"/>
            </c:ext>
          </c:extLst>
        </c:ser>
        <c:ser>
          <c:idx val="2"/>
          <c:order val="2"/>
          <c:tx>
            <c:strRef>
              <c:f>'Revenue Analysis'!$D$66</c:f>
              <c:strCache>
                <c:ptCount val="1"/>
                <c:pt idx="0">
                  <c:v>003 Residential Sales</c:v>
                </c:pt>
              </c:strCache>
            </c:strRef>
          </c:tx>
          <c:spPr>
            <a:solidFill>
              <a:schemeClr val="accent3"/>
            </a:solidFill>
            <a:ln>
              <a:noFill/>
            </a:ln>
            <a:effectLst/>
          </c:spPr>
          <c:invertIfNegative val="0"/>
          <c:dLbls>
            <c:dLbl>
              <c:idx val="0"/>
              <c:tx>
                <c:rich>
                  <a:bodyPr/>
                  <a:lstStyle/>
                  <a:p>
                    <a:r>
                      <a:rPr lang="en-US"/>
                      <a:t>$15.55M</a:t>
                    </a:r>
                  </a:p>
                </c:rich>
              </c:tx>
              <c:showLegendKey val="0"/>
              <c:showVal val="1"/>
              <c:showCatName val="0"/>
              <c:showSerName val="0"/>
              <c:showPercent val="0"/>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3-88B3-4382-94BA-EA894FF25ADF}"/>
                </c:ext>
              </c:extLst>
            </c:dLbl>
            <c:dLbl>
              <c:idx val="1"/>
              <c:layout>
                <c:manualLayout>
                  <c:x val="2.8090343961183315E-3"/>
                  <c:y val="1.9786187414768098E-3"/>
                </c:manualLayout>
              </c:layout>
              <c:tx>
                <c:rich>
                  <a:bodyPr/>
                  <a:lstStyle/>
                  <a:p>
                    <a:r>
                      <a:rPr lang="en-US"/>
                      <a:t>$49.24M</a:t>
                    </a:r>
                  </a:p>
                </c:rich>
              </c:tx>
              <c:showLegendKey val="0"/>
              <c:showVal val="1"/>
              <c:showCatName val="0"/>
              <c:showSerName val="0"/>
              <c:showPercent val="0"/>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1-88B3-4382-94BA-EA894FF25ADF}"/>
                </c:ext>
              </c:extLst>
            </c:dLbl>
            <c:dLbl>
              <c:idx val="2"/>
              <c:tx>
                <c:rich>
                  <a:bodyPr/>
                  <a:lstStyle/>
                  <a:p>
                    <a:r>
                      <a:rPr lang="en-US"/>
                      <a:t>$37.71M</a:t>
                    </a:r>
                  </a:p>
                </c:rich>
              </c:tx>
              <c:showLegendKey val="0"/>
              <c:showVal val="1"/>
              <c:showCatName val="0"/>
              <c:showSerName val="0"/>
              <c:showPercent val="0"/>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9-88B3-4382-94BA-EA894FF25ADF}"/>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'Revenue Analysis'!A67:A69</c:f>
              <c:strCache>
                <c:ptCount val="3"/>
                <c:pt idx="0">
                  <c:v>Kootha</c:v>
                </c:pt>
                <c:pt idx="1">
                  <c:v>Surjek</c:v>
                </c:pt>
                <c:pt idx="2">
                  <c:v>Jutik</c:v>
                </c:pt>
              </c:strCache>
            </c:strRef>
          </c:cat>
          <c:val>
            <c:numRef>
              <c:f>'Revenue Analysis'!$D$67:$D$69</c:f>
              <c:numCache>
                <c:formatCode>"$"#,##0.00;[Red]\-"$"#,##0.00</c:formatCode>
                <c:ptCount val="3"/>
                <c:pt idx="0">
                  <c:v>15554519.161720002</c:v>
                </c:pt>
                <c:pt idx="1">
                  <c:v>49244888.96814999</c:v>
                </c:pt>
                <c:pt idx="2">
                  <c:v>37706692.728949994</c:v>
                </c:pt>
              </c:numCache>
            </c:numRef>
          </c:val>
          <c:extLst>
            <c:ext xmlns:c16="http://schemas.microsoft.com/office/drawing/2014/chart" uri="{C3380CC4-5D6E-409C-BE32-E72D297353CC}">
              <c16:uniqueId val="{0000000B-54C1-462D-8EF3-16320A7BB047}"/>
            </c:ext>
          </c:extLst>
        </c:ser>
        <c:dLbls>
          <c:showLegendKey val="0"/>
          <c:showVal val="0"/>
          <c:showCatName val="0"/>
          <c:showSerName val="0"/>
          <c:showPercent val="0"/>
          <c:showBubbleSize val="0"/>
        </c:dLbls>
        <c:gapWidth val="150"/>
        <c:overlap val="100"/>
        <c:axId val="174811143"/>
        <c:axId val="174830599"/>
      </c:barChart>
      <c:catAx>
        <c:axId val="174811143"/>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Arial"/>
                    <a:ea typeface="Arial"/>
                    <a:cs typeface="Arial"/>
                  </a:defRPr>
                </a:pPr>
                <a:r>
                  <a:rPr lang="en-US"/>
                  <a:t>Unit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rial"/>
                  <a:ea typeface="Arial"/>
                  <a:cs typeface="Arial"/>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a:ea typeface="Arial"/>
                <a:cs typeface="Arial"/>
              </a:defRPr>
            </a:pPr>
            <a:endParaRPr lang="en-US"/>
          </a:p>
        </c:txPr>
        <c:crossAx val="174830599"/>
        <c:crosses val="autoZero"/>
        <c:auto val="1"/>
        <c:lblAlgn val="ctr"/>
        <c:lblOffset val="100"/>
        <c:noMultiLvlLbl val="0"/>
      </c:catAx>
      <c:valAx>
        <c:axId val="174830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Arial"/>
                    <a:ea typeface="Arial"/>
                    <a:cs typeface="Arial"/>
                  </a:defRPr>
                </a:pPr>
                <a:r>
                  <a:rPr lang="en-US"/>
                  <a:t>Revenue ($)</a:t>
                </a:r>
              </a:p>
            </c:rich>
          </c:tx>
          <c:layout>
            <c:manualLayout>
              <c:xMode val="edge"/>
              <c:yMode val="edge"/>
              <c:x val="9.7580064583635603E-3"/>
              <c:y val="0.39704942437015289"/>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Arial"/>
                  <a:ea typeface="Arial"/>
                  <a:cs typeface="Arial"/>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a:ea typeface="Arial"/>
                <a:cs typeface="Arial"/>
              </a:defRPr>
            </a:pPr>
            <a:endParaRPr lang="en-US"/>
          </a:p>
        </c:txPr>
        <c:crossAx val="1748111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Aggregated Cost Centre Costs (2013 - 2014)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dLbls>
            <c:dLbl>
              <c:idx val="0"/>
              <c:layout>
                <c:manualLayout>
                  <c:x val="-1.4776338725604439E-3"/>
                  <c:y val="-0.17684350340361332"/>
                </c:manualLayout>
              </c:layout>
              <c:tx>
                <c:rich>
                  <a:bodyPr/>
                  <a:lstStyle/>
                  <a:p>
                    <a:r>
                      <a:rPr lang="en-US"/>
                      <a:t>$78.41M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A5D-4995-B8FF-24BB7AA3DF1B}"/>
                </c:ext>
              </c:extLst>
            </c:dLbl>
            <c:dLbl>
              <c:idx val="1"/>
              <c:layout>
                <c:manualLayout>
                  <c:x val="-5.1543742719792245E-3"/>
                  <c:y val="-0.11310368868723186"/>
                </c:manualLayout>
              </c:layout>
              <c:tx>
                <c:rich>
                  <a:bodyPr/>
                  <a:lstStyle/>
                  <a:p>
                    <a:r>
                      <a:rPr lang="en-US"/>
                      <a:t>$38.72M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A5D-4995-B8FF-24BB7AA3DF1B}"/>
                </c:ext>
              </c:extLst>
            </c:dLbl>
            <c:dLbl>
              <c:idx val="2"/>
              <c:layout>
                <c:manualLayout>
                  <c:x val="6.4921089084595028E-4"/>
                  <c:y val="-0.10320258843123939"/>
                </c:manualLayout>
              </c:layout>
              <c:tx>
                <c:rich>
                  <a:bodyPr/>
                  <a:lstStyle/>
                  <a:p>
                    <a:r>
                      <a:rPr lang="en-US"/>
                      <a:t>$36.41M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A5D-4995-B8FF-24BB7AA3DF1B}"/>
                </c:ext>
              </c:extLst>
            </c:dLbl>
            <c:dLbl>
              <c:idx val="3"/>
              <c:layout>
                <c:manualLayout>
                  <c:x val="2.5716272880985368E-4"/>
                  <c:y val="-9.7326167955347723E-2"/>
                </c:manualLayout>
              </c:layout>
              <c:tx>
                <c:rich>
                  <a:bodyPr/>
                  <a:lstStyle/>
                  <a:p>
                    <a:r>
                      <a:rPr lang="en-US"/>
                      <a:t>$31.75M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A5D-4995-B8FF-24BB7AA3DF1B}"/>
                </c:ext>
              </c:extLst>
            </c:dLbl>
            <c:dLbl>
              <c:idx val="4"/>
              <c:layout>
                <c:manualLayout>
                  <c:x val="1.2933292193825457E-3"/>
                  <c:y val="-5.7496084314945635E-2"/>
                </c:manualLayout>
              </c:layout>
              <c:tx>
                <c:rich>
                  <a:bodyPr/>
                  <a:lstStyle/>
                  <a:p>
                    <a:r>
                      <a:rPr lang="en-US"/>
                      <a:t>$16.74M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A5D-4995-B8FF-24BB7AA3DF1B}"/>
                </c:ext>
              </c:extLst>
            </c:dLbl>
            <c:dLbl>
              <c:idx val="5"/>
              <c:layout>
                <c:manualLayout>
                  <c:x val="-7.1886906768345456E-4"/>
                  <c:y val="-7.5404351225796196E-2"/>
                </c:manualLayout>
              </c:layout>
              <c:tx>
                <c:rich>
                  <a:bodyPr/>
                  <a:lstStyle/>
                  <a:p>
                    <a:r>
                      <a:rPr lang="en-US"/>
                      <a:t>$21.09M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A5D-4995-B8FF-24BB7AA3DF1B}"/>
                </c:ext>
              </c:extLst>
            </c:dLbl>
            <c:dLbl>
              <c:idx val="6"/>
              <c:layout>
                <c:manualLayout>
                  <c:x val="-1.0530292481852755E-3"/>
                  <c:y val="-5.2271065068681205E-2"/>
                </c:manualLayout>
              </c:layout>
              <c:tx>
                <c:rich>
                  <a:bodyPr/>
                  <a:lstStyle/>
                  <a:p>
                    <a:r>
                      <a:rPr lang="en-US"/>
                      <a:t>$10.81M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A5D-4995-B8FF-24BB7AA3DF1B}"/>
                </c:ext>
              </c:extLst>
            </c:dLbl>
            <c:dLbl>
              <c:idx val="7"/>
              <c:layout>
                <c:manualLayout>
                  <c:x val="-4.9568839193303771E-3"/>
                  <c:y val="-0.1988070768623306"/>
                </c:manualLayout>
              </c:layout>
              <c:tx>
                <c:rich>
                  <a:bodyPr/>
                  <a:lstStyle/>
                  <a:p>
                    <a:r>
                      <a:rPr lang="en-US"/>
                      <a:t>$87.33M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A5D-4995-B8FF-24BB7AA3DF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'Expenses Analysis'!$D$48:$D$55</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Analysis'!R48:R55</c:f>
              <c:numCache>
                <c:formatCode>"$"#,##0.00;[Red]\-"$"#,##0.00</c:formatCode>
                <c:ptCount val="8"/>
                <c:pt idx="0">
                  <c:v>78413350.257664919</c:v>
                </c:pt>
                <c:pt idx="1">
                  <c:v>38717591.397570275</c:v>
                </c:pt>
                <c:pt idx="2">
                  <c:v>36414827.690372624</c:v>
                </c:pt>
                <c:pt idx="3">
                  <c:v>31752797.278513506</c:v>
                </c:pt>
                <c:pt idx="4">
                  <c:v>16735122.996921198</c:v>
                </c:pt>
                <c:pt idx="5">
                  <c:v>21090666.556378298</c:v>
                </c:pt>
                <c:pt idx="6">
                  <c:v>10813424.6638656</c:v>
                </c:pt>
                <c:pt idx="7">
                  <c:v>87328631.570812494</c:v>
                </c:pt>
              </c:numCache>
            </c:numRef>
          </c:val>
          <c:extLst>
            <c:ext xmlns:c16="http://schemas.microsoft.com/office/drawing/2014/chart" uri="{C3380CC4-5D6E-409C-BE32-E72D297353CC}">
              <c16:uniqueId val="{00000048-91E4-4561-B437-84770B72BF6D}"/>
            </c:ext>
          </c:extLst>
        </c:ser>
        <c:dLbls>
          <c:showLegendKey val="0"/>
          <c:showVal val="0"/>
          <c:showCatName val="0"/>
          <c:showSerName val="0"/>
          <c:showPercent val="0"/>
          <c:showBubbleSize val="0"/>
        </c:dLbls>
        <c:gapWidth val="150"/>
        <c:overlap val="100"/>
        <c:axId val="395065351"/>
        <c:axId val="395071495"/>
      </c:barChart>
      <c:catAx>
        <c:axId val="39506535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Accounting Code Centre Element</a:t>
                </a:r>
              </a:p>
            </c:rich>
          </c:tx>
          <c:layout>
            <c:manualLayout>
              <c:xMode val="edge"/>
              <c:yMode val="edge"/>
              <c:x val="0.30901724555548721"/>
              <c:y val="0.8811283522717482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071495"/>
        <c:crosses val="autoZero"/>
        <c:auto val="1"/>
        <c:lblAlgn val="ctr"/>
        <c:lblOffset val="100"/>
        <c:noMultiLvlLbl val="0"/>
      </c:catAx>
      <c:valAx>
        <c:axId val="395071495"/>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Expenses ($)</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065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Aggregate Costs per Unit (Accounting Code Centre Element Totals)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Kootha Costs</c:v>
          </c:tx>
          <c:spPr>
            <a:ln w="28575" cap="rnd">
              <a:solidFill>
                <a:schemeClr val="accent1"/>
              </a:solidFill>
              <a:round/>
            </a:ln>
            <a:effectLst/>
          </c:spPr>
          <c:marker>
            <c:symbol val="circle"/>
            <c:size val="5"/>
            <c:spPr>
              <a:solidFill>
                <a:srgbClr val="000000"/>
              </a:solidFill>
              <a:ln w="9525">
                <a:solidFill>
                  <a:schemeClr val="accent1"/>
                </a:solidFill>
              </a:ln>
              <a:effectLst/>
            </c:spPr>
          </c:marker>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Analysis'!F82:Q82</c:f>
              <c:numCache>
                <c:formatCode>"$"#,##0.00;[Red]\-"$"#,##0.00</c:formatCode>
                <c:ptCount val="12"/>
                <c:pt idx="0">
                  <c:v>3458288.8701338647</c:v>
                </c:pt>
                <c:pt idx="1">
                  <c:v>4778353.3521016249</c:v>
                </c:pt>
                <c:pt idx="2">
                  <c:v>3741007.0627661142</c:v>
                </c:pt>
                <c:pt idx="3">
                  <c:v>3550828.7945508747</c:v>
                </c:pt>
                <c:pt idx="4">
                  <c:v>3646543.42684625</c:v>
                </c:pt>
                <c:pt idx="5">
                  <c:v>3507223.3581475001</c:v>
                </c:pt>
                <c:pt idx="6">
                  <c:v>5249820.3494999986</c:v>
                </c:pt>
                <c:pt idx="7">
                  <c:v>4419792.6823125007</c:v>
                </c:pt>
                <c:pt idx="8">
                  <c:v>4409725.4715</c:v>
                </c:pt>
                <c:pt idx="9">
                  <c:v>4419304.3184062503</c:v>
                </c:pt>
                <c:pt idx="10">
                  <c:v>4692799.18359375</c:v>
                </c:pt>
                <c:pt idx="11">
                  <c:v>5350137.2224687496</c:v>
                </c:pt>
              </c:numCache>
            </c:numRef>
          </c:val>
          <c:smooth val="0"/>
          <c:extLst>
            <c:ext xmlns:c16="http://schemas.microsoft.com/office/drawing/2014/chart" uri="{C3380CC4-5D6E-409C-BE32-E72D297353CC}">
              <c16:uniqueId val="{00000000-3532-4573-AAFB-2373BD446649}"/>
            </c:ext>
          </c:extLst>
        </c:ser>
        <c:ser>
          <c:idx val="1"/>
          <c:order val="1"/>
          <c:tx>
            <c:v>Surjek Costs</c:v>
          </c:tx>
          <c:spPr>
            <a:ln w="28575" cap="rnd">
              <a:solidFill>
                <a:schemeClr val="accent2"/>
              </a:solidFill>
              <a:round/>
            </a:ln>
            <a:effectLst/>
          </c:spPr>
          <c:marker>
            <c:symbol val="circle"/>
            <c:size val="5"/>
            <c:spPr>
              <a:solidFill>
                <a:srgbClr val="000000"/>
              </a:solidFill>
              <a:ln w="9525">
                <a:solidFill>
                  <a:schemeClr val="accent2"/>
                </a:solidFill>
              </a:ln>
              <a:effectLst/>
            </c:spPr>
          </c:marker>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Analysis'!F83:Q83</c:f>
              <c:numCache>
                <c:formatCode>"$"#,##0.00;[Red]\-"$"#,##0.00</c:formatCode>
                <c:ptCount val="12"/>
                <c:pt idx="0">
                  <c:v>11339551.170386208</c:v>
                </c:pt>
                <c:pt idx="1">
                  <c:v>13660880.3343936</c:v>
                </c:pt>
                <c:pt idx="2">
                  <c:v>13806947.680280834</c:v>
                </c:pt>
                <c:pt idx="3">
                  <c:v>18511924.382331077</c:v>
                </c:pt>
                <c:pt idx="4">
                  <c:v>20025365.089240894</c:v>
                </c:pt>
                <c:pt idx="5">
                  <c:v>12958942.643539203</c:v>
                </c:pt>
                <c:pt idx="6">
                  <c:v>13987466.323076401</c:v>
                </c:pt>
                <c:pt idx="7">
                  <c:v>16468493.156715602</c:v>
                </c:pt>
                <c:pt idx="8">
                  <c:v>15013580.580213603</c:v>
                </c:pt>
                <c:pt idx="9">
                  <c:v>16135503.054039603</c:v>
                </c:pt>
                <c:pt idx="10">
                  <c:v>18921373.302216005</c:v>
                </c:pt>
                <c:pt idx="11">
                  <c:v>8489071.3235327993</c:v>
                </c:pt>
              </c:numCache>
            </c:numRef>
          </c:val>
          <c:smooth val="0"/>
          <c:extLst>
            <c:ext xmlns:c16="http://schemas.microsoft.com/office/drawing/2014/chart" uri="{C3380CC4-5D6E-409C-BE32-E72D297353CC}">
              <c16:uniqueId val="{00000002-3532-4573-AAFB-2373BD446649}"/>
            </c:ext>
          </c:extLst>
        </c:ser>
        <c:ser>
          <c:idx val="2"/>
          <c:order val="2"/>
          <c:tx>
            <c:v>Jutik Costs</c:v>
          </c:tx>
          <c:spPr>
            <a:ln w="28575" cap="rnd">
              <a:solidFill>
                <a:schemeClr val="accent3"/>
              </a:solidFill>
              <a:round/>
            </a:ln>
            <a:effectLst/>
          </c:spPr>
          <c:marker>
            <c:symbol val="circle"/>
            <c:size val="5"/>
            <c:spPr>
              <a:solidFill>
                <a:srgbClr val="000000"/>
              </a:solidFill>
              <a:ln w="9525">
                <a:solidFill>
                  <a:schemeClr val="accent3"/>
                </a:solidFill>
              </a:ln>
              <a:effectLst/>
            </c:spPr>
          </c:marker>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Analysis'!F84:Q84</c:f>
              <c:numCache>
                <c:formatCode>"$"#,##0.00;[Red]\-"$"#,##0.00</c:formatCode>
                <c:ptCount val="12"/>
                <c:pt idx="0">
                  <c:v>8168998.5802924205</c:v>
                </c:pt>
                <c:pt idx="1">
                  <c:v>6508016.2729576789</c:v>
                </c:pt>
                <c:pt idx="2">
                  <c:v>8797296.0201469176</c:v>
                </c:pt>
                <c:pt idx="3">
                  <c:v>7399801.6649996387</c:v>
                </c:pt>
                <c:pt idx="4">
                  <c:v>6292597.87327509</c:v>
                </c:pt>
                <c:pt idx="5">
                  <c:v>5862551.4695474999</c:v>
                </c:pt>
                <c:pt idx="6">
                  <c:v>7198677.8148285002</c:v>
                </c:pt>
                <c:pt idx="7">
                  <c:v>7481708.9511677492</c:v>
                </c:pt>
                <c:pt idx="8">
                  <c:v>8690888.6165351253</c:v>
                </c:pt>
                <c:pt idx="9">
                  <c:v>6732277.631081</c:v>
                </c:pt>
                <c:pt idx="10">
                  <c:v>8110761.1219654996</c:v>
                </c:pt>
                <c:pt idx="11">
                  <c:v>9479913.2630085014</c:v>
                </c:pt>
              </c:numCache>
            </c:numRef>
          </c:val>
          <c:smooth val="0"/>
          <c:extLst>
            <c:ext xmlns:c16="http://schemas.microsoft.com/office/drawing/2014/chart" uri="{C3380CC4-5D6E-409C-BE32-E72D297353CC}">
              <c16:uniqueId val="{00000004-3532-4573-AAFB-2373BD446649}"/>
            </c:ext>
          </c:extLst>
        </c:ser>
        <c:ser>
          <c:idx val="3"/>
          <c:order val="3"/>
          <c:tx>
            <c:v>Overall Costs</c:v>
          </c:tx>
          <c:spPr>
            <a:ln w="28575" cap="rnd">
              <a:solidFill>
                <a:schemeClr val="accent4"/>
              </a:solidFill>
              <a:round/>
            </a:ln>
            <a:effectLst/>
          </c:spPr>
          <c:marker>
            <c:symbol val="circle"/>
            <c:size val="5"/>
            <c:spPr>
              <a:solidFill>
                <a:srgbClr val="000000"/>
              </a:solidFill>
              <a:ln w="9525">
                <a:solidFill>
                  <a:schemeClr val="accent4"/>
                </a:solidFill>
              </a:ln>
              <a:effectLst/>
            </c:spPr>
          </c:marker>
          <c:dLbls>
            <c:dLbl>
              <c:idx val="0"/>
              <c:layout>
                <c:manualLayout>
                  <c:x val="-5.4811779528805171E-2"/>
                  <c:y val="-3.7923936611223917E-2"/>
                </c:manualLayout>
              </c:layout>
              <c:tx>
                <c:rich>
                  <a:bodyPr/>
                  <a:lstStyle/>
                  <a:p>
                    <a:r>
                      <a:rPr lang="en-US"/>
                      <a:t>$22.97M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25A-41F6-B485-A7C6F5E93FE7}"/>
                </c:ext>
              </c:extLst>
            </c:dLbl>
            <c:dLbl>
              <c:idx val="1"/>
              <c:layout>
                <c:manualLayout>
                  <c:x val="-4.8438997080806366E-2"/>
                  <c:y val="-3.8020544720617847E-2"/>
                </c:manualLayout>
              </c:layout>
              <c:tx>
                <c:rich>
                  <a:bodyPr/>
                  <a:lstStyle/>
                  <a:p>
                    <a:r>
                      <a:rPr lang="en-US"/>
                      <a:t>$24.95M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25A-41F6-B485-A7C6F5E93FE7}"/>
                </c:ext>
              </c:extLst>
            </c:dLbl>
            <c:dLbl>
              <c:idx val="2"/>
              <c:layout>
                <c:manualLayout>
                  <c:x val="-9.4860989477605091E-3"/>
                  <c:y val="2.1299640430145424E-2"/>
                </c:manualLayout>
              </c:layout>
              <c:tx>
                <c:rich>
                  <a:bodyPr/>
                  <a:lstStyle/>
                  <a:p>
                    <a:r>
                      <a:rPr lang="en-US"/>
                      <a:t>$26.35M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25A-41F6-B485-A7C6F5E93FE7}"/>
                </c:ext>
              </c:extLst>
            </c:dLbl>
            <c:dLbl>
              <c:idx val="3"/>
              <c:layout>
                <c:manualLayout>
                  <c:x val="-6.7914121171298233E-2"/>
                  <c:y val="-3.421768353178492E-2"/>
                </c:manualLayout>
              </c:layout>
              <c:tx>
                <c:rich>
                  <a:bodyPr/>
                  <a:lstStyle/>
                  <a:p>
                    <a:r>
                      <a:rPr lang="en-US"/>
                      <a:t>$29.46M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25A-41F6-B485-A7C6F5E93FE7}"/>
                </c:ext>
              </c:extLst>
            </c:dLbl>
            <c:dLbl>
              <c:idx val="4"/>
              <c:layout>
                <c:manualLayout>
                  <c:x val="-2.8770619641763626E-2"/>
                  <c:y val="-3.0074091475389038E-2"/>
                </c:manualLayout>
              </c:layout>
              <c:tx>
                <c:rich>
                  <a:bodyPr/>
                  <a:lstStyle/>
                  <a:p>
                    <a:r>
                      <a:rPr lang="en-US"/>
                      <a:t>$29.96M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25A-41F6-B485-A7C6F5E93FE7}"/>
                </c:ext>
              </c:extLst>
            </c:dLbl>
            <c:dLbl>
              <c:idx val="5"/>
              <c:layout>
                <c:manualLayout>
                  <c:x val="-9.5140417700879405E-3"/>
                  <c:y val="1.6647230082093189E-2"/>
                </c:manualLayout>
              </c:layout>
              <c:tx>
                <c:rich>
                  <a:bodyPr/>
                  <a:lstStyle/>
                  <a:p>
                    <a:r>
                      <a:rPr lang="en-US"/>
                      <a:t>$22.33M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25A-41F6-B485-A7C6F5E93FE7}"/>
                </c:ext>
              </c:extLst>
            </c:dLbl>
            <c:dLbl>
              <c:idx val="6"/>
              <c:layout>
                <c:manualLayout>
                  <c:x val="-6.7520685809145845E-2"/>
                  <c:y val="-3.2636030384183043E-2"/>
                </c:manualLayout>
              </c:layout>
              <c:tx>
                <c:rich>
                  <a:bodyPr/>
                  <a:lstStyle/>
                  <a:p>
                    <a:r>
                      <a:rPr lang="en-US"/>
                      <a:t>$26.44M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25A-41F6-B485-A7C6F5E93FE7}"/>
                </c:ext>
              </c:extLst>
            </c:dLbl>
            <c:dLbl>
              <c:idx val="7"/>
              <c:layout>
                <c:manualLayout>
                  <c:x val="-3.2946891573334636E-2"/>
                  <c:y val="-4.7371050767347399E-2"/>
                </c:manualLayout>
              </c:layout>
              <c:tx>
                <c:rich>
                  <a:bodyPr/>
                  <a:lstStyle/>
                  <a:p>
                    <a:r>
                      <a:rPr lang="en-US"/>
                      <a:t>$28.37M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25A-41F6-B485-A7C6F5E93FE7}"/>
                </c:ext>
              </c:extLst>
            </c:dLbl>
            <c:dLbl>
              <c:idx val="8"/>
              <c:layout>
                <c:manualLayout>
                  <c:x val="-4.7685796227751341E-2"/>
                  <c:y val="3.7982323327975881E-2"/>
                </c:manualLayout>
              </c:layout>
              <c:tx>
                <c:rich>
                  <a:bodyPr/>
                  <a:lstStyle/>
                  <a:p>
                    <a:r>
                      <a:rPr lang="en-US"/>
                      <a:t>$28.11M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25A-41F6-B485-A7C6F5E93FE7}"/>
                </c:ext>
              </c:extLst>
            </c:dLbl>
            <c:dLbl>
              <c:idx val="9"/>
              <c:layout>
                <c:manualLayout>
                  <c:x val="-5.5959896117033732E-2"/>
                  <c:y val="-2.6307714243205715E-2"/>
                </c:manualLayout>
              </c:layout>
              <c:tx>
                <c:rich>
                  <a:bodyPr/>
                  <a:lstStyle/>
                  <a:p>
                    <a:r>
                      <a:rPr lang="en-US"/>
                      <a:t>$27.29M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25A-41F6-B485-A7C6F5E93FE7}"/>
                </c:ext>
              </c:extLst>
            </c:dLbl>
            <c:dLbl>
              <c:idx val="10"/>
              <c:layout>
                <c:manualLayout>
                  <c:x val="-4.504756439187621E-2"/>
                  <c:y val="-3.8434834358262393E-2"/>
                </c:manualLayout>
              </c:layout>
              <c:tx>
                <c:rich>
                  <a:bodyPr/>
                  <a:lstStyle/>
                  <a:p>
                    <a:r>
                      <a:rPr lang="en-US"/>
                      <a:t>$31.72M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25A-41F6-B485-A7C6F5E93FE7}"/>
                </c:ext>
              </c:extLst>
            </c:dLbl>
            <c:dLbl>
              <c:idx val="11"/>
              <c:layout>
                <c:manualLayout>
                  <c:x val="0"/>
                  <c:y val="-2.5804031938107465E-2"/>
                </c:manualLayout>
              </c:layout>
              <c:tx>
                <c:rich>
                  <a:bodyPr/>
                  <a:lstStyle/>
                  <a:p>
                    <a:r>
                      <a:rPr lang="en-US"/>
                      <a:t>$23.32M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25A-41F6-B485-A7C6F5E93F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Analysis'!F85:Q85</c:f>
              <c:numCache>
                <c:formatCode>"$"#,##0.00;[Red]\-"$"#,##0.00</c:formatCode>
                <c:ptCount val="12"/>
                <c:pt idx="0">
                  <c:v>22966838.620812491</c:v>
                </c:pt>
                <c:pt idx="1">
                  <c:v>24947249.959452905</c:v>
                </c:pt>
                <c:pt idx="2">
                  <c:v>26345250.763193864</c:v>
                </c:pt>
                <c:pt idx="3">
                  <c:v>29462554.841881588</c:v>
                </c:pt>
                <c:pt idx="4">
                  <c:v>29964506.389362235</c:v>
                </c:pt>
                <c:pt idx="5">
                  <c:v>22328717.471234202</c:v>
                </c:pt>
                <c:pt idx="6">
                  <c:v>26435964.487404898</c:v>
                </c:pt>
                <c:pt idx="7">
                  <c:v>28369994.790195853</c:v>
                </c:pt>
                <c:pt idx="8">
                  <c:v>28114194.668248728</c:v>
                </c:pt>
                <c:pt idx="9">
                  <c:v>27287085.003526852</c:v>
                </c:pt>
                <c:pt idx="10">
                  <c:v>31724933.607775256</c:v>
                </c:pt>
                <c:pt idx="11">
                  <c:v>23319121.809010051</c:v>
                </c:pt>
              </c:numCache>
            </c:numRef>
          </c:val>
          <c:smooth val="0"/>
          <c:extLst>
            <c:ext xmlns:c16="http://schemas.microsoft.com/office/drawing/2014/chart" uri="{C3380CC4-5D6E-409C-BE32-E72D297353CC}">
              <c16:uniqueId val="{00000006-3532-4573-AAFB-2373BD446649}"/>
            </c:ext>
          </c:extLst>
        </c:ser>
        <c:dLbls>
          <c:showLegendKey val="0"/>
          <c:showVal val="0"/>
          <c:showCatName val="0"/>
          <c:showSerName val="0"/>
          <c:showPercent val="0"/>
          <c:showBubbleSize val="0"/>
        </c:dLbls>
        <c:marker val="1"/>
        <c:smooth val="0"/>
        <c:axId val="2104473607"/>
        <c:axId val="634126856"/>
      </c:lineChart>
      <c:dateAx>
        <c:axId val="2104473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26856"/>
        <c:crosses val="autoZero"/>
        <c:auto val="1"/>
        <c:lblOffset val="100"/>
        <c:baseTimeUnit val="months"/>
      </c:dateAx>
      <c:valAx>
        <c:axId val="6341268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Expenses ($)</a:t>
                </a:r>
              </a:p>
            </c:rich>
          </c:tx>
          <c:layout>
            <c:manualLayout>
              <c:xMode val="edge"/>
              <c:yMode val="edge"/>
              <c:x val="1.4102741009574309E-2"/>
              <c:y val="0.406703216471999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4736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Expenses (July 2013 - June 2014)</a:t>
            </a:r>
          </a:p>
        </c:rich>
      </c:tx>
      <c:layout>
        <c:manualLayout>
          <c:xMode val="edge"/>
          <c:yMode val="edge"/>
          <c:x val="0.17745789233732148"/>
          <c:y val="2.60499601910828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dLbls>
            <c:dLbl>
              <c:idx val="0"/>
              <c:layout>
                <c:manualLayout>
                  <c:x val="-6.7153346994536347E-3"/>
                  <c:y val="-0.20257394230446873"/>
                </c:manualLayout>
              </c:layout>
              <c:tx>
                <c:rich>
                  <a:bodyPr/>
                  <a:lstStyle/>
                  <a:p>
                    <a:r>
                      <a:rPr lang="en-US"/>
                      <a:t>$46.33M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35F-4AC3-A7D1-62F19435CBF5}"/>
                </c:ext>
              </c:extLst>
            </c:dLbl>
            <c:dLbl>
              <c:idx val="1"/>
              <c:layout>
                <c:manualLayout>
                  <c:x val="2.9456967213114336E-3"/>
                  <c:y val="-0.13234289617486342"/>
                </c:manualLayout>
              </c:layout>
              <c:tx>
                <c:rich>
                  <a:bodyPr/>
                  <a:lstStyle/>
                  <a:p>
                    <a:r>
                      <a:rPr lang="en-US"/>
                      <a:t>$23.16M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35F-4AC3-A7D1-62F19435CBF5}"/>
                </c:ext>
              </c:extLst>
            </c:dLbl>
            <c:dLbl>
              <c:idx val="2"/>
              <c:layout>
                <c:manualLayout>
                  <c:x val="-4.9521857923507848E-4"/>
                  <c:y val="-9.1439172030574348E-2"/>
                </c:manualLayout>
              </c:layout>
              <c:tx>
                <c:rich>
                  <a:bodyPr/>
                  <a:lstStyle/>
                  <a:p>
                    <a:r>
                      <a:rPr lang="en-US"/>
                      <a:t>$19.30M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35F-4AC3-A7D1-62F19435CBF5}"/>
                </c:ext>
              </c:extLst>
            </c:dLbl>
            <c:dLbl>
              <c:idx val="3"/>
              <c:layout>
                <c:manualLayout>
                  <c:x val="7.6886953551911818E-3"/>
                  <c:y val="-0.12406655435985126"/>
                </c:manualLayout>
              </c:layout>
              <c:tx>
                <c:rich>
                  <a:bodyPr/>
                  <a:lstStyle/>
                  <a:p>
                    <a:r>
                      <a:rPr lang="en-US"/>
                      <a:t>$18.22M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35F-4AC3-A7D1-62F19435CBF5}"/>
                </c:ext>
              </c:extLst>
            </c:dLbl>
            <c:dLbl>
              <c:idx val="4"/>
              <c:layout>
                <c:manualLayout>
                  <c:x val="-8.6834892001205425E-3"/>
                  <c:y val="-7.6457970372065615E-2"/>
                </c:manualLayout>
              </c:layout>
              <c:tx>
                <c:rich>
                  <a:bodyPr/>
                  <a:lstStyle/>
                  <a:p>
                    <a:r>
                      <a:rPr lang="en-US"/>
                      <a:t>$11.46M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35F-4AC3-A7D1-62F19435CBF5}"/>
                </c:ext>
              </c:extLst>
            </c:dLbl>
            <c:dLbl>
              <c:idx val="5"/>
              <c:layout>
                <c:manualLayout>
                  <c:x val="3.9959016393442829E-3"/>
                  <c:y val="-8.4066418166884621E-2"/>
                </c:manualLayout>
              </c:layout>
              <c:tx>
                <c:rich>
                  <a:bodyPr/>
                  <a:lstStyle/>
                  <a:p>
                    <a:r>
                      <a:rPr lang="en-US"/>
                      <a:t>$12.14M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35F-4AC3-A7D1-62F19435CBF5}"/>
                </c:ext>
              </c:extLst>
            </c:dLbl>
            <c:dLbl>
              <c:idx val="6"/>
              <c:layout>
                <c:manualLayout>
                  <c:x val="-6.8732923497267443E-4"/>
                  <c:y val="-5.6421865047437077E-2"/>
                </c:manualLayout>
              </c:layout>
              <c:tx>
                <c:rich>
                  <a:bodyPr/>
                  <a:lstStyle/>
                  <a:p>
                    <a:r>
                      <a:rPr lang="en-US"/>
                      <a:t>$6.57M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35F-4AC3-A7D1-62F19435CBF5}"/>
                </c:ext>
              </c:extLst>
            </c:dLbl>
            <c:dLbl>
              <c:idx val="7"/>
              <c:layout>
                <c:manualLayout>
                  <c:x val="-7.5051229508197679E-3"/>
                  <c:y val="-0.19617680151865638"/>
                </c:manualLayout>
              </c:layout>
              <c:tx>
                <c:rich>
                  <a:bodyPr/>
                  <a:lstStyle/>
                  <a:p>
                    <a:r>
                      <a:rPr lang="en-US"/>
                      <a:t>$42.14M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35F-4AC3-A7D1-62F19435CB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'Expenses Analysis'!D25:D32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Analysis'!R25:R32</c:f>
              <c:numCache>
                <c:formatCode>"$"#,##0.00;[Red]\-"$"#,##0.00</c:formatCode>
                <c:ptCount val="8"/>
                <c:pt idx="0">
                  <c:v>46326012.775156811</c:v>
                </c:pt>
                <c:pt idx="1">
                  <c:v>23163006.387578405</c:v>
                </c:pt>
                <c:pt idx="2">
                  <c:v>19302505.322982002</c:v>
                </c:pt>
                <c:pt idx="3">
                  <c:v>18221565.024895009</c:v>
                </c:pt>
                <c:pt idx="4">
                  <c:v>11461092.4195712</c:v>
                </c:pt>
                <c:pt idx="5">
                  <c:v>12135274.3266048</c:v>
                </c:pt>
                <c:pt idx="6">
                  <c:v>6573273.5935776001</c:v>
                </c:pt>
                <c:pt idx="7">
                  <c:v>42136369.189600006</c:v>
                </c:pt>
              </c:numCache>
            </c:numRef>
          </c:val>
          <c:extLst>
            <c:ext xmlns:c16="http://schemas.microsoft.com/office/drawing/2014/chart" uri="{C3380CC4-5D6E-409C-BE32-E72D297353CC}">
              <c16:uniqueId val="{0000001D-8D83-4537-BC09-5256D22BAF7A}"/>
            </c:ext>
          </c:extLst>
        </c:ser>
        <c:dLbls>
          <c:showLegendKey val="0"/>
          <c:showVal val="0"/>
          <c:showCatName val="0"/>
          <c:showSerName val="0"/>
          <c:showPercent val="0"/>
          <c:showBubbleSize val="0"/>
        </c:dLbls>
        <c:gapWidth val="150"/>
        <c:overlap val="100"/>
        <c:axId val="654041608"/>
        <c:axId val="640925704"/>
      </c:barChart>
      <c:catAx>
        <c:axId val="65404160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Accounting Code Centre Element </a:t>
                </a:r>
              </a:p>
            </c:rich>
          </c:tx>
          <c:layout>
            <c:manualLayout>
              <c:xMode val="edge"/>
              <c:yMode val="edge"/>
              <c:x val="0.3046981780043887"/>
              <c:y val="0.8838691897985182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25704"/>
        <c:crosses val="autoZero"/>
        <c:auto val="1"/>
        <c:lblAlgn val="ctr"/>
        <c:lblOffset val="100"/>
        <c:noMultiLvlLbl val="0"/>
      </c:catAx>
      <c:valAx>
        <c:axId val="640925704"/>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Expenses ($)</a:t>
                </a:r>
              </a:p>
            </c:rich>
          </c:tx>
          <c:layout>
            <c:manualLayout>
              <c:xMode val="edge"/>
              <c:yMode val="edge"/>
              <c:x val="1.2854776902887138E-2"/>
              <c:y val="0.1674723644590438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54041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Expenses (July 2013 - June 2014)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dLbls>
            <c:dLbl>
              <c:idx val="0"/>
              <c:layout>
                <c:manualLayout>
                  <c:x val="1.4602925576648875E-3"/>
                  <c:y val="-0.20585607244196999"/>
                </c:manualLayout>
              </c:layout>
              <c:tx>
                <c:rich>
                  <a:bodyPr/>
                  <a:lstStyle/>
                  <a:p>
                    <a:r>
                      <a:rPr lang="en-US"/>
                      <a:t>$10.13M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3ED-4062-AB8D-FB992F89B249}"/>
                </c:ext>
              </c:extLst>
            </c:dLbl>
            <c:dLbl>
              <c:idx val="1"/>
              <c:layout>
                <c:manualLayout>
                  <c:x val="-4.4959110871797721E-3"/>
                  <c:y val="-0.11791236353776145"/>
                </c:manualLayout>
              </c:layout>
              <c:tx>
                <c:rich>
                  <a:bodyPr/>
                  <a:lstStyle/>
                  <a:p>
                    <a:r>
                      <a:rPr lang="en-US"/>
                      <a:t>$4.72M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3ED-4062-AB8D-FB992F89B249}"/>
                </c:ext>
              </c:extLst>
            </c:dLbl>
            <c:dLbl>
              <c:idx val="2"/>
              <c:layout>
                <c:manualLayout>
                  <c:x val="-4.7259228948688028E-3"/>
                  <c:y val="-0.16121075880007116"/>
                </c:manualLayout>
              </c:layout>
              <c:tx>
                <c:rich>
                  <a:bodyPr/>
                  <a:lstStyle/>
                  <a:p>
                    <a:r>
                      <a:rPr lang="en-US"/>
                      <a:t>$7.08M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3ED-4062-AB8D-FB992F89B249}"/>
                </c:ext>
              </c:extLst>
            </c:dLbl>
            <c:dLbl>
              <c:idx val="3"/>
              <c:layout>
                <c:manualLayout>
                  <c:x val="3.6151331841362998E-4"/>
                  <c:y val="-0.12365969323996118"/>
                </c:manualLayout>
              </c:layout>
              <c:tx>
                <c:rich>
                  <a:bodyPr/>
                  <a:lstStyle/>
                  <a:p>
                    <a:r>
                      <a:rPr lang="en-US"/>
                      <a:t>$4.86M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3ED-4062-AB8D-FB992F89B249}"/>
                </c:ext>
              </c:extLst>
            </c:dLbl>
            <c:dLbl>
              <c:idx val="4"/>
              <c:layout>
                <c:manualLayout>
                  <c:x val="-4.54192187315949E-3"/>
                  <c:y val="-8.4091538751739039E-2"/>
                </c:manualLayout>
              </c:layout>
              <c:tx>
                <c:rich>
                  <a:bodyPr/>
                  <a:lstStyle/>
                  <a:p>
                    <a:r>
                      <a:rPr lang="en-US"/>
                      <a:t>$3.05M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3ED-4062-AB8D-FB992F89B249}"/>
                </c:ext>
              </c:extLst>
            </c:dLbl>
            <c:dLbl>
              <c:idx val="5"/>
              <c:layout>
                <c:manualLayout>
                  <c:x val="-3.9700735331236183E-3"/>
                  <c:y val="-9.2252010091721529E-2"/>
                </c:manualLayout>
              </c:layout>
              <c:tx>
                <c:rich>
                  <a:bodyPr/>
                  <a:lstStyle/>
                  <a:p>
                    <a:r>
                      <a:rPr lang="en-US"/>
                      <a:t>$3.45M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3ED-4062-AB8D-FB992F89B249}"/>
                </c:ext>
              </c:extLst>
            </c:dLbl>
            <c:dLbl>
              <c:idx val="6"/>
              <c:layout>
                <c:manualLayout>
                  <c:x val="-2.4057068098068428E-3"/>
                  <c:y val="-7.5295545377378592E-2"/>
                </c:manualLayout>
              </c:layout>
              <c:tx>
                <c:rich>
                  <a:bodyPr/>
                  <a:lstStyle/>
                  <a:p>
                    <a:r>
                      <a:rPr lang="en-US"/>
                      <a:t>$2.38M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3ED-4062-AB8D-FB992F89B249}"/>
                </c:ext>
              </c:extLst>
            </c:dLbl>
            <c:dLbl>
              <c:idx val="7"/>
              <c:layout>
                <c:manualLayout>
                  <c:x val="-2.9258023387321711E-3"/>
                  <c:y val="-0.21692269360829203"/>
                </c:manualLayout>
              </c:layout>
              <c:tx>
                <c:rich>
                  <a:bodyPr/>
                  <a:lstStyle/>
                  <a:p>
                    <a:r>
                      <a:rPr lang="en-US"/>
                      <a:t>$15.55M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A0B-40B1-B67D-9CBE41915C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'Expenses Analysis'!D15:D22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Analysis'!R15:R22</c:f>
              <c:numCache>
                <c:formatCode>"$"#,##0.00;[Red]\-"$"#,##0.00</c:formatCode>
                <c:ptCount val="8"/>
                <c:pt idx="0">
                  <c:v>10125517.983652497</c:v>
                </c:pt>
                <c:pt idx="1">
                  <c:v>4720521.2044999981</c:v>
                </c:pt>
                <c:pt idx="2">
                  <c:v>7080781.8067499967</c:v>
                </c:pt>
                <c:pt idx="3">
                  <c:v>4863981.2092249971</c:v>
                </c:pt>
                <c:pt idx="4">
                  <c:v>3054127.7360249986</c:v>
                </c:pt>
                <c:pt idx="5">
                  <c:v>3450033.1832874976</c:v>
                </c:pt>
                <c:pt idx="6">
                  <c:v>2375432.6835749988</c:v>
                </c:pt>
                <c:pt idx="7">
                  <c:v>15553428.285312492</c:v>
                </c:pt>
              </c:numCache>
            </c:numRef>
          </c:val>
          <c:extLst>
            <c:ext xmlns:c16="http://schemas.microsoft.com/office/drawing/2014/chart" uri="{C3380CC4-5D6E-409C-BE32-E72D297353CC}">
              <c16:uniqueId val="{00000007-63ED-4062-AB8D-FB992F89B249}"/>
            </c:ext>
          </c:extLst>
        </c:ser>
        <c:dLbls>
          <c:showLegendKey val="0"/>
          <c:showVal val="0"/>
          <c:showCatName val="0"/>
          <c:showSerName val="0"/>
          <c:showPercent val="0"/>
          <c:showBubbleSize val="0"/>
        </c:dLbls>
        <c:gapWidth val="150"/>
        <c:overlap val="100"/>
        <c:axId val="654041608"/>
        <c:axId val="640925704"/>
      </c:barChart>
      <c:catAx>
        <c:axId val="65404160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Accounting Code Centre Element </a:t>
                </a:r>
              </a:p>
            </c:rich>
          </c:tx>
          <c:layout>
            <c:manualLayout>
              <c:xMode val="edge"/>
              <c:yMode val="edge"/>
              <c:x val="0.30527077399899483"/>
              <c:y val="0.8913059954006532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25704"/>
        <c:crosses val="autoZero"/>
        <c:auto val="1"/>
        <c:lblAlgn val="ctr"/>
        <c:lblOffset val="100"/>
        <c:noMultiLvlLbl val="0"/>
      </c:catAx>
      <c:valAx>
        <c:axId val="640925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Expenses ($)</a:t>
                </a:r>
              </a:p>
            </c:rich>
          </c:tx>
          <c:layout>
            <c:manualLayout>
              <c:xMode val="edge"/>
              <c:yMode val="edge"/>
              <c:x val="1.212782139539134E-2"/>
              <c:y val="0.169301672199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54041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Expenses (July 2013 - June 2014)</a:t>
            </a:r>
          </a:p>
        </c:rich>
      </c:tx>
      <c:layout>
        <c:manualLayout>
          <c:xMode val="edge"/>
          <c:yMode val="edge"/>
          <c:x val="0.1595414067041765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7"/>
          <c:order val="0"/>
          <c:tx>
            <c:strRef>
              <c:f>'Expenses Analysis'!$D$12</c:f>
              <c:strCache>
                <c:ptCount val="1"/>
                <c:pt idx="0">
                  <c:v>Accounting Code Centre Element</c:v>
                </c:pt>
              </c:strCache>
            </c:strRef>
          </c:tx>
          <c:spPr>
            <a:solidFill>
              <a:srgbClr val="4472C4"/>
            </a:solidFill>
            <a:ln>
              <a:noFill/>
            </a:ln>
            <a:effectLst/>
          </c:spPr>
          <c:invertIfNegative val="0"/>
          <c:dLbls>
            <c:dLbl>
              <c:idx val="0"/>
              <c:layout>
                <c:manualLayout>
                  <c:x val="3.2854431066901071E-3"/>
                  <c:y val="-0.16454863163819777"/>
                </c:manualLayout>
              </c:layout>
              <c:tx>
                <c:rich>
                  <a:bodyPr/>
                  <a:lstStyle/>
                  <a:p>
                    <a:r>
                      <a:rPr lang="en-US"/>
                      <a:t>$21.96M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D73-4975-8B56-EEADACC9DF94}"/>
                </c:ext>
              </c:extLst>
            </c:dLbl>
            <c:dLbl>
              <c:idx val="1"/>
              <c:layout>
                <c:manualLayout>
                  <c:x val="-4.6342369365329093E-3"/>
                  <c:y val="-0.11078292545831885"/>
                </c:manualLayout>
              </c:layout>
              <c:tx>
                <c:rich>
                  <a:bodyPr/>
                  <a:lstStyle/>
                  <a:p>
                    <a:r>
                      <a:rPr lang="en-US"/>
                      <a:t>$10.83M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D73-4975-8B56-EEADACC9DF94}"/>
                </c:ext>
              </c:extLst>
            </c:dLbl>
            <c:dLbl>
              <c:idx val="2"/>
              <c:layout>
                <c:manualLayout>
                  <c:x val="-4.5991954474097329E-3"/>
                  <c:y val="-9.9230370114147162E-2"/>
                </c:manualLayout>
              </c:layout>
              <c:tx>
                <c:rich>
                  <a:bodyPr/>
                  <a:lstStyle/>
                  <a:p>
                    <a:r>
                      <a:rPr lang="en-US"/>
                      <a:t>$10.03M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D73-4975-8B56-EEADACC9DF94}"/>
                </c:ext>
              </c:extLst>
            </c:dLbl>
            <c:dLbl>
              <c:idx val="3"/>
              <c:layout>
                <c:manualLayout>
                  <c:x val="-8.5851648351656026E-4"/>
                  <c:y val="-0.11475538308543749"/>
                </c:manualLayout>
              </c:layout>
              <c:tx>
                <c:rich>
                  <a:bodyPr/>
                  <a:lstStyle/>
                  <a:p>
                    <a:r>
                      <a:rPr lang="en-US"/>
                      <a:t>$8.67M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D73-4975-8B56-EEADACC9DF94}"/>
                </c:ext>
              </c:extLst>
            </c:dLbl>
            <c:dLbl>
              <c:idx val="4"/>
              <c:layout>
                <c:manualLayout>
                  <c:x val="-6.9644959632206615E-3"/>
                  <c:y val="-4.8831502940159331E-2"/>
                </c:manualLayout>
              </c:layout>
              <c:tx>
                <c:rich>
                  <a:bodyPr/>
                  <a:lstStyle/>
                  <a:p>
                    <a:r>
                      <a:rPr lang="en-US"/>
                      <a:t>$2.22M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D73-4975-8B56-EEADACC9DF94}"/>
                </c:ext>
              </c:extLst>
            </c:dLbl>
            <c:dLbl>
              <c:idx val="5"/>
              <c:layout>
                <c:manualLayout>
                  <c:x val="-7.0608600583091478E-3"/>
                  <c:y val="-7.3720166032514731E-2"/>
                </c:manualLayout>
              </c:layout>
              <c:tx>
                <c:rich>
                  <a:bodyPr/>
                  <a:lstStyle/>
                  <a:p>
                    <a:r>
                      <a:rPr lang="en-US"/>
                      <a:t>$5.51M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D73-4975-8B56-EEADACC9DF94}"/>
                </c:ext>
              </c:extLst>
            </c:dLbl>
            <c:dLbl>
              <c:idx val="6"/>
              <c:layout>
                <c:manualLayout>
                  <c:x val="-4.8532462435524754E-3"/>
                  <c:y val="-4.0589328951919801E-2"/>
                </c:manualLayout>
              </c:layout>
              <c:tx>
                <c:rich>
                  <a:bodyPr/>
                  <a:lstStyle/>
                  <a:p>
                    <a:r>
                      <a:rPr lang="en-US"/>
                      <a:t>$1.86M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1D73-4975-8B56-EEADACC9DF94}"/>
                </c:ext>
              </c:extLst>
            </c:dLbl>
            <c:dLbl>
              <c:idx val="7"/>
              <c:layout>
                <c:manualLayout>
                  <c:x val="-9.592658784116229E-3"/>
                  <c:y val="-0.24957579029543231"/>
                </c:manualLayout>
              </c:layout>
              <c:tx>
                <c:rich>
                  <a:bodyPr/>
                  <a:lstStyle/>
                  <a:p>
                    <a:r>
                      <a:rPr lang="en-US"/>
                      <a:t>$29.64M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1D73-4975-8B56-EEADACC9DF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'Expenses Analysis'!$D$35:$D$42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Analysis'!R35:R42</c:f>
              <c:numCache>
                <c:formatCode>"$"#,##0.00;[Red]\-"$"#,##0.00</c:formatCode>
                <c:ptCount val="8"/>
                <c:pt idx="0">
                  <c:v>21961819.498855624</c:v>
                </c:pt>
                <c:pt idx="1">
                  <c:v>10834063.805491872</c:v>
                </c:pt>
                <c:pt idx="2">
                  <c:v>10031540.560640626</c:v>
                </c:pt>
                <c:pt idx="3">
                  <c:v>8667251.0443934985</c:v>
                </c:pt>
                <c:pt idx="4">
                  <c:v>2219902.8413250004</c:v>
                </c:pt>
                <c:pt idx="5">
                  <c:v>5505359.0464859996</c:v>
                </c:pt>
                <c:pt idx="6">
                  <c:v>1864718.386713</c:v>
                </c:pt>
                <c:pt idx="7">
                  <c:v>29638834.095899999</c:v>
                </c:pt>
              </c:numCache>
            </c:numRef>
          </c:val>
          <c:extLst>
            <c:ext xmlns:c16="http://schemas.microsoft.com/office/drawing/2014/chart" uri="{C3380CC4-5D6E-409C-BE32-E72D297353CC}">
              <c16:uniqueId val="{0000000F-6710-4410-A60A-102455050076}"/>
            </c:ext>
          </c:extLst>
        </c:ser>
        <c:dLbls>
          <c:showLegendKey val="0"/>
          <c:showVal val="0"/>
          <c:showCatName val="0"/>
          <c:showSerName val="0"/>
          <c:showPercent val="0"/>
          <c:showBubbleSize val="0"/>
        </c:dLbls>
        <c:gapWidth val="150"/>
        <c:overlap val="100"/>
        <c:axId val="1749153799"/>
        <c:axId val="1824080903"/>
      </c:barChart>
      <c:catAx>
        <c:axId val="1749153799"/>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Accounting Code Centre Element </a:t>
                </a:r>
              </a:p>
            </c:rich>
          </c:tx>
          <c:layout>
            <c:manualLayout>
              <c:xMode val="edge"/>
              <c:yMode val="edge"/>
              <c:x val="0.34636243448239612"/>
              <c:y val="0.8762564310325139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080903"/>
        <c:crosses val="autoZero"/>
        <c:auto val="1"/>
        <c:lblAlgn val="ctr"/>
        <c:lblOffset val="100"/>
        <c:noMultiLvlLbl val="0"/>
      </c:catAx>
      <c:valAx>
        <c:axId val="18240809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Expenses ($)</a:t>
                </a:r>
              </a:p>
            </c:rich>
          </c:tx>
          <c:layout>
            <c:manualLayout>
              <c:xMode val="edge"/>
              <c:yMode val="edge"/>
              <c:x val="1.1636110488151318E-2"/>
              <c:y val="0.30655358181241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1537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Chemical Expenditure Costs</a:t>
            </a:r>
          </a:p>
        </c:rich>
      </c:tx>
      <c:layout>
        <c:manualLayout>
          <c:xMode val="edge"/>
          <c:yMode val="edge"/>
          <c:x val="0.15220997889896737"/>
          <c:y val="2.3125144868255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Chem EXP-001</c:v>
          </c:tx>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Analysis'!$F$133:$Q$133</c:f>
              <c:numCache>
                <c:formatCode>"$"#,##0.00;[Red]\-"$"#,##0.00</c:formatCode>
                <c:ptCount val="12"/>
                <c:pt idx="0">
                  <c:v>593751.84077137313</c:v>
                </c:pt>
                <c:pt idx="1">
                  <c:v>820393.03401412489</c:v>
                </c:pt>
                <c:pt idx="2">
                  <c:v>642291.58212862327</c:v>
                </c:pt>
                <c:pt idx="3">
                  <c:v>609639.97288837493</c:v>
                </c:pt>
                <c:pt idx="4">
                  <c:v>626073.16897124995</c:v>
                </c:pt>
                <c:pt idx="5">
                  <c:v>602153.37789750006</c:v>
                </c:pt>
                <c:pt idx="6">
                  <c:v>1146143.9846999997</c:v>
                </c:pt>
                <c:pt idx="7">
                  <c:v>964931.83751249989</c:v>
                </c:pt>
                <c:pt idx="8">
                  <c:v>962733.95790000004</c:v>
                </c:pt>
                <c:pt idx="9">
                  <c:v>964825.21760624985</c:v>
                </c:pt>
                <c:pt idx="10">
                  <c:v>1024534.78359375</c:v>
                </c:pt>
                <c:pt idx="11">
                  <c:v>1168045.22566875</c:v>
                </c:pt>
              </c:numCache>
            </c:numRef>
          </c:val>
          <c:extLst>
            <c:ext xmlns:c16="http://schemas.microsoft.com/office/drawing/2014/chart" uri="{C3380CC4-5D6E-409C-BE32-E72D297353CC}">
              <c16:uniqueId val="{00000005-610C-4D2A-98D1-06561668BBCF}"/>
            </c:ext>
          </c:extLst>
        </c:ser>
        <c:dLbls>
          <c:showLegendKey val="0"/>
          <c:showVal val="0"/>
          <c:showCatName val="0"/>
          <c:showSerName val="0"/>
          <c:showPercent val="0"/>
          <c:showBubbleSize val="0"/>
        </c:dLbls>
        <c:gapWidth val="150"/>
        <c:overlap val="100"/>
        <c:axId val="2006552071"/>
        <c:axId val="144180744"/>
      </c:barChart>
      <c:dateAx>
        <c:axId val="200655207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Date</a:t>
                </a:r>
              </a:p>
            </c:rich>
          </c:tx>
          <c:layout>
            <c:manualLayout>
              <c:xMode val="edge"/>
              <c:yMode val="edge"/>
              <c:x val="0.52873589474712568"/>
              <c:y val="0.8018586527901413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80744"/>
        <c:crosses val="autoZero"/>
        <c:auto val="1"/>
        <c:lblOffset val="100"/>
        <c:baseTimeUnit val="months"/>
      </c:dateAx>
      <c:valAx>
        <c:axId val="144180744"/>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Expenses ($)</a:t>
                </a:r>
              </a:p>
            </c:rich>
          </c:tx>
          <c:layout>
            <c:manualLayout>
              <c:xMode val="edge"/>
              <c:yMode val="edge"/>
              <c:x val="1.2559106899042922E-2"/>
              <c:y val="0.28500858252607408"/>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552071"/>
        <c:crosses val="autoZero"/>
        <c:crossBetween val="between"/>
      </c:valAx>
      <c:spPr>
        <a:noFill/>
        <a:ln>
          <a:noFill/>
        </a:ln>
        <a:effectLst/>
      </c:spPr>
    </c:plotArea>
    <c:legend>
      <c:legendPos val="b"/>
      <c:layout>
        <c:manualLayout>
          <c:xMode val="edge"/>
          <c:yMode val="edge"/>
          <c:x val="0.42255680228824216"/>
          <c:y val="0.88772581312233778"/>
          <c:w val="0.25564304461942261"/>
          <c:h val="7.40136759220886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Water Production Volumes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Water Production Actuals</c:v>
          </c:tx>
          <c:spPr>
            <a:ln w="28575" cap="rnd">
              <a:solidFill>
                <a:schemeClr val="accent1"/>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Analysis'!F134:Q134</c:f>
              <c:numCache>
                <c:formatCode>#,##0.00</c:formatCode>
                <c:ptCount val="12"/>
                <c:pt idx="0">
                  <c:v>181.933291</c:v>
                </c:pt>
                <c:pt idx="1">
                  <c:v>187.44394299999999</c:v>
                </c:pt>
                <c:pt idx="2">
                  <c:v>184.77365699999999</c:v>
                </c:pt>
                <c:pt idx="3">
                  <c:v>191.54109299999999</c:v>
                </c:pt>
                <c:pt idx="4">
                  <c:v>98.096062000000003</c:v>
                </c:pt>
                <c:pt idx="5">
                  <c:v>185.30685299999999</c:v>
                </c:pt>
                <c:pt idx="6">
                  <c:v>186.90143900000001</c:v>
                </c:pt>
                <c:pt idx="7">
                  <c:v>158.58676500000001</c:v>
                </c:pt>
                <c:pt idx="8">
                  <c:v>191.40367599999999</c:v>
                </c:pt>
                <c:pt idx="9">
                  <c:v>171.057864</c:v>
                </c:pt>
                <c:pt idx="10">
                  <c:v>169.28699900000001</c:v>
                </c:pt>
                <c:pt idx="11">
                  <c:v>142.50871699999999</c:v>
                </c:pt>
              </c:numCache>
            </c:numRef>
          </c:val>
          <c:smooth val="0"/>
          <c:extLst>
            <c:ext xmlns:c16="http://schemas.microsoft.com/office/drawing/2014/chart" uri="{C3380CC4-5D6E-409C-BE32-E72D297353CC}">
              <c16:uniqueId val="{00000003-CE49-4C88-B4EC-D197DF43A4D8}"/>
            </c:ext>
          </c:extLst>
        </c:ser>
        <c:dLbls>
          <c:showLegendKey val="0"/>
          <c:showVal val="0"/>
          <c:showCatName val="0"/>
          <c:showSerName val="0"/>
          <c:showPercent val="0"/>
          <c:showBubbleSize val="0"/>
        </c:dLbls>
        <c:smooth val="0"/>
        <c:axId val="1117222920"/>
        <c:axId val="1117229064"/>
      </c:lineChart>
      <c:dateAx>
        <c:axId val="1117222920"/>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Date</a:t>
                </a:r>
              </a:p>
            </c:rich>
          </c:tx>
          <c:layout>
            <c:manualLayout>
              <c:xMode val="edge"/>
              <c:yMode val="edge"/>
              <c:x val="0.44258570667977071"/>
              <c:y val="0.8432872317051639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17229064"/>
        <c:crosses val="autoZero"/>
        <c:auto val="1"/>
        <c:lblOffset val="100"/>
        <c:baseTimeUnit val="months"/>
      </c:dateAx>
      <c:valAx>
        <c:axId val="1117229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Production Volume (Giga- Litres)</a:t>
                </a:r>
              </a:p>
            </c:rich>
          </c:tx>
          <c:layout>
            <c:manualLayout>
              <c:xMode val="edge"/>
              <c:yMode val="edge"/>
              <c:x val="2.4344337515833286E-2"/>
              <c:y val="0.103307722218483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222920"/>
        <c:crosses val="autoZero"/>
        <c:crossBetween val="between"/>
      </c:valAx>
      <c:spPr>
        <a:noFill/>
        <a:ln>
          <a:noFill/>
        </a:ln>
        <a:effectLst/>
      </c:spPr>
    </c:plotArea>
    <c:legend>
      <c:legendPos val="b"/>
      <c:layout>
        <c:manualLayout>
          <c:xMode val="edge"/>
          <c:yMode val="edge"/>
          <c:x val="0.2464405324194642"/>
          <c:y val="0.90871063192421431"/>
          <c:w val="0.43816406939851776"/>
          <c:h val="6.4103012764430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Chemical Expenditure Costs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Chem EXP-001</c:v>
          </c:tx>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Analysis'!F135:Q135</c:f>
              <c:numCache>
                <c:formatCode>"$"#,##0.00;[Red]\-"$"#,##0.00</c:formatCode>
                <c:ptCount val="12"/>
                <c:pt idx="0">
                  <c:v>2533034.5131168002</c:v>
                </c:pt>
                <c:pt idx="1">
                  <c:v>3051574.1625600001</c:v>
                </c:pt>
                <c:pt idx="2">
                  <c:v>3084202.7580672004</c:v>
                </c:pt>
                <c:pt idx="3">
                  <c:v>4135202.765971201</c:v>
                </c:pt>
                <c:pt idx="4">
                  <c:v>4473275.8948415993</c:v>
                </c:pt>
                <c:pt idx="5">
                  <c:v>3464957.9260800011</c:v>
                </c:pt>
                <c:pt idx="6">
                  <c:v>4049642.8266000003</c:v>
                </c:pt>
                <c:pt idx="7">
                  <c:v>4767948.2214000002</c:v>
                </c:pt>
                <c:pt idx="8">
                  <c:v>4346722.8083999995</c:v>
                </c:pt>
                <c:pt idx="9">
                  <c:v>4671541.1274000006</c:v>
                </c:pt>
                <c:pt idx="10">
                  <c:v>5478104.6040000012</c:v>
                </c:pt>
                <c:pt idx="11">
                  <c:v>2269805.1667200001</c:v>
                </c:pt>
              </c:numCache>
            </c:numRef>
          </c:val>
          <c:extLst>
            <c:ext xmlns:c16="http://schemas.microsoft.com/office/drawing/2014/chart" uri="{C3380CC4-5D6E-409C-BE32-E72D297353CC}">
              <c16:uniqueId val="{00000000-819F-4C13-A2C9-7C74C64AC73B}"/>
            </c:ext>
          </c:extLst>
        </c:ser>
        <c:dLbls>
          <c:showLegendKey val="0"/>
          <c:showVal val="0"/>
          <c:showCatName val="0"/>
          <c:showSerName val="0"/>
          <c:showPercent val="0"/>
          <c:showBubbleSize val="0"/>
        </c:dLbls>
        <c:gapWidth val="150"/>
        <c:overlap val="100"/>
        <c:axId val="1912240647"/>
        <c:axId val="2111570439"/>
      </c:barChart>
      <c:dateAx>
        <c:axId val="1912240647"/>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Date</a:t>
                </a:r>
              </a:p>
            </c:rich>
          </c:tx>
          <c:layout>
            <c:manualLayout>
              <c:xMode val="edge"/>
              <c:yMode val="edge"/>
              <c:x val="0.50112250268381631"/>
              <c:y val="0.7825241296451597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570439"/>
        <c:crosses val="autoZero"/>
        <c:auto val="1"/>
        <c:lblOffset val="100"/>
        <c:baseTimeUnit val="months"/>
      </c:dateAx>
      <c:valAx>
        <c:axId val="2111570439"/>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Expenses ($)</a:t>
                </a:r>
              </a:p>
            </c:rich>
          </c:tx>
          <c:layout>
            <c:manualLayout>
              <c:xMode val="edge"/>
              <c:yMode val="edge"/>
              <c:x val="1.6241445893482066E-2"/>
              <c:y val="0.28382143516240155"/>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40647"/>
        <c:crosses val="autoZero"/>
        <c:crossBetween val="between"/>
      </c:valAx>
      <c:spPr>
        <a:noFill/>
        <a:ln>
          <a:noFill/>
        </a:ln>
        <a:effectLst/>
      </c:spPr>
    </c:plotArea>
    <c:legend>
      <c:legendPos val="b"/>
      <c:layout>
        <c:manualLayout>
          <c:xMode val="edge"/>
          <c:yMode val="edge"/>
          <c:x val="0.4153575269120936"/>
          <c:y val="0.87896921773822179"/>
          <c:w val="0.2109055118110236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Water Production Volumes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0"/>
          <c:tx>
            <c:v>Water Production Actuals</c:v>
          </c:tx>
          <c:spPr>
            <a:ln w="28575" cap="rnd">
              <a:solidFill>
                <a:schemeClr val="accent6"/>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Analysis'!F136:Q136</c:f>
              <c:numCache>
                <c:formatCode>#,##0.00</c:formatCode>
                <c:ptCount val="12"/>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val>
          <c:smooth val="0"/>
          <c:extLst>
            <c:ext xmlns:c16="http://schemas.microsoft.com/office/drawing/2014/chart" uri="{C3380CC4-5D6E-409C-BE32-E72D297353CC}">
              <c16:uniqueId val="{0000000D-2924-460C-9E56-97F4DD01E9ED}"/>
            </c:ext>
          </c:extLst>
        </c:ser>
        <c:dLbls>
          <c:showLegendKey val="0"/>
          <c:showVal val="0"/>
          <c:showCatName val="0"/>
          <c:showSerName val="0"/>
          <c:showPercent val="0"/>
          <c:showBubbleSize val="0"/>
        </c:dLbls>
        <c:smooth val="0"/>
        <c:axId val="970809352"/>
        <c:axId val="970811400"/>
      </c:lineChart>
      <c:dateAx>
        <c:axId val="97080935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Date</a:t>
                </a:r>
              </a:p>
            </c:rich>
          </c:tx>
          <c:layout>
            <c:manualLayout>
              <c:xMode val="edge"/>
              <c:yMode val="edge"/>
              <c:x val="0.47717743753296721"/>
              <c:y val="0.8267576937927402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811400"/>
        <c:crosses val="autoZero"/>
        <c:auto val="1"/>
        <c:lblOffset val="100"/>
        <c:baseTimeUnit val="months"/>
      </c:dateAx>
      <c:valAx>
        <c:axId val="970811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Water Production Volume (Giga  - Litres)</a:t>
                </a:r>
              </a:p>
            </c:rich>
          </c:tx>
          <c:layout>
            <c:manualLayout>
              <c:xMode val="edge"/>
              <c:yMode val="edge"/>
              <c:x val="2.1222210351259846E-2"/>
              <c:y val="8.6552462657197585E-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809352"/>
        <c:crosses val="autoZero"/>
        <c:crossBetween val="between"/>
      </c:valAx>
      <c:spPr>
        <a:noFill/>
        <a:ln>
          <a:noFill/>
        </a:ln>
        <a:effectLst/>
      </c:spPr>
    </c:plotArea>
    <c:legend>
      <c:legendPos val="b"/>
      <c:layout>
        <c:manualLayout>
          <c:xMode val="edge"/>
          <c:yMode val="edge"/>
          <c:x val="0.32232735757455244"/>
          <c:y val="0.88428643020254905"/>
          <c:w val="0.40010320743805328"/>
          <c:h val="6.250043744531934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Chemical Expenditure Costs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Chem EXP-001</c:v>
          </c:tx>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Analysis'!F137:Q137</c:f>
              <c:numCache>
                <c:formatCode>"$"#,##0.00;[Red]\-"$"#,##0.00</c:formatCode>
                <c:ptCount val="12"/>
                <c:pt idx="0">
                  <c:v>1625596.3356633</c:v>
                </c:pt>
                <c:pt idx="1">
                  <c:v>1295067.8472731998</c:v>
                </c:pt>
                <c:pt idx="2">
                  <c:v>1750624.8818057997</c:v>
                </c:pt>
                <c:pt idx="3">
                  <c:v>1472529.3869285996</c:v>
                </c:pt>
                <c:pt idx="4">
                  <c:v>1252200.4923928501</c:v>
                </c:pt>
                <c:pt idx="5">
                  <c:v>1406782.6738875001</c:v>
                </c:pt>
                <c:pt idx="6">
                  <c:v>1877449.5046125001</c:v>
                </c:pt>
                <c:pt idx="7">
                  <c:v>1912219.1750437501</c:v>
                </c:pt>
                <c:pt idx="8">
                  <c:v>2266625.1980531253</c:v>
                </c:pt>
                <c:pt idx="9">
                  <c:v>2234200.5744250002</c:v>
                </c:pt>
                <c:pt idx="10">
                  <c:v>2593715.6428375002</c:v>
                </c:pt>
                <c:pt idx="11">
                  <c:v>2274807.7859325004</c:v>
                </c:pt>
              </c:numCache>
            </c:numRef>
          </c:val>
          <c:extLst>
            <c:ext xmlns:c16="http://schemas.microsoft.com/office/drawing/2014/chart" uri="{C3380CC4-5D6E-409C-BE32-E72D297353CC}">
              <c16:uniqueId val="{00000003-B649-44E9-8389-1AD0B2820090}"/>
            </c:ext>
          </c:extLst>
        </c:ser>
        <c:dLbls>
          <c:showLegendKey val="0"/>
          <c:showVal val="0"/>
          <c:showCatName val="0"/>
          <c:showSerName val="0"/>
          <c:showPercent val="0"/>
          <c:showBubbleSize val="0"/>
        </c:dLbls>
        <c:gapWidth val="150"/>
        <c:overlap val="100"/>
        <c:axId val="1270263816"/>
        <c:axId val="1270265864"/>
      </c:barChart>
      <c:dateAx>
        <c:axId val="127026381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Date</a:t>
                </a:r>
              </a:p>
            </c:rich>
          </c:tx>
          <c:layout>
            <c:manualLayout>
              <c:xMode val="edge"/>
              <c:yMode val="edge"/>
              <c:x val="0.48287270009742411"/>
              <c:y val="0.7881959346081015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265864"/>
        <c:crosses val="autoZero"/>
        <c:auto val="1"/>
        <c:lblOffset val="100"/>
        <c:baseTimeUnit val="months"/>
      </c:dateAx>
      <c:valAx>
        <c:axId val="1270265864"/>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Expenses ($)</a:t>
                </a:r>
              </a:p>
            </c:rich>
          </c:tx>
          <c:layout>
            <c:manualLayout>
              <c:xMode val="edge"/>
              <c:yMode val="edge"/>
              <c:x val="1.2407178217821781E-2"/>
              <c:y val="0.32290647065581451"/>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263816"/>
        <c:crosses val="autoZero"/>
        <c:crossBetween val="between"/>
      </c:valAx>
      <c:spPr>
        <a:noFill/>
        <a:ln>
          <a:noFill/>
        </a:ln>
        <a:effectLst/>
      </c:spPr>
    </c:plotArea>
    <c:legend>
      <c:legendPos val="b"/>
      <c:layout>
        <c:manualLayout>
          <c:xMode val="edge"/>
          <c:yMode val="edge"/>
          <c:x val="0.41433024769313664"/>
          <c:y val="0.86113685318105071"/>
          <c:w val="0.20046464488968585"/>
          <c:h val="7.57581059943264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Water Production Volumes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0"/>
          <c:tx>
            <c:v>Water Production Actuals</c:v>
          </c:tx>
          <c:spPr>
            <a:ln w="28575" cap="rnd">
              <a:solidFill>
                <a:schemeClr val="accent5"/>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Analysis'!F138:Q138</c:f>
              <c:numCache>
                <c:formatCode>#,##0.00</c:formatCode>
                <c:ptCount val="12"/>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val>
          <c:smooth val="0"/>
          <c:extLst>
            <c:ext xmlns:c16="http://schemas.microsoft.com/office/drawing/2014/chart" uri="{C3380CC4-5D6E-409C-BE32-E72D297353CC}">
              <c16:uniqueId val="{0000000B-BE37-4F51-8FEF-3C4F973CBD1C}"/>
            </c:ext>
          </c:extLst>
        </c:ser>
        <c:dLbls>
          <c:showLegendKey val="0"/>
          <c:showVal val="0"/>
          <c:showCatName val="0"/>
          <c:showSerName val="0"/>
          <c:showPercent val="0"/>
          <c:showBubbleSize val="0"/>
        </c:dLbls>
        <c:smooth val="0"/>
        <c:axId val="506303496"/>
        <c:axId val="506305544"/>
      </c:lineChart>
      <c:dateAx>
        <c:axId val="50630349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Date</a:t>
                </a:r>
              </a:p>
            </c:rich>
          </c:tx>
          <c:layout>
            <c:manualLayout>
              <c:xMode val="edge"/>
              <c:yMode val="edge"/>
              <c:x val="0.46653281239770622"/>
              <c:y val="0.823729601444259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06305544"/>
        <c:crosses val="autoZero"/>
        <c:auto val="1"/>
        <c:lblOffset val="100"/>
        <c:baseTimeUnit val="months"/>
      </c:dateAx>
      <c:valAx>
        <c:axId val="50630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Water Production Volume (Giga  - Litres)</a:t>
                </a:r>
              </a:p>
            </c:rich>
          </c:tx>
          <c:layout>
            <c:manualLayout>
              <c:xMode val="edge"/>
              <c:yMode val="edge"/>
              <c:x val="1.4646089269223011E-2"/>
              <c:y val="0.13042753160875675"/>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03496"/>
        <c:crosses val="autoZero"/>
        <c:crossBetween val="between"/>
      </c:valAx>
      <c:spPr>
        <a:noFill/>
        <a:ln>
          <a:noFill/>
        </a:ln>
        <a:effectLst/>
      </c:spPr>
    </c:plotArea>
    <c:legend>
      <c:legendPos val="b"/>
      <c:layout>
        <c:manualLayout>
          <c:xMode val="edge"/>
          <c:yMode val="edge"/>
          <c:x val="0.33210080888946414"/>
          <c:y val="0.90272590907586892"/>
          <c:w val="0.34971984057548361"/>
          <c:h val="6.2327306039653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Chemical Expenditure Costs vs Water Production Actuals</a:t>
            </a:r>
          </a:p>
        </c:rich>
      </c:tx>
      <c:layout>
        <c:manualLayout>
          <c:xMode val="edge"/>
          <c:yMode val="edge"/>
          <c:x val="0.21304952080487707"/>
          <c:y val="1.14879697853614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Chem EXP-001</c:v>
          </c:tx>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Analysis'!$F$133:$Q$133</c:f>
              <c:numCache>
                <c:formatCode>"$"#,##0.00;[Red]\-"$"#,##0.00</c:formatCode>
                <c:ptCount val="12"/>
                <c:pt idx="0">
                  <c:v>593751.84077137313</c:v>
                </c:pt>
                <c:pt idx="1">
                  <c:v>820393.03401412489</c:v>
                </c:pt>
                <c:pt idx="2">
                  <c:v>642291.58212862327</c:v>
                </c:pt>
                <c:pt idx="3">
                  <c:v>609639.97288837493</c:v>
                </c:pt>
                <c:pt idx="4">
                  <c:v>626073.16897124995</c:v>
                </c:pt>
                <c:pt idx="5">
                  <c:v>602153.37789750006</c:v>
                </c:pt>
                <c:pt idx="6">
                  <c:v>1146143.9846999997</c:v>
                </c:pt>
                <c:pt idx="7">
                  <c:v>964931.83751249989</c:v>
                </c:pt>
                <c:pt idx="8">
                  <c:v>962733.95790000004</c:v>
                </c:pt>
                <c:pt idx="9">
                  <c:v>964825.21760624985</c:v>
                </c:pt>
                <c:pt idx="10">
                  <c:v>1024534.78359375</c:v>
                </c:pt>
                <c:pt idx="11">
                  <c:v>1168045.22566875</c:v>
                </c:pt>
              </c:numCache>
            </c:numRef>
          </c:val>
          <c:extLst>
            <c:ext xmlns:c16="http://schemas.microsoft.com/office/drawing/2014/chart" uri="{C3380CC4-5D6E-409C-BE32-E72D297353CC}">
              <c16:uniqueId val="{00000000-441E-4385-9AF5-1AF01059A795}"/>
            </c:ext>
          </c:extLst>
        </c:ser>
        <c:dLbls>
          <c:showLegendKey val="0"/>
          <c:showVal val="0"/>
          <c:showCatName val="0"/>
          <c:showSerName val="0"/>
          <c:showPercent val="0"/>
          <c:showBubbleSize val="0"/>
        </c:dLbls>
        <c:gapWidth val="150"/>
        <c:overlap val="100"/>
        <c:axId val="2006552071"/>
        <c:axId val="144180744"/>
      </c:barChart>
      <c:lineChart>
        <c:grouping val="standard"/>
        <c:varyColors val="0"/>
        <c:ser>
          <c:idx val="1"/>
          <c:order val="1"/>
          <c:tx>
            <c:v>Water Production Actuals</c:v>
          </c:tx>
          <c:spPr>
            <a:ln w="28575" cap="rnd">
              <a:solidFill>
                <a:schemeClr val="accent2"/>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Analysis'!F134:Q134</c:f>
              <c:numCache>
                <c:formatCode>#,##0.00</c:formatCode>
                <c:ptCount val="12"/>
                <c:pt idx="0">
                  <c:v>181.933291</c:v>
                </c:pt>
                <c:pt idx="1">
                  <c:v>187.44394299999999</c:v>
                </c:pt>
                <c:pt idx="2">
                  <c:v>184.77365699999999</c:v>
                </c:pt>
                <c:pt idx="3">
                  <c:v>191.54109299999999</c:v>
                </c:pt>
                <c:pt idx="4">
                  <c:v>98.096062000000003</c:v>
                </c:pt>
                <c:pt idx="5">
                  <c:v>185.30685299999999</c:v>
                </c:pt>
                <c:pt idx="6">
                  <c:v>186.90143900000001</c:v>
                </c:pt>
                <c:pt idx="7">
                  <c:v>158.58676500000001</c:v>
                </c:pt>
                <c:pt idx="8">
                  <c:v>191.40367599999999</c:v>
                </c:pt>
                <c:pt idx="9">
                  <c:v>171.057864</c:v>
                </c:pt>
                <c:pt idx="10">
                  <c:v>169.28699900000001</c:v>
                </c:pt>
                <c:pt idx="11">
                  <c:v>142.50871699999999</c:v>
                </c:pt>
              </c:numCache>
            </c:numRef>
          </c:val>
          <c:smooth val="0"/>
          <c:extLst>
            <c:ext xmlns:c16="http://schemas.microsoft.com/office/drawing/2014/chart" uri="{C3380CC4-5D6E-409C-BE32-E72D297353CC}">
              <c16:uniqueId val="{00000001-84C1-4028-A601-8A7A95835E0C}"/>
            </c:ext>
          </c:extLst>
        </c:ser>
        <c:dLbls>
          <c:showLegendKey val="0"/>
          <c:showVal val="0"/>
          <c:showCatName val="0"/>
          <c:showSerName val="0"/>
          <c:showPercent val="0"/>
          <c:showBubbleSize val="0"/>
        </c:dLbls>
        <c:marker val="1"/>
        <c:smooth val="0"/>
        <c:axId val="861788679"/>
        <c:axId val="861777415"/>
      </c:lineChart>
      <c:dateAx>
        <c:axId val="200655207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Date</a:t>
                </a:r>
              </a:p>
            </c:rich>
          </c:tx>
          <c:layout>
            <c:manualLayout>
              <c:xMode val="edge"/>
              <c:yMode val="edge"/>
              <c:x val="0.45101572429902831"/>
              <c:y val="0.8726672667237015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4180744"/>
        <c:crosses val="autoZero"/>
        <c:auto val="1"/>
        <c:lblOffset val="100"/>
        <c:baseTimeUnit val="months"/>
      </c:dateAx>
      <c:valAx>
        <c:axId val="144180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Expenses ($)</a:t>
                </a:r>
              </a:p>
            </c:rich>
          </c:tx>
          <c:layout>
            <c:manualLayout>
              <c:xMode val="edge"/>
              <c:yMode val="edge"/>
              <c:x val="1.6336511795930191E-2"/>
              <c:y val="0.371469120662293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552071"/>
        <c:crosses val="autoZero"/>
        <c:crossBetween val="between"/>
      </c:valAx>
      <c:valAx>
        <c:axId val="86177741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Production Volume (Giga- Litres)</a:t>
                </a:r>
              </a:p>
            </c:rich>
          </c:tx>
          <c:layout>
            <c:manualLayout>
              <c:xMode val="edge"/>
              <c:yMode val="edge"/>
              <c:x val="0.95943152060128933"/>
              <c:y val="0.231950467001565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88679"/>
        <c:crosses val="max"/>
        <c:crossBetween val="between"/>
      </c:valAx>
      <c:dateAx>
        <c:axId val="861788679"/>
        <c:scaling>
          <c:orientation val="minMax"/>
        </c:scaling>
        <c:delete val="1"/>
        <c:axPos val="b"/>
        <c:numFmt formatCode="mmm\-yy" sourceLinked="1"/>
        <c:majorTickMark val="out"/>
        <c:minorTickMark val="none"/>
        <c:tickLblPos val="nextTo"/>
        <c:crossAx val="861777415"/>
        <c:crosses val="autoZero"/>
        <c:auto val="1"/>
        <c:lblOffset val="100"/>
        <c:baseTimeUnit val="months"/>
        <c:majorUnit val="1"/>
        <c:minorUnit val="1"/>
      </c:dateAx>
      <c:spPr>
        <a:noFill/>
        <a:ln>
          <a:noFill/>
        </a:ln>
        <a:effectLst/>
      </c:spPr>
    </c:plotArea>
    <c:legend>
      <c:legendPos val="b"/>
      <c:layout>
        <c:manualLayout>
          <c:xMode val="edge"/>
          <c:yMode val="edge"/>
          <c:x val="0.29845636195238429"/>
          <c:y val="0.92226786850260212"/>
          <c:w val="0.39880724730837219"/>
          <c:h val="4.8180208737291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Chemical Expenditure Costs vs Water Production Actuals</a:t>
            </a:r>
          </a:p>
        </c:rich>
      </c:tx>
      <c:layout>
        <c:manualLayout>
          <c:xMode val="edge"/>
          <c:yMode val="edge"/>
          <c:x val="0.20317208127213654"/>
          <c:y val="1.5755480167014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Chem EXP-001</c:v>
          </c:tx>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Analysis'!F135:Q135</c:f>
              <c:numCache>
                <c:formatCode>"$"#,##0.00;[Red]\-"$"#,##0.00</c:formatCode>
                <c:ptCount val="12"/>
                <c:pt idx="0">
                  <c:v>2533034.5131168002</c:v>
                </c:pt>
                <c:pt idx="1">
                  <c:v>3051574.1625600001</c:v>
                </c:pt>
                <c:pt idx="2">
                  <c:v>3084202.7580672004</c:v>
                </c:pt>
                <c:pt idx="3">
                  <c:v>4135202.765971201</c:v>
                </c:pt>
                <c:pt idx="4">
                  <c:v>4473275.8948415993</c:v>
                </c:pt>
                <c:pt idx="5">
                  <c:v>3464957.9260800011</c:v>
                </c:pt>
                <c:pt idx="6">
                  <c:v>4049642.8266000003</c:v>
                </c:pt>
                <c:pt idx="7">
                  <c:v>4767948.2214000002</c:v>
                </c:pt>
                <c:pt idx="8">
                  <c:v>4346722.8083999995</c:v>
                </c:pt>
                <c:pt idx="9">
                  <c:v>4671541.1274000006</c:v>
                </c:pt>
                <c:pt idx="10">
                  <c:v>5478104.6040000012</c:v>
                </c:pt>
                <c:pt idx="11">
                  <c:v>2269805.1667200001</c:v>
                </c:pt>
              </c:numCache>
            </c:numRef>
          </c:val>
          <c:extLst>
            <c:ext xmlns:c16="http://schemas.microsoft.com/office/drawing/2014/chart" uri="{C3380CC4-5D6E-409C-BE32-E72D297353CC}">
              <c16:uniqueId val="{00000000-F89E-4CD7-8FE4-511BF4DB63FE}"/>
            </c:ext>
          </c:extLst>
        </c:ser>
        <c:dLbls>
          <c:showLegendKey val="0"/>
          <c:showVal val="0"/>
          <c:showCatName val="0"/>
          <c:showSerName val="0"/>
          <c:showPercent val="0"/>
          <c:showBubbleSize val="0"/>
        </c:dLbls>
        <c:gapWidth val="150"/>
        <c:overlap val="100"/>
        <c:axId val="1912240647"/>
        <c:axId val="2111570439"/>
      </c:barChart>
      <c:lineChart>
        <c:grouping val="standard"/>
        <c:varyColors val="0"/>
        <c:ser>
          <c:idx val="1"/>
          <c:order val="1"/>
          <c:tx>
            <c:v>Water Production Actuals</c:v>
          </c:tx>
          <c:spPr>
            <a:ln w="28575" cap="rnd">
              <a:solidFill>
                <a:schemeClr val="accent2"/>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Analysis'!F136:Q136</c:f>
              <c:numCache>
                <c:formatCode>#,##0.00</c:formatCode>
                <c:ptCount val="12"/>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val>
          <c:smooth val="0"/>
          <c:extLst>
            <c:ext xmlns:c16="http://schemas.microsoft.com/office/drawing/2014/chart" uri="{C3380CC4-5D6E-409C-BE32-E72D297353CC}">
              <c16:uniqueId val="{00000001-B90F-43EA-B694-AEEA7FCE5042}"/>
            </c:ext>
          </c:extLst>
        </c:ser>
        <c:dLbls>
          <c:showLegendKey val="0"/>
          <c:showVal val="0"/>
          <c:showCatName val="0"/>
          <c:showSerName val="0"/>
          <c:showPercent val="0"/>
          <c:showBubbleSize val="0"/>
        </c:dLbls>
        <c:marker val="1"/>
        <c:smooth val="0"/>
        <c:axId val="2116941319"/>
        <c:axId val="255109639"/>
      </c:lineChart>
      <c:dateAx>
        <c:axId val="1912240647"/>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Date</a:t>
                </a:r>
              </a:p>
            </c:rich>
          </c:tx>
          <c:layout>
            <c:manualLayout>
              <c:xMode val="edge"/>
              <c:yMode val="edge"/>
              <c:x val="0.47160317712957811"/>
              <c:y val="0.8706987144450106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570439"/>
        <c:crosses val="autoZero"/>
        <c:auto val="1"/>
        <c:lblOffset val="100"/>
        <c:baseTimeUnit val="months"/>
      </c:dateAx>
      <c:valAx>
        <c:axId val="21115704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Expenses ($)</a:t>
                </a:r>
              </a:p>
            </c:rich>
          </c:tx>
          <c:layout>
            <c:manualLayout>
              <c:xMode val="edge"/>
              <c:yMode val="edge"/>
              <c:x val="4.7004016458909777E-3"/>
              <c:y val="0.342910387767290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40647"/>
        <c:crosses val="autoZero"/>
        <c:crossBetween val="between"/>
      </c:valAx>
      <c:valAx>
        <c:axId val="25510963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Production Volume (Giga- Litres)</a:t>
                </a:r>
              </a:p>
            </c:rich>
          </c:tx>
          <c:layout>
            <c:manualLayout>
              <c:xMode val="edge"/>
              <c:yMode val="edge"/>
              <c:x val="0.96269092273524048"/>
              <c:y val="0.2219778181305865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941319"/>
        <c:crosses val="max"/>
        <c:crossBetween val="between"/>
      </c:valAx>
      <c:dateAx>
        <c:axId val="2116941319"/>
        <c:scaling>
          <c:orientation val="minMax"/>
        </c:scaling>
        <c:delete val="1"/>
        <c:axPos val="b"/>
        <c:numFmt formatCode="mmm\-yy" sourceLinked="1"/>
        <c:majorTickMark val="out"/>
        <c:minorTickMark val="none"/>
        <c:tickLblPos val="nextTo"/>
        <c:crossAx val="255109639"/>
        <c:crosses val="autoZero"/>
        <c:auto val="1"/>
        <c:lblOffset val="100"/>
        <c:baseTimeUnit val="months"/>
      </c:dateAx>
      <c:spPr>
        <a:noFill/>
        <a:ln>
          <a:noFill/>
        </a:ln>
        <a:effectLst/>
      </c:spPr>
    </c:plotArea>
    <c:legend>
      <c:legendPos val="b"/>
      <c:layout>
        <c:manualLayout>
          <c:xMode val="edge"/>
          <c:yMode val="edge"/>
          <c:x val="0.31745744815434668"/>
          <c:y val="0.93148738880086979"/>
          <c:w val="0.37355421970103198"/>
          <c:h val="4.47319234201092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Chemical Expenditure Costs vs Water Production Actuals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Chem EXP-001</c:v>
          </c:tx>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Analysis'!F137:Q137</c:f>
              <c:numCache>
                <c:formatCode>"$"#,##0.00;[Red]\-"$"#,##0.00</c:formatCode>
                <c:ptCount val="12"/>
                <c:pt idx="0">
                  <c:v>1625596.3356633</c:v>
                </c:pt>
                <c:pt idx="1">
                  <c:v>1295067.8472731998</c:v>
                </c:pt>
                <c:pt idx="2">
                  <c:v>1750624.8818057997</c:v>
                </c:pt>
                <c:pt idx="3">
                  <c:v>1472529.3869285996</c:v>
                </c:pt>
                <c:pt idx="4">
                  <c:v>1252200.4923928501</c:v>
                </c:pt>
                <c:pt idx="5">
                  <c:v>1406782.6738875001</c:v>
                </c:pt>
                <c:pt idx="6">
                  <c:v>1877449.5046125001</c:v>
                </c:pt>
                <c:pt idx="7">
                  <c:v>1912219.1750437501</c:v>
                </c:pt>
                <c:pt idx="8">
                  <c:v>2266625.1980531253</c:v>
                </c:pt>
                <c:pt idx="9">
                  <c:v>2234200.5744250002</c:v>
                </c:pt>
                <c:pt idx="10">
                  <c:v>2593715.6428375002</c:v>
                </c:pt>
                <c:pt idx="11">
                  <c:v>2274807.7859325004</c:v>
                </c:pt>
              </c:numCache>
            </c:numRef>
          </c:val>
          <c:extLst>
            <c:ext xmlns:c16="http://schemas.microsoft.com/office/drawing/2014/chart" uri="{C3380CC4-5D6E-409C-BE32-E72D297353CC}">
              <c16:uniqueId val="{00000000-DBEC-4375-BC04-57D0AE6A47DE}"/>
            </c:ext>
          </c:extLst>
        </c:ser>
        <c:dLbls>
          <c:showLegendKey val="0"/>
          <c:showVal val="0"/>
          <c:showCatName val="0"/>
          <c:showSerName val="0"/>
          <c:showPercent val="0"/>
          <c:showBubbleSize val="0"/>
        </c:dLbls>
        <c:gapWidth val="150"/>
        <c:overlap val="100"/>
        <c:axId val="1270263816"/>
        <c:axId val="1270265864"/>
      </c:barChart>
      <c:lineChart>
        <c:grouping val="standard"/>
        <c:varyColors val="0"/>
        <c:ser>
          <c:idx val="1"/>
          <c:order val="1"/>
          <c:tx>
            <c:strRef>
              <c:f>{"Water Production Actuals"}</c:f>
              <c:strCache>
                <c:ptCount val="1"/>
                <c:pt idx="0">
                  <c:v>Water Production Actuals</c:v>
                </c:pt>
              </c:strCache>
            </c:strRef>
          </c:tx>
          <c:spPr>
            <a:ln w="28575" cap="rnd">
              <a:solidFill>
                <a:schemeClr val="accent2"/>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Analysis'!F138:Q138</c:f>
              <c:numCache>
                <c:formatCode>#,##0.00</c:formatCode>
                <c:ptCount val="12"/>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val>
          <c:smooth val="0"/>
          <c:extLst>
            <c:ext xmlns:c16="http://schemas.microsoft.com/office/drawing/2014/chart" uri="{C3380CC4-5D6E-409C-BE32-E72D297353CC}">
              <c16:uniqueId val="{00000001-255F-4311-A5A6-3B0D6427DB42}"/>
            </c:ext>
          </c:extLst>
        </c:ser>
        <c:dLbls>
          <c:showLegendKey val="0"/>
          <c:showVal val="0"/>
          <c:showCatName val="0"/>
          <c:showSerName val="0"/>
          <c:showPercent val="0"/>
          <c:showBubbleSize val="0"/>
        </c:dLbls>
        <c:marker val="1"/>
        <c:smooth val="0"/>
        <c:axId val="1679288328"/>
        <c:axId val="1679264776"/>
      </c:lineChart>
      <c:dateAx>
        <c:axId val="127026381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Date</a:t>
                </a:r>
              </a:p>
            </c:rich>
          </c:tx>
          <c:layout>
            <c:manualLayout>
              <c:xMode val="edge"/>
              <c:yMode val="edge"/>
              <c:x val="0.48707285910610354"/>
              <c:y val="0.86528668426693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265864"/>
        <c:crosses val="autoZero"/>
        <c:auto val="1"/>
        <c:lblOffset val="100"/>
        <c:baseTimeUnit val="months"/>
      </c:dateAx>
      <c:valAx>
        <c:axId val="1270265864"/>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Expenses ($)</a:t>
                </a:r>
              </a:p>
            </c:rich>
          </c:tx>
          <c:layout>
            <c:manualLayout>
              <c:xMode val="edge"/>
              <c:yMode val="edge"/>
              <c:x val="1.2824853757401271E-2"/>
              <c:y val="0.375377450503303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263816"/>
        <c:crosses val="autoZero"/>
        <c:crossBetween val="between"/>
      </c:valAx>
      <c:valAx>
        <c:axId val="167926477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Production Volume (Giga- Litres)</a:t>
                </a:r>
              </a:p>
            </c:rich>
          </c:tx>
          <c:layout>
            <c:manualLayout>
              <c:xMode val="edge"/>
              <c:yMode val="edge"/>
              <c:x val="0.95845452805275178"/>
              <c:y val="0.235459484634176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88328"/>
        <c:crosses val="max"/>
        <c:crossBetween val="between"/>
      </c:valAx>
      <c:dateAx>
        <c:axId val="1679288328"/>
        <c:scaling>
          <c:orientation val="minMax"/>
        </c:scaling>
        <c:delete val="1"/>
        <c:axPos val="b"/>
        <c:numFmt formatCode="mmm\-yy" sourceLinked="1"/>
        <c:majorTickMark val="out"/>
        <c:minorTickMark val="none"/>
        <c:tickLblPos val="nextTo"/>
        <c:crossAx val="1679264776"/>
        <c:crosses val="autoZero"/>
        <c:auto val="1"/>
        <c:lblOffset val="100"/>
        <c:baseTimeUnit val="months"/>
      </c:dateAx>
      <c:spPr>
        <a:noFill/>
        <a:ln>
          <a:noFill/>
        </a:ln>
        <a:effectLst/>
      </c:spPr>
    </c:plotArea>
    <c:legend>
      <c:legendPos val="b"/>
      <c:layout>
        <c:manualLayout>
          <c:xMode val="edge"/>
          <c:yMode val="edge"/>
          <c:x val="0.35145614648074941"/>
          <c:y val="0.93846621737201386"/>
          <c:w val="0.42772213664810366"/>
          <c:h val="4.58251679843481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Kootha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906736038"/>
        <c:axId val="1868784551"/>
      </c:lineChart>
      <c:catAx>
        <c:axId val="90673603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868784551"/>
        <c:crosses val="autoZero"/>
        <c:auto val="1"/>
        <c:lblAlgn val="ctr"/>
        <c:lblOffset val="100"/>
        <c:noMultiLvlLbl val="1"/>
      </c:catAx>
      <c:valAx>
        <c:axId val="1868784551"/>
        <c:scaling>
          <c:orientation val="minMax"/>
        </c:scaling>
        <c:delete val="0"/>
        <c:axPos val="l"/>
        <c:majorTickMark val="cross"/>
        <c:minorTickMark val="cross"/>
        <c:tickLblPos val="nextTo"/>
        <c:spPr>
          <a:ln>
            <a:noFill/>
          </a:ln>
        </c:spPr>
        <c:crossAx val="906736038"/>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Surjek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771079991"/>
        <c:axId val="437180480"/>
      </c:lineChart>
      <c:catAx>
        <c:axId val="17710799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437180480"/>
        <c:crosses val="autoZero"/>
        <c:auto val="1"/>
        <c:lblAlgn val="ctr"/>
        <c:lblOffset val="100"/>
        <c:noMultiLvlLbl val="1"/>
      </c:catAx>
      <c:valAx>
        <c:axId val="437180480"/>
        <c:scaling>
          <c:orientation val="minMax"/>
        </c:scaling>
        <c:delete val="0"/>
        <c:axPos val="l"/>
        <c:majorTickMark val="cross"/>
        <c:minorTickMark val="cross"/>
        <c:tickLblPos val="nextTo"/>
        <c:spPr>
          <a:ln>
            <a:noFill/>
          </a:ln>
        </c:spPr>
        <c:crossAx val="177107999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Jutik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587231109"/>
        <c:axId val="635544983"/>
      </c:lineChart>
      <c:catAx>
        <c:axId val="158723110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635544983"/>
        <c:crosses val="autoZero"/>
        <c:auto val="1"/>
        <c:lblAlgn val="ctr"/>
        <c:lblOffset val="100"/>
        <c:noMultiLvlLbl val="1"/>
      </c:catAx>
      <c:valAx>
        <c:axId val="635544983"/>
        <c:scaling>
          <c:orientation val="minMax"/>
        </c:scaling>
        <c:delete val="0"/>
        <c:axPos val="l"/>
        <c:majorTickMark val="cross"/>
        <c:minorTickMark val="cross"/>
        <c:tickLblPos val="nextTo"/>
        <c:spPr>
          <a:ln>
            <a:noFill/>
          </a:ln>
        </c:spPr>
        <c:crossAx val="1587231109"/>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Overall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853959731"/>
        <c:axId val="1574914095"/>
      </c:lineChart>
      <c:catAx>
        <c:axId val="85395973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574914095"/>
        <c:crosses val="autoZero"/>
        <c:auto val="1"/>
        <c:lblAlgn val="ctr"/>
        <c:lblOffset val="100"/>
        <c:noMultiLvlLbl val="1"/>
      </c:catAx>
      <c:valAx>
        <c:axId val="1574914095"/>
        <c:scaling>
          <c:orientation val="minMax"/>
        </c:scaling>
        <c:delete val="0"/>
        <c:axPos val="l"/>
        <c:majorTickMark val="cross"/>
        <c:minorTickMark val="cross"/>
        <c:tickLblPos val="nextTo"/>
        <c:spPr>
          <a:ln>
            <a:noFill/>
          </a:ln>
        </c:spPr>
        <c:crossAx val="85395973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EBIT (Jul -13 to Jun -14)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4472C4"/>
            </a:solidFill>
            <a:ln>
              <a:solidFill>
                <a:srgbClr val="4472C4"/>
              </a:solidFill>
              <a:prstDash val="solid"/>
            </a:ln>
            <a:effectLst/>
          </c:spPr>
          <c:invertIfNegative val="0"/>
          <c:dLbls>
            <c:dLbl>
              <c:idx val="0"/>
              <c:layout>
                <c:manualLayout>
                  <c:x val="-5.8163392495110293E-3"/>
                  <c:y val="-1.7822676940678833E-2"/>
                </c:manualLayout>
              </c:layout>
              <c:tx>
                <c:rich>
                  <a:bodyPr/>
                  <a:lstStyle/>
                  <a:p>
                    <a:r>
                      <a:rPr lang="en-US"/>
                      <a:t>$19.72M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C48-4242-A366-E18F2E51984C}"/>
                </c:ext>
              </c:extLst>
            </c:dLbl>
            <c:dLbl>
              <c:idx val="1"/>
              <c:layout>
                <c:manualLayout>
                  <c:x val="-7.5166860139283644E-3"/>
                  <c:y val="-1.7616869479605158E-2"/>
                </c:manualLayout>
              </c:layout>
              <c:tx>
                <c:rich>
                  <a:bodyPr/>
                  <a:lstStyle/>
                  <a:p>
                    <a:r>
                      <a:rPr lang="en-US"/>
                      <a:t>$22.94M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C48-4242-A366-E18F2E51984C}"/>
                </c:ext>
              </c:extLst>
            </c:dLbl>
            <c:dLbl>
              <c:idx val="2"/>
              <c:layout>
                <c:manualLayout>
                  <c:x val="-4.9583080863196101E-3"/>
                  <c:y val="-2.5639033511806544E-2"/>
                </c:manualLayout>
              </c:layout>
              <c:tx>
                <c:rich>
                  <a:bodyPr/>
                  <a:lstStyle/>
                  <a:p>
                    <a:r>
                      <a:rPr lang="en-US"/>
                      <a:t>$72.94M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C48-4242-A366-E18F2E5198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'Profitability EBIT Analysis'!A24:A26,'Profitability EBIT Analysis'!A24:A26</c:f>
              <c:strCache>
                <c:ptCount val="6"/>
                <c:pt idx="0">
                  <c:v>Kootha</c:v>
                </c:pt>
                <c:pt idx="1">
                  <c:v>Surjek</c:v>
                </c:pt>
                <c:pt idx="2">
                  <c:v>Jutik</c:v>
                </c:pt>
                <c:pt idx="3">
                  <c:v>Kootha</c:v>
                </c:pt>
                <c:pt idx="4">
                  <c:v>Surjek</c:v>
                </c:pt>
                <c:pt idx="5">
                  <c:v>Jutik</c:v>
                </c:pt>
              </c:strCache>
            </c:strRef>
          </c:cat>
          <c:val>
            <c:numRef>
              <c:f>'Profitability EBIT Analysis'!Q24:Q26</c:f>
              <c:numCache>
                <c:formatCode>"$"#,##0.00;[Red]\-"$"#,##0.00</c:formatCode>
                <c:ptCount val="3"/>
                <c:pt idx="0">
                  <c:v>19721133.205825485</c:v>
                </c:pt>
                <c:pt idx="1">
                  <c:v>22936250.12903415</c:v>
                </c:pt>
                <c:pt idx="2">
                  <c:v>72941736.097194374</c:v>
                </c:pt>
              </c:numCache>
            </c:numRef>
          </c:val>
          <c:extLst>
            <c:ext xmlns:c16="http://schemas.microsoft.com/office/drawing/2014/chart" uri="{C3380CC4-5D6E-409C-BE32-E72D297353CC}">
              <c16:uniqueId val="{00000003-8C48-4242-A366-E18F2E51984C}"/>
            </c:ext>
          </c:extLst>
        </c:ser>
        <c:dLbls>
          <c:showLegendKey val="0"/>
          <c:showVal val="0"/>
          <c:showCatName val="0"/>
          <c:showSerName val="0"/>
          <c:showPercent val="0"/>
          <c:showBubbleSize val="0"/>
        </c:dLbls>
        <c:gapWidth val="150"/>
        <c:axId val="145794568"/>
        <c:axId val="146104840"/>
      </c:barChart>
      <c:catAx>
        <c:axId val="14579456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Unit</a:t>
                </a:r>
              </a:p>
            </c:rich>
          </c:tx>
          <c:layout>
            <c:manualLayout>
              <c:xMode val="edge"/>
              <c:yMode val="edge"/>
              <c:x val="0.52365585298639383"/>
              <c:y val="0.8948598234510634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04840"/>
        <c:crosses val="autoZero"/>
        <c:auto val="1"/>
        <c:lblAlgn val="ctr"/>
        <c:lblOffset val="100"/>
        <c:noMultiLvlLbl val="0"/>
      </c:catAx>
      <c:valAx>
        <c:axId val="146104840"/>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EBIT ($)</a:t>
                </a:r>
              </a:p>
            </c:rich>
          </c:tx>
          <c:layout>
            <c:manualLayout>
              <c:xMode val="edge"/>
              <c:yMode val="edge"/>
              <c:x val="1.4048734193615154E-2"/>
              <c:y val="0.3751436294951046"/>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94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EBIT (Jul - 13 to Jun - 14)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9"/>
          <c:order val="0"/>
          <c:tx>
            <c:strRef>
              <c:f>'Profitability EBIT Analysis'!$A$24:$B$24</c:f>
              <c:strCache>
                <c:ptCount val="2"/>
                <c:pt idx="0">
                  <c:v>Kootha</c:v>
                </c:pt>
                <c:pt idx="1">
                  <c:v>EBIT</c:v>
                </c:pt>
              </c:strCache>
            </c:strRef>
          </c:tx>
          <c:spPr>
            <a:solidFill>
              <a:schemeClr val="accent4">
                <a:lumMod val="60000"/>
              </a:schemeClr>
            </a:solidFill>
            <a:ln>
              <a:noFill/>
            </a:ln>
            <a:effectLst/>
          </c:spPr>
          <c:invertIfNegative val="0"/>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Analysis'!E24:P24</c:f>
              <c:numCache>
                <c:formatCode>"$"#,##0.00;[Red]\-"$"#,##0.00</c:formatCode>
                <c:ptCount val="12"/>
                <c:pt idx="0">
                  <c:v>2456292.3275362095</c:v>
                </c:pt>
                <c:pt idx="1">
                  <c:v>918310.88787430618</c:v>
                </c:pt>
                <c:pt idx="2">
                  <c:v>1519674.7670411356</c:v>
                </c:pt>
                <c:pt idx="3">
                  <c:v>1671126.6978958244</c:v>
                </c:pt>
                <c:pt idx="4">
                  <c:v>1867603.7439484252</c:v>
                </c:pt>
                <c:pt idx="5">
                  <c:v>1873668.8420387572</c:v>
                </c:pt>
                <c:pt idx="6">
                  <c:v>2572779.3705296321</c:v>
                </c:pt>
                <c:pt idx="7">
                  <c:v>2504531.9499788238</c:v>
                </c:pt>
                <c:pt idx="8">
                  <c:v>2888063.9198026378</c:v>
                </c:pt>
                <c:pt idx="9">
                  <c:v>912936.10019635595</c:v>
                </c:pt>
                <c:pt idx="10">
                  <c:v>702117.95209483802</c:v>
                </c:pt>
                <c:pt idx="11">
                  <c:v>-165973.35311146174</c:v>
                </c:pt>
              </c:numCache>
            </c:numRef>
          </c:val>
          <c:extLst>
            <c:ext xmlns:c16="http://schemas.microsoft.com/office/drawing/2014/chart" uri="{C3380CC4-5D6E-409C-BE32-E72D297353CC}">
              <c16:uniqueId val="{00000012-6255-4F44-ABB7-C5C6910798A1}"/>
            </c:ext>
          </c:extLst>
        </c:ser>
        <c:ser>
          <c:idx val="10"/>
          <c:order val="1"/>
          <c:tx>
            <c:strRef>
              <c:f>'Profitability EBIT Analysis'!$A$25:$B$25</c:f>
              <c:strCache>
                <c:ptCount val="2"/>
                <c:pt idx="0">
                  <c:v>Surjek</c:v>
                </c:pt>
                <c:pt idx="1">
                  <c:v>EBIT</c:v>
                </c:pt>
              </c:strCache>
            </c:strRef>
          </c:tx>
          <c:spPr>
            <a:solidFill>
              <a:schemeClr val="accent5">
                <a:lumMod val="60000"/>
              </a:schemeClr>
            </a:solidFill>
            <a:ln>
              <a:noFill/>
            </a:ln>
            <a:effectLst/>
          </c:spPr>
          <c:invertIfNegative val="0"/>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Analysis'!E25:P25</c:f>
              <c:numCache>
                <c:formatCode>"$"#,##0.00;[Red]\-"$"#,##0.00</c:formatCode>
                <c:ptCount val="12"/>
                <c:pt idx="0">
                  <c:v>5988499.8026137892</c:v>
                </c:pt>
                <c:pt idx="1">
                  <c:v>943434.10160639696</c:v>
                </c:pt>
                <c:pt idx="2">
                  <c:v>2328952.4387191646</c:v>
                </c:pt>
                <c:pt idx="3">
                  <c:v>-3360291.110331079</c:v>
                </c:pt>
                <c:pt idx="4">
                  <c:v>-6192464.2872408964</c:v>
                </c:pt>
                <c:pt idx="5">
                  <c:v>2604016.9804607946</c:v>
                </c:pt>
                <c:pt idx="6">
                  <c:v>8366591.2969236001</c:v>
                </c:pt>
                <c:pt idx="7">
                  <c:v>2112457.573284395</c:v>
                </c:pt>
                <c:pt idx="8">
                  <c:v>4631100.2007863969</c:v>
                </c:pt>
                <c:pt idx="9">
                  <c:v>2132931.991960397</c:v>
                </c:pt>
                <c:pt idx="10">
                  <c:v>-4294074.8102160059</c:v>
                </c:pt>
                <c:pt idx="11">
                  <c:v>7675095.9504671991</c:v>
                </c:pt>
              </c:numCache>
            </c:numRef>
          </c:val>
          <c:extLst>
            <c:ext xmlns:c16="http://schemas.microsoft.com/office/drawing/2014/chart" uri="{C3380CC4-5D6E-409C-BE32-E72D297353CC}">
              <c16:uniqueId val="{00000014-6255-4F44-ABB7-C5C6910798A1}"/>
            </c:ext>
          </c:extLst>
        </c:ser>
        <c:ser>
          <c:idx val="11"/>
          <c:order val="2"/>
          <c:tx>
            <c:strRef>
              <c:f>'Profitability EBIT Analysis'!$A$26:$B$26</c:f>
              <c:strCache>
                <c:ptCount val="2"/>
                <c:pt idx="0">
                  <c:v>Jutik</c:v>
                </c:pt>
                <c:pt idx="1">
                  <c:v>EBIT</c:v>
                </c:pt>
              </c:strCache>
            </c:strRef>
          </c:tx>
          <c:spPr>
            <a:solidFill>
              <a:srgbClr val="375623"/>
            </a:solidFill>
            <a:ln>
              <a:noFill/>
            </a:ln>
            <a:effectLst/>
          </c:spPr>
          <c:invertIfNegative val="0"/>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Analysis'!E26:P26</c:f>
              <c:numCache>
                <c:formatCode>"$"#,##0.00;[Red]\-"$"#,##0.00</c:formatCode>
                <c:ptCount val="12"/>
                <c:pt idx="0">
                  <c:v>4547848.2127075791</c:v>
                </c:pt>
                <c:pt idx="1">
                  <c:v>6542227.6080423184</c:v>
                </c:pt>
                <c:pt idx="2">
                  <c:v>4438176.8988530822</c:v>
                </c:pt>
                <c:pt idx="3">
                  <c:v>4415960.6020003622</c:v>
                </c:pt>
                <c:pt idx="4">
                  <c:v>5589126.5717249103</c:v>
                </c:pt>
                <c:pt idx="5">
                  <c:v>5264580.3424524991</c:v>
                </c:pt>
                <c:pt idx="6">
                  <c:v>8292411.5891714972</c:v>
                </c:pt>
                <c:pt idx="7">
                  <c:v>8295134.2778322492</c:v>
                </c:pt>
                <c:pt idx="8">
                  <c:v>5460903.0204648729</c:v>
                </c:pt>
                <c:pt idx="9">
                  <c:v>8279084.1609189995</c:v>
                </c:pt>
                <c:pt idx="10">
                  <c:v>6175874.2250345014</c:v>
                </c:pt>
                <c:pt idx="11">
                  <c:v>5640408.5879914984</c:v>
                </c:pt>
              </c:numCache>
            </c:numRef>
          </c:val>
          <c:extLst>
            <c:ext xmlns:c16="http://schemas.microsoft.com/office/drawing/2014/chart" uri="{C3380CC4-5D6E-409C-BE32-E72D297353CC}">
              <c16:uniqueId val="{00000016-6255-4F44-ABB7-C5C6910798A1}"/>
            </c:ext>
          </c:extLst>
        </c:ser>
        <c:dLbls>
          <c:showLegendKey val="0"/>
          <c:showVal val="0"/>
          <c:showCatName val="0"/>
          <c:showSerName val="0"/>
          <c:showPercent val="0"/>
          <c:showBubbleSize val="0"/>
        </c:dLbls>
        <c:gapWidth val="150"/>
        <c:overlap val="100"/>
        <c:axId val="1914438152"/>
        <c:axId val="1914440200"/>
      </c:barChart>
      <c:dateAx>
        <c:axId val="1914438152"/>
        <c:scaling>
          <c:orientation val="minMax"/>
        </c:scaling>
        <c:delete val="0"/>
        <c:axPos val="b"/>
        <c:numFmt formatCode="mmm\-yy"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crossAx val="1914440200"/>
        <c:crosses val="autoZero"/>
        <c:auto val="1"/>
        <c:lblOffset val="100"/>
        <c:baseTimeUnit val="months"/>
      </c:dateAx>
      <c:valAx>
        <c:axId val="1914440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EBIT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14438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To Date EBIT Margin Values (July 2013 to June 2014)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EBIT Margin Values</c:v>
          </c:tx>
          <c:spPr>
            <a:solidFill>
              <a:schemeClr val="accent1"/>
            </a:solidFill>
            <a:ln>
              <a:noFill/>
            </a:ln>
            <a:effectLst/>
          </c:spPr>
          <c:invertIfNegative val="0"/>
          <c:dLbls>
            <c:dLbl>
              <c:idx val="0"/>
              <c:layout>
                <c:manualLayout>
                  <c:x val="-6.5986704900939117E-3"/>
                  <c:y val="-0.23151030627384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761A-4CA2-95C4-8176E74290B5}"/>
                </c:ext>
              </c:extLst>
            </c:dLbl>
            <c:dLbl>
              <c:idx val="1"/>
              <c:layout>
                <c:manualLayout>
                  <c:x val="3.9816051876956559E-3"/>
                  <c:y val="-0.11756835523526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761A-4CA2-95C4-8176E74290B5}"/>
                </c:ext>
              </c:extLst>
            </c:dLbl>
            <c:dLbl>
              <c:idx val="2"/>
              <c:layout>
                <c:manualLayout>
                  <c:x val="-1.7311326903008688E-4"/>
                  <c:y val="-0.34353142221280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761A-4CA2-95C4-8176E74290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'Profitability EBIT Analysis'!$A$58,'Profitability EBIT Analysis'!$A$59,'Profitability EBIT Analysis'!$A$60</c:f>
              <c:strCache>
                <c:ptCount val="3"/>
                <c:pt idx="0">
                  <c:v>Kootha</c:v>
                </c:pt>
                <c:pt idx="1">
                  <c:v>Surjek</c:v>
                </c:pt>
                <c:pt idx="2">
                  <c:v>Jutik</c:v>
                </c:pt>
              </c:strCache>
            </c:strRef>
          </c:cat>
          <c:val>
            <c:numRef>
              <c:f>'Profitability EBIT Analysis'!Q58:Q60</c:f>
              <c:numCache>
                <c:formatCode>0.00%</c:formatCode>
                <c:ptCount val="3"/>
                <c:pt idx="0">
                  <c:v>0.27797794172946699</c:v>
                </c:pt>
                <c:pt idx="1">
                  <c:v>0.11340244014940312</c:v>
                </c:pt>
                <c:pt idx="2">
                  <c:v>0.44567644671722018</c:v>
                </c:pt>
              </c:numCache>
            </c:numRef>
          </c:val>
          <c:extLst>
            <c:ext xmlns:c16="http://schemas.microsoft.com/office/drawing/2014/chart" uri="{C3380CC4-5D6E-409C-BE32-E72D297353CC}">
              <c16:uniqueId val="{0000003A-761A-4CA2-95C4-8176E74290B5}"/>
            </c:ext>
          </c:extLst>
        </c:ser>
        <c:dLbls>
          <c:showLegendKey val="0"/>
          <c:showVal val="0"/>
          <c:showCatName val="0"/>
          <c:showSerName val="0"/>
          <c:showPercent val="0"/>
          <c:showBubbleSize val="0"/>
        </c:dLbls>
        <c:gapWidth val="150"/>
        <c:overlap val="100"/>
        <c:axId val="2054773767"/>
        <c:axId val="2054775815"/>
      </c:barChart>
      <c:catAx>
        <c:axId val="2054773767"/>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Unit</a:t>
                </a:r>
              </a:p>
            </c:rich>
          </c:tx>
          <c:layout>
            <c:manualLayout>
              <c:xMode val="edge"/>
              <c:yMode val="edge"/>
              <c:x val="0.52045663779082796"/>
              <c:y val="0.9079499169845980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775815"/>
        <c:crosses val="autoZero"/>
        <c:auto val="1"/>
        <c:lblAlgn val="ctr"/>
        <c:lblOffset val="100"/>
        <c:noMultiLvlLbl val="0"/>
      </c:catAx>
      <c:valAx>
        <c:axId val="2054775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EBIT Margin (%)</a:t>
                </a:r>
              </a:p>
            </c:rich>
          </c:tx>
          <c:layout>
            <c:manualLayout>
              <c:xMode val="edge"/>
              <c:yMode val="edge"/>
              <c:x val="1.7283493004866181E-2"/>
              <c:y val="0.3213311618456817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7737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19050</xdr:rowOff>
    </xdr:from>
    <xdr:ext cx="8324850" cy="5629275"/>
    <xdr:pic>
      <xdr:nvPicPr>
        <xdr:cNvPr id="2" name="image5.png" descr="A large white pipes with yellow valves&#10;&#10;Description automatically generated with medium confidenc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20</xdr:row>
      <xdr:rowOff>9525</xdr:rowOff>
    </xdr:from>
    <xdr:ext cx="11229975" cy="3181350"/>
    <xdr:pic>
      <xdr:nvPicPr>
        <xdr:cNvPr id="3" name="image1.png" descr="A screenshot of a table&#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47</xdr:row>
      <xdr:rowOff>114300</xdr:rowOff>
    </xdr:from>
    <xdr:ext cx="7419975" cy="5524500"/>
    <xdr:pic>
      <xdr:nvPicPr>
        <xdr:cNvPr id="4" name="image3.png" descr="A diagram of a company&#10;&#10;Description automatically generated">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9525</xdr:colOff>
      <xdr:row>47</xdr:row>
      <xdr:rowOff>142875</xdr:rowOff>
    </xdr:from>
    <xdr:ext cx="6943725" cy="5410200"/>
    <xdr:pic>
      <xdr:nvPicPr>
        <xdr:cNvPr id="5" name="image2.png" descr="A diagram of a company&#10;&#10;Description automatically generated">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20</xdr:col>
      <xdr:colOff>38100</xdr:colOff>
      <xdr:row>47</xdr:row>
      <xdr:rowOff>114300</xdr:rowOff>
    </xdr:from>
    <xdr:ext cx="8972550" cy="6181725"/>
    <xdr:pic>
      <xdr:nvPicPr>
        <xdr:cNvPr id="6" name="image4.png" descr="A screenshot of a computer&#10;&#10;Description automatically generated">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57150</xdr:colOff>
      <xdr:row>47</xdr:row>
      <xdr:rowOff>95250</xdr:rowOff>
    </xdr:from>
    <xdr:to>
      <xdr:col>3</xdr:col>
      <xdr:colOff>1285875</xdr:colOff>
      <xdr:row>57</xdr:row>
      <xdr:rowOff>295275</xdr:rowOff>
    </xdr:to>
    <xdr:graphicFrame macro="">
      <xdr:nvGraphicFramePr>
        <xdr:cNvPr id="221" name="Chart 4">
          <a:extLst>
            <a:ext uri="{FF2B5EF4-FFF2-40B4-BE49-F238E27FC236}">
              <a16:creationId xmlns:a16="http://schemas.microsoft.com/office/drawing/2014/main" id="{2C7976DC-2A79-9EA2-09B5-25D1FDFE9B11}"/>
            </a:ext>
            <a:ext uri="{147F2762-F138-4A5C-976F-8EAC2B608ADB}">
              <a16:predDERef xmlns:a16="http://schemas.microsoft.com/office/drawing/2014/main" pre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1676400</xdr:colOff>
      <xdr:row>47</xdr:row>
      <xdr:rowOff>114300</xdr:rowOff>
    </xdr:from>
    <xdr:to>
      <xdr:col>9</xdr:col>
      <xdr:colOff>333375</xdr:colOff>
      <xdr:row>57</xdr:row>
      <xdr:rowOff>180975</xdr:rowOff>
    </xdr:to>
    <xdr:graphicFrame macro="">
      <xdr:nvGraphicFramePr>
        <xdr:cNvPr id="234" name="Chart 5">
          <a:extLst>
            <a:ext uri="{FF2B5EF4-FFF2-40B4-BE49-F238E27FC236}">
              <a16:creationId xmlns:a16="http://schemas.microsoft.com/office/drawing/2014/main" id="{95575367-5542-A382-206A-1B2EC88F5E3A}"/>
            </a:ext>
            <a:ext uri="{147F2762-F138-4A5C-976F-8EAC2B608ADB}">
              <a16:predDERef xmlns:a16="http://schemas.microsoft.com/office/drawing/2014/main" pred="{2C7976DC-2A79-9EA2-09B5-25D1FDFE9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552450</xdr:colOff>
      <xdr:row>47</xdr:row>
      <xdr:rowOff>114300</xdr:rowOff>
    </xdr:from>
    <xdr:to>
      <xdr:col>15</xdr:col>
      <xdr:colOff>190500</xdr:colOff>
      <xdr:row>57</xdr:row>
      <xdr:rowOff>0</xdr:rowOff>
    </xdr:to>
    <xdr:graphicFrame macro="">
      <xdr:nvGraphicFramePr>
        <xdr:cNvPr id="235" name="Chart 6">
          <a:extLst>
            <a:ext uri="{FF2B5EF4-FFF2-40B4-BE49-F238E27FC236}">
              <a16:creationId xmlns:a16="http://schemas.microsoft.com/office/drawing/2014/main" id="{CFF04F27-9B3F-04EC-5151-11712A470E9B}"/>
            </a:ext>
            <a:ext uri="{147F2762-F138-4A5C-976F-8EAC2B608ADB}">
              <a16:predDERef xmlns:a16="http://schemas.microsoft.com/office/drawing/2014/main" pred="{95575367-5542-A382-206A-1B2EC88F5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74</xdr:row>
      <xdr:rowOff>152400</xdr:rowOff>
    </xdr:from>
    <xdr:to>
      <xdr:col>6</xdr:col>
      <xdr:colOff>247650</xdr:colOff>
      <xdr:row>92</xdr:row>
      <xdr:rowOff>47625</xdr:rowOff>
    </xdr:to>
    <xdr:graphicFrame macro="">
      <xdr:nvGraphicFramePr>
        <xdr:cNvPr id="211" name="Chart 3">
          <a:extLst>
            <a:ext uri="{FF2B5EF4-FFF2-40B4-BE49-F238E27FC236}">
              <a16:creationId xmlns:a16="http://schemas.microsoft.com/office/drawing/2014/main" id="{AAA66ABC-B6C9-05AF-5682-7A8E1A7A9CD1}"/>
            </a:ext>
            <a:ext uri="{147F2762-F138-4A5C-976F-8EAC2B608ADB}">
              <a16:predDERef xmlns:a16="http://schemas.microsoft.com/office/drawing/2014/main" pred="{CFF04F27-9B3F-04EC-5151-11712A470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342900</xdr:colOff>
      <xdr:row>74</xdr:row>
      <xdr:rowOff>133350</xdr:rowOff>
    </xdr:from>
    <xdr:to>
      <xdr:col>16</xdr:col>
      <xdr:colOff>895350</xdr:colOff>
      <xdr:row>93</xdr:row>
      <xdr:rowOff>180975</xdr:rowOff>
    </xdr:to>
    <xdr:graphicFrame macro="">
      <xdr:nvGraphicFramePr>
        <xdr:cNvPr id="3" name="Chart 7">
          <a:extLst>
            <a:ext uri="{FF2B5EF4-FFF2-40B4-BE49-F238E27FC236}">
              <a16:creationId xmlns:a16="http://schemas.microsoft.com/office/drawing/2014/main" id="{BDB82C57-654E-CA9D-E600-FCFE030FD950}"/>
            </a:ext>
            <a:ext uri="{147F2762-F138-4A5C-976F-8EAC2B608ADB}">
              <a16:predDERef xmlns:a16="http://schemas.microsoft.com/office/drawing/2014/main" pred="{AAA66ABC-B6C9-05AF-5682-7A8E1A7A9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828675</xdr:colOff>
      <xdr:row>56</xdr:row>
      <xdr:rowOff>47625</xdr:rowOff>
    </xdr:from>
    <xdr:to>
      <xdr:col>5</xdr:col>
      <xdr:colOff>161925</xdr:colOff>
      <xdr:row>73</xdr:row>
      <xdr:rowOff>104775</xdr:rowOff>
    </xdr:to>
    <xdr:graphicFrame macro="">
      <xdr:nvGraphicFramePr>
        <xdr:cNvPr id="8" name="Chart 7">
          <a:extLst>
            <a:ext uri="{FF2B5EF4-FFF2-40B4-BE49-F238E27FC236}">
              <a16:creationId xmlns:a16="http://schemas.microsoft.com/office/drawing/2014/main" id="{11D5945A-3139-AA78-4792-F5F23D4D3935}"/>
            </a:ext>
            <a:ext uri="{147F2762-F138-4A5C-976F-8EAC2B608ADB}">
              <a16:predDERef xmlns:a16="http://schemas.microsoft.com/office/drawing/2014/main" pre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85</xdr:row>
      <xdr:rowOff>104775</xdr:rowOff>
    </xdr:from>
    <xdr:to>
      <xdr:col>5</xdr:col>
      <xdr:colOff>171450</xdr:colOff>
      <xdr:row>103</xdr:row>
      <xdr:rowOff>38100</xdr:rowOff>
    </xdr:to>
    <xdr:graphicFrame macro="">
      <xdr:nvGraphicFramePr>
        <xdr:cNvPr id="7" name="Chart 6">
          <a:extLst>
            <a:ext uri="{FF2B5EF4-FFF2-40B4-BE49-F238E27FC236}">
              <a16:creationId xmlns:a16="http://schemas.microsoft.com/office/drawing/2014/main" id="{81C3C965-80E3-E4D2-01E9-75C606491A2F}"/>
            </a:ext>
            <a:ext uri="{147F2762-F138-4A5C-976F-8EAC2B608ADB}">
              <a16:predDERef xmlns:a16="http://schemas.microsoft.com/office/drawing/2014/main" pred="{11D5945A-3139-AA78-4792-F5F23D4D3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1219200</xdr:colOff>
      <xdr:row>106</xdr:row>
      <xdr:rowOff>0</xdr:rowOff>
    </xdr:from>
    <xdr:to>
      <xdr:col>8</xdr:col>
      <xdr:colOff>228600</xdr:colOff>
      <xdr:row>122</xdr:row>
      <xdr:rowOff>66675</xdr:rowOff>
    </xdr:to>
    <xdr:graphicFrame macro="">
      <xdr:nvGraphicFramePr>
        <xdr:cNvPr id="2" name="Chart 1">
          <a:extLst>
            <a:ext uri="{FF2B5EF4-FFF2-40B4-BE49-F238E27FC236}">
              <a16:creationId xmlns:a16="http://schemas.microsoft.com/office/drawing/2014/main" id="{67BF0A7F-F725-1A3A-5DB1-DCD4C08A3F14}"/>
            </a:ext>
            <a:ext uri="{147F2762-F138-4A5C-976F-8EAC2B608ADB}">
              <a16:predDERef xmlns:a16="http://schemas.microsoft.com/office/drawing/2014/main" pred="{81C3C965-80E3-E4D2-01E9-75C606491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142875</xdr:colOff>
      <xdr:row>106</xdr:row>
      <xdr:rowOff>28575</xdr:rowOff>
    </xdr:from>
    <xdr:to>
      <xdr:col>3</xdr:col>
      <xdr:colOff>962025</xdr:colOff>
      <xdr:row>122</xdr:row>
      <xdr:rowOff>104775</xdr:rowOff>
    </xdr:to>
    <xdr:graphicFrame macro="">
      <xdr:nvGraphicFramePr>
        <xdr:cNvPr id="47" name="Chart 8">
          <a:extLst>
            <a:ext uri="{FF2B5EF4-FFF2-40B4-BE49-F238E27FC236}">
              <a16:creationId xmlns:a16="http://schemas.microsoft.com/office/drawing/2014/main" id="{B7356BF1-14AF-4FED-8564-0755AA65BBFF}"/>
            </a:ext>
            <a:ext uri="{147F2762-F138-4A5C-976F-8EAC2B608ADB}">
              <a16:predDERef xmlns:a16="http://schemas.microsoft.com/office/drawing/2014/main" pred="{67BF0A7F-F725-1A3A-5DB1-DCD4C08A3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514350</xdr:colOff>
      <xdr:row>106</xdr:row>
      <xdr:rowOff>9525</xdr:rowOff>
    </xdr:from>
    <xdr:to>
      <xdr:col>13</xdr:col>
      <xdr:colOff>733425</xdr:colOff>
      <xdr:row>122</xdr:row>
      <xdr:rowOff>95250</xdr:rowOff>
    </xdr:to>
    <xdr:graphicFrame macro="">
      <xdr:nvGraphicFramePr>
        <xdr:cNvPr id="67" name="Chart 22">
          <a:extLst>
            <a:ext uri="{FF2B5EF4-FFF2-40B4-BE49-F238E27FC236}">
              <a16:creationId xmlns:a16="http://schemas.microsoft.com/office/drawing/2014/main" id="{DBC09BC9-25FE-23C2-73E0-52F42926FC1C}"/>
            </a:ext>
            <a:ext uri="{147F2762-F138-4A5C-976F-8EAC2B608ADB}">
              <a16:predDERef xmlns:a16="http://schemas.microsoft.com/office/drawing/2014/main" pred="{B7356BF1-14AF-4FED-8564-0755AA65B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1343025</xdr:colOff>
      <xdr:row>141</xdr:row>
      <xdr:rowOff>38100</xdr:rowOff>
    </xdr:from>
    <xdr:to>
      <xdr:col>9</xdr:col>
      <xdr:colOff>28575</xdr:colOff>
      <xdr:row>157</xdr:row>
      <xdr:rowOff>38100</xdr:rowOff>
    </xdr:to>
    <xdr:graphicFrame macro="">
      <xdr:nvGraphicFramePr>
        <xdr:cNvPr id="3" name="Chart 2">
          <a:extLst>
            <a:ext uri="{FF2B5EF4-FFF2-40B4-BE49-F238E27FC236}">
              <a16:creationId xmlns:a16="http://schemas.microsoft.com/office/drawing/2014/main" id="{0AB13D11-A13B-B65F-8EB5-F0B01C644CC4}"/>
            </a:ext>
            <a:ext uri="{147F2762-F138-4A5C-976F-8EAC2B608ADB}">
              <a16:predDERef xmlns:a16="http://schemas.microsoft.com/office/drawing/2014/main" pred="{DBC09BC9-25FE-23C2-73E0-52F42926F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1381125</xdr:colOff>
      <xdr:row>161</xdr:row>
      <xdr:rowOff>57150</xdr:rowOff>
    </xdr:from>
    <xdr:to>
      <xdr:col>9</xdr:col>
      <xdr:colOff>400050</xdr:colOff>
      <xdr:row>179</xdr:row>
      <xdr:rowOff>142875</xdr:rowOff>
    </xdr:to>
    <xdr:graphicFrame macro="">
      <xdr:nvGraphicFramePr>
        <xdr:cNvPr id="9" name="Chart 8">
          <a:extLst>
            <a:ext uri="{FF2B5EF4-FFF2-40B4-BE49-F238E27FC236}">
              <a16:creationId xmlns:a16="http://schemas.microsoft.com/office/drawing/2014/main" id="{2ED49812-A37E-DA3F-6E61-33882CB6FB17}"/>
            </a:ext>
            <a:ext uri="{147F2762-F138-4A5C-976F-8EAC2B608ADB}">
              <a16:predDERef xmlns:a16="http://schemas.microsoft.com/office/drawing/2014/main" pred="{0AB13D11-A13B-B65F-8EB5-F0B01C644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485775</xdr:colOff>
      <xdr:row>141</xdr:row>
      <xdr:rowOff>142875</xdr:rowOff>
    </xdr:from>
    <xdr:to>
      <xdr:col>14</xdr:col>
      <xdr:colOff>485775</xdr:colOff>
      <xdr:row>156</xdr:row>
      <xdr:rowOff>171450</xdr:rowOff>
    </xdr:to>
    <xdr:graphicFrame macro="">
      <xdr:nvGraphicFramePr>
        <xdr:cNvPr id="10" name="Chart 9">
          <a:extLst>
            <a:ext uri="{FF2B5EF4-FFF2-40B4-BE49-F238E27FC236}">
              <a16:creationId xmlns:a16="http://schemas.microsoft.com/office/drawing/2014/main" id="{ABE3D64D-392B-866E-9CB5-CF8B257634D5}"/>
            </a:ext>
            <a:ext uri="{147F2762-F138-4A5C-976F-8EAC2B608ADB}">
              <a16:predDERef xmlns:a16="http://schemas.microsoft.com/office/drawing/2014/main" pred="{2ED49812-A37E-DA3F-6E61-33882CB6F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590550</xdr:colOff>
      <xdr:row>161</xdr:row>
      <xdr:rowOff>57150</xdr:rowOff>
    </xdr:from>
    <xdr:to>
      <xdr:col>14</xdr:col>
      <xdr:colOff>514350</xdr:colOff>
      <xdr:row>180</xdr:row>
      <xdr:rowOff>47625</xdr:rowOff>
    </xdr:to>
    <xdr:graphicFrame macro="">
      <xdr:nvGraphicFramePr>
        <xdr:cNvPr id="6" name="Chart 5">
          <a:extLst>
            <a:ext uri="{FF2B5EF4-FFF2-40B4-BE49-F238E27FC236}">
              <a16:creationId xmlns:a16="http://schemas.microsoft.com/office/drawing/2014/main" id="{48F26BF9-E0A4-D8B0-B713-630A4A9A433C}"/>
            </a:ext>
            <a:ext uri="{147F2762-F138-4A5C-976F-8EAC2B608ADB}">
              <a16:predDERef xmlns:a16="http://schemas.microsoft.com/office/drawing/2014/main" pred="{ABE3D64D-392B-866E-9CB5-CF8B25763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866775</xdr:colOff>
      <xdr:row>141</xdr:row>
      <xdr:rowOff>28575</xdr:rowOff>
    </xdr:from>
    <xdr:to>
      <xdr:col>20</xdr:col>
      <xdr:colOff>180975</xdr:colOff>
      <xdr:row>156</xdr:row>
      <xdr:rowOff>142875</xdr:rowOff>
    </xdr:to>
    <xdr:graphicFrame macro="">
      <xdr:nvGraphicFramePr>
        <xdr:cNvPr id="11" name="Chart 10">
          <a:extLst>
            <a:ext uri="{FF2B5EF4-FFF2-40B4-BE49-F238E27FC236}">
              <a16:creationId xmlns:a16="http://schemas.microsoft.com/office/drawing/2014/main" id="{8BE10D54-719E-0A0F-62F8-B8BA3CAF8841}"/>
            </a:ext>
            <a:ext uri="{147F2762-F138-4A5C-976F-8EAC2B608ADB}">
              <a16:predDERef xmlns:a16="http://schemas.microsoft.com/office/drawing/2014/main" pred="{48F26BF9-E0A4-D8B0-B713-630A4A9A4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838200</xdr:colOff>
      <xdr:row>161</xdr:row>
      <xdr:rowOff>38100</xdr:rowOff>
    </xdr:from>
    <xdr:to>
      <xdr:col>20</xdr:col>
      <xdr:colOff>485775</xdr:colOff>
      <xdr:row>180</xdr:row>
      <xdr:rowOff>38100</xdr:rowOff>
    </xdr:to>
    <xdr:graphicFrame macro="">
      <xdr:nvGraphicFramePr>
        <xdr:cNvPr id="12" name="Chart 11">
          <a:extLst>
            <a:ext uri="{FF2B5EF4-FFF2-40B4-BE49-F238E27FC236}">
              <a16:creationId xmlns:a16="http://schemas.microsoft.com/office/drawing/2014/main" id="{5EFD6029-7260-C490-9832-1CE40842A0C2}"/>
            </a:ext>
            <a:ext uri="{147F2762-F138-4A5C-976F-8EAC2B608ADB}">
              <a16:predDERef xmlns:a16="http://schemas.microsoft.com/office/drawing/2014/main" pred="{8BE10D54-719E-0A0F-62F8-B8BA3CAF8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1438275</xdr:colOff>
      <xdr:row>187</xdr:row>
      <xdr:rowOff>0</xdr:rowOff>
    </xdr:from>
    <xdr:to>
      <xdr:col>9</xdr:col>
      <xdr:colOff>581025</xdr:colOff>
      <xdr:row>213</xdr:row>
      <xdr:rowOff>28575</xdr:rowOff>
    </xdr:to>
    <xdr:graphicFrame macro="">
      <xdr:nvGraphicFramePr>
        <xdr:cNvPr id="13" name="Chart 12">
          <a:extLst>
            <a:ext uri="{FF2B5EF4-FFF2-40B4-BE49-F238E27FC236}">
              <a16:creationId xmlns:a16="http://schemas.microsoft.com/office/drawing/2014/main" id="{DBA3A085-18C3-46D1-9D4C-233AEDE5143B}"/>
            </a:ext>
            <a:ext uri="{147F2762-F138-4A5C-976F-8EAC2B608ADB}">
              <a16:predDERef xmlns:a16="http://schemas.microsoft.com/office/drawing/2014/main" pred="{5EFD6029-7260-C490-9832-1CE40842A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114300</xdr:colOff>
      <xdr:row>186</xdr:row>
      <xdr:rowOff>85725</xdr:rowOff>
    </xdr:from>
    <xdr:to>
      <xdr:col>19</xdr:col>
      <xdr:colOff>28575</xdr:colOff>
      <xdr:row>212</xdr:row>
      <xdr:rowOff>171450</xdr:rowOff>
    </xdr:to>
    <xdr:graphicFrame macro="">
      <xdr:nvGraphicFramePr>
        <xdr:cNvPr id="4" name="Chart 3">
          <a:extLst>
            <a:ext uri="{FF2B5EF4-FFF2-40B4-BE49-F238E27FC236}">
              <a16:creationId xmlns:a16="http://schemas.microsoft.com/office/drawing/2014/main" id="{01979363-57C1-4D78-96DD-79AD000DE645}"/>
            </a:ext>
            <a:ext uri="{147F2762-F138-4A5C-976F-8EAC2B608ADB}">
              <a16:predDERef xmlns:a16="http://schemas.microsoft.com/office/drawing/2014/main" pred="{DBA3A085-18C3-46D1-9D4C-233AEDE51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466725</xdr:colOff>
      <xdr:row>186</xdr:row>
      <xdr:rowOff>0</xdr:rowOff>
    </xdr:from>
    <xdr:to>
      <xdr:col>30</xdr:col>
      <xdr:colOff>523875</xdr:colOff>
      <xdr:row>211</xdr:row>
      <xdr:rowOff>152400</xdr:rowOff>
    </xdr:to>
    <xdr:graphicFrame macro="">
      <xdr:nvGraphicFramePr>
        <xdr:cNvPr id="5" name="Chart 4">
          <a:extLst>
            <a:ext uri="{FF2B5EF4-FFF2-40B4-BE49-F238E27FC236}">
              <a16:creationId xmlns:a16="http://schemas.microsoft.com/office/drawing/2014/main" id="{EDF16C1D-95D5-4B7A-A89B-A30B7EAD8A3F}"/>
            </a:ext>
            <a:ext uri="{147F2762-F138-4A5C-976F-8EAC2B608ADB}">
              <a16:predDERef xmlns:a16="http://schemas.microsoft.com/office/drawing/2014/main" pred="{01979363-57C1-4D78-96DD-79AD000DE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76200</xdr:colOff>
      <xdr:row>69</xdr:row>
      <xdr:rowOff>95250</xdr:rowOff>
    </xdr:from>
    <xdr:ext cx="8372475" cy="2924175"/>
    <xdr:graphicFrame macro="">
      <xdr:nvGraphicFramePr>
        <xdr:cNvPr id="1234409442" name="Chart 1">
          <a:extLst>
            <a:ext uri="{FF2B5EF4-FFF2-40B4-BE49-F238E27FC236}">
              <a16:creationId xmlns:a16="http://schemas.microsoft.com/office/drawing/2014/main" id="{00000000-0008-0000-0700-0000E2979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57150</xdr:colOff>
      <xdr:row>86</xdr:row>
      <xdr:rowOff>57150</xdr:rowOff>
    </xdr:from>
    <xdr:ext cx="8372475" cy="2924175"/>
    <xdr:graphicFrame macro="">
      <xdr:nvGraphicFramePr>
        <xdr:cNvPr id="1876804445" name="Chart 2">
          <a:extLst>
            <a:ext uri="{FF2B5EF4-FFF2-40B4-BE49-F238E27FC236}">
              <a16:creationId xmlns:a16="http://schemas.microsoft.com/office/drawing/2014/main" id="{00000000-0008-0000-0700-00005DC3D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600075</xdr:colOff>
      <xdr:row>69</xdr:row>
      <xdr:rowOff>76200</xdr:rowOff>
    </xdr:from>
    <xdr:ext cx="8353425" cy="2933700"/>
    <xdr:graphicFrame macro="">
      <xdr:nvGraphicFramePr>
        <xdr:cNvPr id="1546112312" name="Chart 3">
          <a:extLst>
            <a:ext uri="{FF2B5EF4-FFF2-40B4-BE49-F238E27FC236}">
              <a16:creationId xmlns:a16="http://schemas.microsoft.com/office/drawing/2014/main" id="{00000000-0008-0000-0700-000038CD2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609600</xdr:colOff>
      <xdr:row>86</xdr:row>
      <xdr:rowOff>76200</xdr:rowOff>
    </xdr:from>
    <xdr:ext cx="8353425" cy="2924175"/>
    <xdr:graphicFrame macro="">
      <xdr:nvGraphicFramePr>
        <xdr:cNvPr id="153652425" name="Chart 4">
          <a:extLst>
            <a:ext uri="{FF2B5EF4-FFF2-40B4-BE49-F238E27FC236}">
              <a16:creationId xmlns:a16="http://schemas.microsoft.com/office/drawing/2014/main" id="{00000000-0008-0000-0700-0000C98C2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twoCellAnchor>
    <xdr:from>
      <xdr:col>1</xdr:col>
      <xdr:colOff>276225</xdr:colOff>
      <xdr:row>27</xdr:row>
      <xdr:rowOff>161925</xdr:rowOff>
    </xdr:from>
    <xdr:to>
      <xdr:col>7</xdr:col>
      <xdr:colOff>419100</xdr:colOff>
      <xdr:row>46</xdr:row>
      <xdr:rowOff>142875</xdr:rowOff>
    </xdr:to>
    <xdr:graphicFrame macro="">
      <xdr:nvGraphicFramePr>
        <xdr:cNvPr id="5" name="Chart 4">
          <a:extLst>
            <a:ext uri="{FF2B5EF4-FFF2-40B4-BE49-F238E27FC236}">
              <a16:creationId xmlns:a16="http://schemas.microsoft.com/office/drawing/2014/main" id="{B21EBA02-7653-3454-8145-A66413801A07}"/>
            </a:ext>
            <a:ext uri="{147F2762-F138-4A5C-976F-8EAC2B608ADB}">
              <a16:predDERef xmlns:a16="http://schemas.microsoft.com/office/drawing/2014/main" pre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285750</xdr:colOff>
      <xdr:row>27</xdr:row>
      <xdr:rowOff>123825</xdr:rowOff>
    </xdr:from>
    <xdr:to>
      <xdr:col>15</xdr:col>
      <xdr:colOff>552450</xdr:colOff>
      <xdr:row>47</xdr:row>
      <xdr:rowOff>133350</xdr:rowOff>
    </xdr:to>
    <xdr:graphicFrame macro="">
      <xdr:nvGraphicFramePr>
        <xdr:cNvPr id="2" name="Chart 1">
          <a:extLst>
            <a:ext uri="{FF2B5EF4-FFF2-40B4-BE49-F238E27FC236}">
              <a16:creationId xmlns:a16="http://schemas.microsoft.com/office/drawing/2014/main" id="{08BC067B-1C43-32F5-0AC8-5B2E692A7649}"/>
            </a:ext>
            <a:ext uri="{147F2762-F138-4A5C-976F-8EAC2B608ADB}">
              <a16:predDERef xmlns:a16="http://schemas.microsoft.com/office/drawing/2014/main" pred="{B21EBA02-7653-3454-8145-A66413801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485775</xdr:colOff>
      <xdr:row>61</xdr:row>
      <xdr:rowOff>76200</xdr:rowOff>
    </xdr:from>
    <xdr:to>
      <xdr:col>7</xdr:col>
      <xdr:colOff>133350</xdr:colOff>
      <xdr:row>80</xdr:row>
      <xdr:rowOff>28575</xdr:rowOff>
    </xdr:to>
    <xdr:graphicFrame macro="">
      <xdr:nvGraphicFramePr>
        <xdr:cNvPr id="4" name="Chart 3">
          <a:extLst>
            <a:ext uri="{FF2B5EF4-FFF2-40B4-BE49-F238E27FC236}">
              <a16:creationId xmlns:a16="http://schemas.microsoft.com/office/drawing/2014/main" id="{57029B17-2E6C-3F56-CCC2-B5C20665CC10}"/>
            </a:ext>
            <a:ext uri="{147F2762-F138-4A5C-976F-8EAC2B608ADB}">
              <a16:predDERef xmlns:a16="http://schemas.microsoft.com/office/drawing/2014/main" pred="{08BC067B-1C43-32F5-0AC8-5B2E692A7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226E"/>
  </sheetPr>
  <dimension ref="A1:AJ1000"/>
  <sheetViews>
    <sheetView showGridLines="0" topLeftCell="A21" workbookViewId="0">
      <selection activeCell="B37" sqref="B37"/>
    </sheetView>
  </sheetViews>
  <sheetFormatPr defaultColWidth="14.42578125" defaultRowHeight="15" customHeight="1"/>
  <cols>
    <col min="1" max="1" width="57.85546875" customWidth="1"/>
    <col min="2" max="36" width="8.7109375" customWidth="1"/>
  </cols>
  <sheetData>
    <row r="1" spans="1:36" ht="54.75" customHeight="1">
      <c r="A1" s="84" t="s">
        <v>0</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row>
    <row r="2" spans="1:36" ht="54.75" customHeight="1">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54.75" customHeight="1">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spans="1:36" ht="54.75" customHeight="1">
      <c r="A4" s="3"/>
      <c r="B4" s="2"/>
      <c r="C4" s="2"/>
      <c r="D4" s="2"/>
      <c r="E4" s="2"/>
      <c r="F4" s="2"/>
      <c r="G4" s="2"/>
      <c r="H4" s="2"/>
      <c r="I4" s="2"/>
      <c r="J4" s="2"/>
      <c r="K4" s="2"/>
      <c r="L4" s="2"/>
      <c r="M4" s="2"/>
      <c r="N4" s="2" t="s">
        <v>1</v>
      </c>
      <c r="O4" s="2"/>
      <c r="P4" s="2"/>
      <c r="Q4" s="2"/>
      <c r="R4" s="2"/>
      <c r="S4" s="2"/>
      <c r="T4" s="2"/>
      <c r="U4" s="2"/>
      <c r="V4" s="2"/>
      <c r="W4" s="2"/>
      <c r="X4" s="2"/>
      <c r="Y4" s="2"/>
      <c r="Z4" s="2"/>
      <c r="AA4" s="2"/>
      <c r="AB4" s="2"/>
      <c r="AC4" s="2"/>
      <c r="AD4" s="2"/>
      <c r="AE4" s="2"/>
      <c r="AF4" s="2"/>
      <c r="AG4" s="2"/>
      <c r="AH4" s="2"/>
      <c r="AI4" s="2"/>
      <c r="AJ4" s="2"/>
    </row>
    <row r="5" spans="1:36" ht="54.75" customHeight="1">
      <c r="A5" s="3"/>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row>
    <row r="6" spans="1:36" ht="54.75" customHeight="1">
      <c r="A6" s="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row>
    <row r="7" spans="1:36" ht="54.75" customHeight="1">
      <c r="A7" s="3"/>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spans="1:36" ht="54.75" customHeight="1">
      <c r="A8" s="3"/>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row>
    <row r="9" spans="1:36" ht="54.75" customHeight="1">
      <c r="A9" s="3"/>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row>
    <row r="10" spans="1:36" ht="12.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5"/>
      <c r="AD10" s="5"/>
      <c r="AE10" s="5"/>
      <c r="AF10" s="5"/>
      <c r="AG10" s="5"/>
      <c r="AH10" s="5"/>
      <c r="AI10" s="5"/>
      <c r="AJ10" s="5"/>
    </row>
    <row r="11" spans="1:36" ht="42" customHeight="1">
      <c r="A11" s="6" t="s">
        <v>2</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5"/>
      <c r="AD11" s="5"/>
      <c r="AE11" s="5"/>
      <c r="AF11" s="5"/>
      <c r="AG11" s="5"/>
      <c r="AH11" s="5"/>
      <c r="AI11" s="5"/>
      <c r="AJ11" s="5"/>
    </row>
    <row r="12" spans="1:36" ht="32.25" customHeight="1">
      <c r="A12" s="6" t="s">
        <v>3</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5"/>
      <c r="AD12" s="5"/>
      <c r="AE12" s="5"/>
      <c r="AF12" s="5"/>
      <c r="AG12" s="5"/>
      <c r="AH12" s="5"/>
      <c r="AI12" s="5"/>
      <c r="AJ12" s="5"/>
    </row>
    <row r="13" spans="1:36" ht="25.5" customHeight="1">
      <c r="A13" s="6" t="s">
        <v>4</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5"/>
      <c r="AD13" s="5"/>
      <c r="AE13" s="5"/>
      <c r="AF13" s="5"/>
      <c r="AG13" s="5"/>
      <c r="AH13" s="5"/>
      <c r="AI13" s="5"/>
      <c r="AJ13" s="5"/>
    </row>
    <row r="14" spans="1:36" ht="25.5" customHeight="1">
      <c r="A14" s="6" t="s">
        <v>5</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5"/>
      <c r="AD14" s="5"/>
      <c r="AE14" s="5"/>
      <c r="AF14" s="5"/>
      <c r="AG14" s="5"/>
      <c r="AH14" s="5"/>
      <c r="AI14" s="5"/>
      <c r="AJ14" s="5"/>
    </row>
    <row r="15" spans="1:36" ht="12" customHeight="1">
      <c r="A15" s="7"/>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spans="1:36" ht="24.75" customHeight="1">
      <c r="A16" s="86" t="s">
        <v>6</v>
      </c>
      <c r="B16" s="87"/>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row>
    <row r="17" spans="1:36" ht="153" customHeight="1">
      <c r="A17" s="168" t="s">
        <v>7</v>
      </c>
      <c r="B17" s="179"/>
      <c r="C17" s="179"/>
      <c r="D17" s="179"/>
      <c r="E17" s="179"/>
      <c r="F17" s="179"/>
      <c r="G17" s="179"/>
      <c r="H17" s="179"/>
      <c r="I17" s="179"/>
      <c r="J17" s="179"/>
      <c r="K17" s="179"/>
      <c r="L17" s="179"/>
      <c r="M17" s="179"/>
      <c r="N17" s="179"/>
      <c r="O17" s="179"/>
      <c r="P17" s="179"/>
      <c r="Q17" s="179"/>
      <c r="R17" s="179"/>
      <c r="S17" s="179"/>
      <c r="T17" s="179"/>
      <c r="U17" s="179"/>
      <c r="V17" s="179"/>
      <c r="W17" s="8"/>
      <c r="X17" s="8"/>
      <c r="Y17" s="8"/>
      <c r="Z17" s="8"/>
      <c r="AA17" s="8"/>
      <c r="AB17" s="8"/>
      <c r="AC17" s="8"/>
      <c r="AD17" s="8"/>
      <c r="AE17" s="8"/>
      <c r="AF17" s="5"/>
      <c r="AG17" s="5"/>
      <c r="AH17" s="5"/>
      <c r="AI17" s="5"/>
      <c r="AJ17" s="5"/>
    </row>
    <row r="18" spans="1:36" ht="27.75" customHeight="1">
      <c r="A18" s="86" t="s">
        <v>8</v>
      </c>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row>
    <row r="19" spans="1:36" ht="46.5" customHeight="1">
      <c r="A19" s="168" t="s">
        <v>9</v>
      </c>
      <c r="B19" s="179"/>
      <c r="C19" s="179"/>
      <c r="D19" s="179"/>
      <c r="E19" s="179"/>
      <c r="F19" s="179"/>
      <c r="G19" s="179"/>
      <c r="H19" s="179"/>
      <c r="I19" s="179"/>
      <c r="J19" s="179"/>
      <c r="K19" s="179"/>
      <c r="L19" s="179"/>
      <c r="M19" s="179"/>
      <c r="N19" s="179"/>
      <c r="O19" s="179"/>
      <c r="P19" s="179"/>
      <c r="Q19" s="179"/>
      <c r="R19" s="179"/>
      <c r="S19" s="179"/>
      <c r="T19" s="179"/>
      <c r="U19" s="179"/>
      <c r="V19" s="179"/>
      <c r="W19" s="8"/>
      <c r="X19" s="8"/>
      <c r="Y19" s="8"/>
      <c r="Z19" s="8"/>
      <c r="AA19" s="8"/>
      <c r="AB19" s="8"/>
      <c r="AC19" s="9"/>
      <c r="AD19" s="9"/>
      <c r="AE19" s="9"/>
      <c r="AF19" s="9"/>
      <c r="AG19" s="9"/>
      <c r="AH19" s="9"/>
      <c r="AI19" s="9"/>
      <c r="AJ19" s="9"/>
    </row>
    <row r="20" spans="1:36" ht="25.5" customHeight="1">
      <c r="A20" s="168" t="s">
        <v>10</v>
      </c>
      <c r="B20" s="179"/>
      <c r="C20" s="179"/>
      <c r="D20" s="179"/>
      <c r="E20" s="179"/>
      <c r="F20" s="179"/>
      <c r="G20" s="179"/>
      <c r="H20" s="179"/>
      <c r="I20" s="179"/>
      <c r="J20" s="179"/>
      <c r="K20" s="179"/>
      <c r="L20" s="179"/>
      <c r="M20" s="179"/>
      <c r="N20" s="179"/>
      <c r="O20" s="179"/>
      <c r="P20" s="179"/>
      <c r="Q20" s="179"/>
      <c r="R20" s="179"/>
      <c r="S20" s="179"/>
      <c r="T20" s="179"/>
      <c r="U20" s="179"/>
      <c r="V20" s="179"/>
      <c r="W20" s="8"/>
      <c r="X20" s="8"/>
      <c r="Y20" s="8"/>
      <c r="Z20" s="8"/>
      <c r="AA20" s="8"/>
      <c r="AB20" s="8"/>
      <c r="AC20" s="5"/>
      <c r="AD20" s="5"/>
      <c r="AE20" s="5"/>
      <c r="AF20" s="5"/>
      <c r="AG20" s="5"/>
      <c r="AH20" s="5"/>
      <c r="AI20" s="5"/>
      <c r="AJ20" s="5"/>
    </row>
    <row r="21" spans="1:36" ht="105" customHeight="1">
      <c r="A21" s="169"/>
      <c r="B21" s="179"/>
      <c r="C21" s="179"/>
      <c r="D21" s="179"/>
      <c r="E21" s="179"/>
      <c r="F21" s="179"/>
      <c r="G21" s="179"/>
      <c r="H21" s="179"/>
      <c r="I21" s="179"/>
      <c r="J21" s="179"/>
      <c r="K21" s="179"/>
      <c r="L21" s="179"/>
      <c r="M21" s="179"/>
      <c r="N21" s="179"/>
      <c r="O21" s="179"/>
      <c r="P21" s="179"/>
      <c r="Q21" s="179"/>
      <c r="R21" s="179"/>
      <c r="S21" s="179"/>
      <c r="T21" s="179"/>
      <c r="U21" s="179"/>
      <c r="V21" s="179"/>
      <c r="W21" s="10"/>
      <c r="X21" s="10"/>
      <c r="Y21" s="10"/>
      <c r="Z21" s="10"/>
      <c r="AA21" s="10"/>
      <c r="AB21" s="10"/>
      <c r="AC21" s="5"/>
      <c r="AD21" s="5"/>
      <c r="AE21" s="5"/>
      <c r="AF21" s="5"/>
      <c r="AG21" s="5"/>
      <c r="AH21" s="5"/>
      <c r="AI21" s="5"/>
      <c r="AJ21" s="5"/>
    </row>
    <row r="22" spans="1:36" ht="42" customHeight="1">
      <c r="A22" s="7"/>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spans="1:36" ht="12.7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row>
    <row r="24" spans="1:36" ht="12.7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row>
    <row r="25" spans="1:36" ht="12.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row>
    <row r="26" spans="1:36" ht="12.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spans="1:36" ht="12.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spans="1:36" ht="12.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row>
    <row r="29" spans="1:36" ht="12.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spans="1:36" ht="12.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spans="1:36" ht="12.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spans="1:36" ht="27.75" customHeight="1">
      <c r="A32" s="86" t="s">
        <v>11</v>
      </c>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row>
    <row r="33" spans="1:36" ht="27.75" customHeight="1">
      <c r="A33" s="89" t="s">
        <v>12</v>
      </c>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row>
    <row r="34" spans="1:36" ht="12.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row>
    <row r="35" spans="1:36" ht="12.75" customHeight="1">
      <c r="A35" s="11" t="s">
        <v>13</v>
      </c>
      <c r="B35" s="180" t="s">
        <v>14</v>
      </c>
      <c r="C35" s="181"/>
      <c r="D35" s="181"/>
      <c r="E35" s="181"/>
      <c r="F35" s="181"/>
      <c r="G35" s="181"/>
      <c r="H35" s="181"/>
      <c r="I35" s="181"/>
      <c r="J35" s="181"/>
      <c r="K35" s="181"/>
      <c r="L35" s="181"/>
      <c r="M35" s="181"/>
      <c r="N35" s="181"/>
      <c r="O35" s="181"/>
      <c r="P35" s="181"/>
      <c r="Q35" s="181"/>
      <c r="R35" s="181"/>
      <c r="S35" s="181"/>
      <c r="T35" s="181"/>
      <c r="U35" s="181"/>
      <c r="V35" s="181"/>
      <c r="W35" s="12"/>
      <c r="X35" s="12"/>
      <c r="Y35" s="12"/>
      <c r="Z35" s="12"/>
      <c r="AA35" s="12"/>
      <c r="AB35" s="13"/>
      <c r="AC35" s="13"/>
      <c r="AD35" s="13"/>
      <c r="AE35" s="13"/>
      <c r="AF35" s="13"/>
      <c r="AG35" s="13"/>
      <c r="AH35" s="13"/>
      <c r="AI35" s="13"/>
      <c r="AJ35" s="13"/>
    </row>
    <row r="36" spans="1:36" ht="12.75" customHeight="1">
      <c r="A36" s="14" t="s">
        <v>15</v>
      </c>
      <c r="B36" s="182" t="s">
        <v>16</v>
      </c>
      <c r="C36" s="179"/>
      <c r="D36" s="179"/>
      <c r="E36" s="179"/>
      <c r="F36" s="179"/>
      <c r="G36" s="179"/>
      <c r="H36" s="179"/>
      <c r="I36" s="179"/>
      <c r="J36" s="179"/>
      <c r="K36" s="179"/>
      <c r="L36" s="179"/>
      <c r="M36" s="179"/>
      <c r="N36" s="179"/>
      <c r="O36" s="179"/>
      <c r="P36" s="179"/>
      <c r="Q36" s="179"/>
      <c r="R36" s="179"/>
      <c r="S36" s="179"/>
      <c r="T36" s="179"/>
      <c r="U36" s="179"/>
      <c r="V36" s="179"/>
      <c r="W36" s="16"/>
      <c r="X36" s="16"/>
      <c r="Y36" s="16"/>
      <c r="Z36" s="16"/>
      <c r="AA36" s="16"/>
      <c r="AB36" s="17"/>
      <c r="AC36" s="17"/>
      <c r="AD36" s="17"/>
      <c r="AE36" s="17"/>
      <c r="AF36" s="17"/>
      <c r="AG36" s="17"/>
      <c r="AH36" s="17"/>
      <c r="AI36" s="17"/>
      <c r="AJ36" s="17"/>
    </row>
    <row r="37" spans="1:36" ht="12.75" customHeight="1">
      <c r="A37" s="14" t="s">
        <v>17</v>
      </c>
      <c r="B37" s="15" t="s">
        <v>18</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row>
    <row r="38" spans="1:36" ht="12.75" customHeight="1">
      <c r="A38" s="14" t="s">
        <v>19</v>
      </c>
      <c r="B38" s="15" t="s">
        <v>20</v>
      </c>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row>
    <row r="39" spans="1:36" ht="12.75" customHeight="1">
      <c r="A39" s="14" t="s">
        <v>21</v>
      </c>
      <c r="B39" s="15" t="s">
        <v>22</v>
      </c>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row>
    <row r="40" spans="1:36" ht="12.75" customHeight="1">
      <c r="A40" s="14" t="s">
        <v>23</v>
      </c>
      <c r="B40" s="170" t="s">
        <v>24</v>
      </c>
      <c r="C40" s="179"/>
      <c r="D40" s="179"/>
      <c r="E40" s="179"/>
      <c r="F40" s="179"/>
      <c r="G40" s="179"/>
      <c r="H40" s="179"/>
      <c r="I40" s="179"/>
      <c r="J40" s="179"/>
      <c r="K40" s="179"/>
      <c r="L40" s="179"/>
      <c r="M40" s="179"/>
      <c r="N40" s="179"/>
      <c r="O40" s="179"/>
      <c r="P40" s="179"/>
      <c r="Q40" s="179"/>
      <c r="R40" s="179"/>
      <c r="S40" s="179"/>
      <c r="T40" s="179"/>
      <c r="U40" s="179"/>
      <c r="V40" s="179"/>
      <c r="W40" s="16"/>
      <c r="X40" s="16"/>
      <c r="Y40" s="16"/>
      <c r="Z40" s="16"/>
      <c r="AA40" s="16"/>
      <c r="AB40" s="16"/>
      <c r="AC40" s="16"/>
      <c r="AD40" s="16"/>
      <c r="AE40" s="16"/>
      <c r="AF40" s="16"/>
      <c r="AG40" s="16"/>
      <c r="AH40" s="16"/>
      <c r="AI40" s="16"/>
      <c r="AJ40" s="16"/>
    </row>
    <row r="41" spans="1:36" ht="12.75" customHeight="1">
      <c r="A41" s="14" t="s">
        <v>25</v>
      </c>
      <c r="B41" s="15" t="s">
        <v>26</v>
      </c>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row>
    <row r="42" spans="1:36" ht="12.75" customHeight="1">
      <c r="A42" s="14" t="s">
        <v>27</v>
      </c>
      <c r="B42" s="15" t="s">
        <v>28</v>
      </c>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row>
    <row r="43" spans="1:36" ht="12.75" customHeight="1">
      <c r="A43" s="18" t="s">
        <v>29</v>
      </c>
      <c r="B43" s="19" t="s">
        <v>30</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row>
    <row r="44" spans="1:36"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spans="1:36" ht="12.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spans="1:36" ht="27" customHeight="1">
      <c r="A46" s="86" t="s">
        <v>31</v>
      </c>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row>
    <row r="47" spans="1:36" ht="27.75" customHeight="1">
      <c r="A47" s="89" t="s">
        <v>32</v>
      </c>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row>
    <row r="48" spans="1:36" ht="12.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spans="1:36"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spans="1:36"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spans="1:36"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spans="1:36"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spans="1:36"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spans="1:36"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spans="1:36"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spans="1:3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spans="1:36"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spans="1:36"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row>
    <row r="59" spans="1:36"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row>
    <row r="60" spans="1:36" ht="12.75" customHeight="1">
      <c r="A60" s="6"/>
      <c r="B60" s="21"/>
      <c r="C60" s="21"/>
      <c r="D60" s="21"/>
      <c r="E60" s="21"/>
      <c r="F60" s="21"/>
      <c r="G60" s="21"/>
      <c r="H60" s="21"/>
      <c r="I60" s="21"/>
      <c r="J60" s="21"/>
      <c r="K60" s="21"/>
      <c r="L60" s="21"/>
      <c r="M60" s="21"/>
      <c r="N60" s="21"/>
      <c r="O60" s="5"/>
      <c r="P60" s="5"/>
      <c r="Q60" s="5"/>
      <c r="R60" s="5"/>
      <c r="S60" s="5"/>
      <c r="T60" s="5"/>
      <c r="U60" s="5"/>
      <c r="V60" s="5"/>
      <c r="W60" s="5"/>
      <c r="X60" s="5"/>
      <c r="Y60" s="5"/>
      <c r="Z60" s="5"/>
      <c r="AA60" s="5"/>
      <c r="AB60" s="5"/>
      <c r="AC60" s="5"/>
      <c r="AD60" s="5"/>
      <c r="AE60" s="5"/>
      <c r="AF60" s="5"/>
      <c r="AG60" s="5"/>
      <c r="AH60" s="5"/>
      <c r="AI60" s="5"/>
      <c r="AJ60" s="5"/>
    </row>
    <row r="61" spans="1:36" ht="12.75" customHeight="1">
      <c r="A61" s="166"/>
      <c r="B61" s="179"/>
      <c r="C61" s="179"/>
      <c r="D61" s="179"/>
      <c r="E61" s="179"/>
      <c r="F61" s="179"/>
      <c r="G61" s="179"/>
      <c r="H61" s="179"/>
      <c r="I61" s="179"/>
      <c r="J61" s="179"/>
      <c r="K61" s="179"/>
      <c r="L61" s="179"/>
      <c r="M61" s="179"/>
      <c r="N61" s="179"/>
      <c r="O61" s="5"/>
      <c r="P61" s="5"/>
      <c r="Q61" s="5"/>
      <c r="R61" s="5"/>
      <c r="S61" s="5"/>
      <c r="T61" s="5"/>
      <c r="U61" s="5"/>
      <c r="V61" s="5"/>
      <c r="W61" s="5"/>
      <c r="X61" s="5"/>
      <c r="Y61" s="5"/>
      <c r="Z61" s="5"/>
      <c r="AA61" s="5"/>
      <c r="AB61" s="5"/>
      <c r="AC61" s="5"/>
      <c r="AD61" s="5"/>
      <c r="AE61" s="5"/>
      <c r="AF61" s="5"/>
      <c r="AG61" s="5"/>
      <c r="AH61" s="5"/>
      <c r="AI61" s="5"/>
      <c r="AJ61" s="5"/>
    </row>
    <row r="62" spans="1:36" ht="12.75" customHeight="1">
      <c r="O62" s="5"/>
      <c r="P62" s="5"/>
      <c r="Q62" s="5"/>
      <c r="R62" s="5"/>
      <c r="S62" s="5"/>
      <c r="T62" s="5"/>
      <c r="U62" s="5"/>
      <c r="V62" s="5"/>
      <c r="W62" s="5"/>
      <c r="X62" s="5"/>
      <c r="Y62" s="5"/>
      <c r="Z62" s="5"/>
      <c r="AA62" s="5"/>
      <c r="AB62" s="5"/>
      <c r="AC62" s="5"/>
      <c r="AD62" s="5"/>
      <c r="AE62" s="5"/>
      <c r="AF62" s="5"/>
      <c r="AG62" s="5"/>
      <c r="AH62" s="5"/>
      <c r="AI62" s="5"/>
      <c r="AJ62" s="5"/>
    </row>
    <row r="63" spans="1:36" ht="12.75" customHeight="1">
      <c r="A63" s="167"/>
      <c r="B63" s="179"/>
      <c r="C63" s="179"/>
      <c r="D63" s="179"/>
      <c r="E63" s="179"/>
      <c r="F63" s="179"/>
      <c r="G63" s="179"/>
      <c r="H63" s="179"/>
      <c r="I63" s="179"/>
      <c r="J63" s="179"/>
      <c r="K63" s="179"/>
      <c r="L63" s="179"/>
      <c r="M63" s="179"/>
      <c r="N63" s="179"/>
      <c r="O63" s="5"/>
      <c r="P63" s="5"/>
      <c r="Q63" s="5"/>
      <c r="R63" s="5"/>
      <c r="S63" s="5"/>
      <c r="T63" s="5"/>
      <c r="U63" s="5"/>
      <c r="V63" s="5"/>
      <c r="W63" s="5"/>
      <c r="X63" s="5"/>
      <c r="Y63" s="5"/>
      <c r="Z63" s="5"/>
      <c r="AA63" s="5"/>
      <c r="AB63" s="5"/>
      <c r="AC63" s="5"/>
      <c r="AD63" s="5"/>
      <c r="AE63" s="5"/>
      <c r="AF63" s="5"/>
      <c r="AG63" s="5"/>
      <c r="AH63" s="5"/>
      <c r="AI63" s="5"/>
      <c r="AJ63" s="5"/>
    </row>
    <row r="64" spans="1:36" ht="12.75" customHeight="1">
      <c r="A64" s="179"/>
      <c r="B64" s="179"/>
      <c r="C64" s="179"/>
      <c r="D64" s="179"/>
      <c r="E64" s="179"/>
      <c r="F64" s="179"/>
      <c r="G64" s="179"/>
      <c r="H64" s="179"/>
      <c r="I64" s="179"/>
      <c r="J64" s="179"/>
      <c r="K64" s="179"/>
      <c r="L64" s="179"/>
      <c r="M64" s="179"/>
      <c r="N64" s="179"/>
      <c r="O64" s="5"/>
      <c r="P64" s="5"/>
      <c r="Q64" s="5"/>
      <c r="R64" s="5"/>
      <c r="S64" s="5"/>
      <c r="T64" s="5"/>
      <c r="U64" s="5"/>
      <c r="V64" s="5"/>
      <c r="W64" s="5"/>
      <c r="X64" s="5"/>
      <c r="Y64" s="5"/>
      <c r="Z64" s="5"/>
      <c r="AA64" s="5"/>
      <c r="AB64" s="5"/>
      <c r="AC64" s="5"/>
      <c r="AD64" s="5"/>
      <c r="AE64" s="5"/>
      <c r="AF64" s="5"/>
      <c r="AG64" s="5"/>
      <c r="AH64" s="5"/>
      <c r="AI64" s="5"/>
      <c r="AJ64" s="5"/>
    </row>
    <row r="65" spans="1:36" ht="12.75" customHeight="1">
      <c r="A65" s="22"/>
      <c r="O65" s="5"/>
      <c r="P65" s="5"/>
      <c r="Q65" s="5"/>
      <c r="R65" s="5"/>
      <c r="S65" s="5"/>
      <c r="T65" s="5"/>
      <c r="U65" s="5"/>
      <c r="V65" s="5"/>
      <c r="W65" s="5"/>
      <c r="X65" s="5"/>
      <c r="Y65" s="5"/>
      <c r="Z65" s="5"/>
      <c r="AA65" s="5"/>
      <c r="AB65" s="5"/>
      <c r="AC65" s="5"/>
      <c r="AD65" s="5"/>
      <c r="AE65" s="5"/>
      <c r="AF65" s="5"/>
      <c r="AG65" s="5"/>
      <c r="AH65" s="5"/>
      <c r="AI65" s="5"/>
      <c r="AJ65" s="5"/>
    </row>
    <row r="66" spans="1:36" ht="12.75" customHeight="1">
      <c r="A66" s="22"/>
      <c r="O66" s="5"/>
      <c r="P66" s="5"/>
      <c r="Q66" s="5"/>
      <c r="R66" s="5"/>
      <c r="S66" s="5"/>
      <c r="T66" s="5"/>
      <c r="U66" s="5"/>
      <c r="V66" s="5"/>
      <c r="W66" s="5"/>
      <c r="X66" s="5"/>
      <c r="Y66" s="5"/>
      <c r="Z66" s="5"/>
      <c r="AA66" s="5"/>
      <c r="AB66" s="5"/>
      <c r="AC66" s="5"/>
      <c r="AD66" s="5"/>
      <c r="AE66" s="5"/>
      <c r="AF66" s="5"/>
      <c r="AG66" s="5"/>
      <c r="AH66" s="5"/>
      <c r="AI66" s="5"/>
      <c r="AJ66" s="5"/>
    </row>
    <row r="67" spans="1:36"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row>
    <row r="68" spans="1:36"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row>
    <row r="69" spans="1:36"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row>
    <row r="70" spans="1:36"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row>
    <row r="71" spans="1:36"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row>
    <row r="72" spans="1:36"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row>
    <row r="73" spans="1:36"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row>
    <row r="74" spans="1:36"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row>
    <row r="75" spans="1:36"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row>
    <row r="76" spans="1:3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row>
    <row r="77" spans="1:36"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row>
    <row r="78" spans="1:36"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row>
    <row r="79" spans="1:36"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row>
    <row r="80" spans="1:36"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row>
    <row r="81" spans="1:36"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row>
    <row r="82" spans="1:36"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row>
    <row r="83" spans="1:36"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row>
    <row r="84" spans="1:36"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row>
    <row r="85" spans="1:36"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row>
    <row r="86" spans="1:3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row>
    <row r="87" spans="1:36"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row>
    <row r="88" spans="1:36"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row>
    <row r="89" spans="1:36"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row>
    <row r="90" spans="1:36"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row>
    <row r="91" spans="1:36"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row>
    <row r="92" spans="1:36"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row>
    <row r="93" spans="1:36"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row>
    <row r="94" spans="1:36"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row>
    <row r="95" spans="1:36"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row>
    <row r="96" spans="1:3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row>
    <row r="97" spans="1:36"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row>
    <row r="98" spans="1:36"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row>
    <row r="99" spans="1:36"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row>
    <row r="100" spans="1:36"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row>
    <row r="101" spans="1:36"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row>
    <row r="102" spans="1:36"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row>
    <row r="103" spans="1:36"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row>
    <row r="104" spans="1:36"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row>
    <row r="105" spans="1:36"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row>
    <row r="106" spans="1:3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row>
    <row r="107" spans="1:36"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row>
    <row r="108" spans="1:36"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row>
    <row r="109" spans="1:36"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row>
    <row r="110" spans="1:36"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row>
    <row r="111" spans="1:36"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row>
    <row r="112" spans="1:36"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row>
    <row r="113" spans="1:36"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row>
    <row r="114" spans="1:36"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row>
    <row r="115" spans="1:36"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row>
    <row r="116" spans="1:3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row>
    <row r="117" spans="1:36"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row>
    <row r="118" spans="1:36"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row>
    <row r="119" spans="1:36"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row>
    <row r="120" spans="1:36"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row>
    <row r="121" spans="1:36"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row>
    <row r="122" spans="1:36"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row>
    <row r="123" spans="1:36"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row>
    <row r="124" spans="1:36"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row>
    <row r="125" spans="1:36"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row>
    <row r="126" spans="1:3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row>
    <row r="127" spans="1:36"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row>
    <row r="128" spans="1:36"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row>
    <row r="129" spans="1:36"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row>
    <row r="130" spans="1:36"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row>
    <row r="131" spans="1:36"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row>
    <row r="132" spans="1:36"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row>
    <row r="133" spans="1:36"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row>
    <row r="134" spans="1:36"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row>
    <row r="135" spans="1:36"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row>
    <row r="136" spans="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row>
    <row r="137" spans="1:36"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row>
    <row r="138" spans="1:36"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row>
    <row r="139" spans="1:36"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row>
    <row r="140" spans="1:36"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row>
    <row r="141" spans="1:36"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row>
    <row r="142" spans="1:36"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row>
    <row r="143" spans="1:36"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row>
    <row r="144" spans="1:36"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row>
    <row r="145" spans="1:36"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row>
    <row r="146" spans="1:3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row>
    <row r="147" spans="1:36"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row>
    <row r="148" spans="1:36"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row>
    <row r="149" spans="1:36"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row>
    <row r="150" spans="1:36"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row>
    <row r="151" spans="1:36"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row>
    <row r="152" spans="1:36"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row>
    <row r="153" spans="1:36"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row>
    <row r="154" spans="1:36"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row>
    <row r="155" spans="1:36"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row>
    <row r="156" spans="1:3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row>
    <row r="157" spans="1:36"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row>
    <row r="158" spans="1:36"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row>
    <row r="159" spans="1:3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row>
    <row r="160" spans="1:36"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row>
    <row r="161" spans="1:36"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row>
    <row r="162" spans="1:36"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row>
    <row r="163" spans="1:36"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row>
    <row r="164" spans="1:36"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row>
    <row r="165" spans="1:36"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row>
    <row r="166" spans="1:3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row>
    <row r="167" spans="1:36"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row>
    <row r="168" spans="1:36"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row>
    <row r="169" spans="1:36"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row>
    <row r="170" spans="1:36"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row>
    <row r="171" spans="1:3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row>
    <row r="172" spans="1:3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row>
    <row r="173" spans="1:36"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row>
    <row r="174" spans="1:3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row>
    <row r="175" spans="1:3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row>
    <row r="176" spans="1:3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row>
    <row r="177" spans="1:3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row>
    <row r="178" spans="1:3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row>
    <row r="179" spans="1:3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row>
    <row r="180" spans="1:3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row>
    <row r="181" spans="1:3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row>
    <row r="182" spans="1:3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row>
    <row r="183" spans="1:3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row>
    <row r="184" spans="1:3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row>
    <row r="185" spans="1:3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row>
    <row r="186" spans="1:3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row>
    <row r="187" spans="1:3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row>
    <row r="188" spans="1:3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row>
    <row r="189" spans="1:3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row>
    <row r="190" spans="1:3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row>
    <row r="191" spans="1:3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row>
    <row r="192" spans="1:3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row>
    <row r="193" spans="1:3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row>
    <row r="194" spans="1:3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row>
    <row r="195" spans="1:3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row>
    <row r="196" spans="1:3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row>
    <row r="197" spans="1:3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row>
    <row r="198" spans="1:3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row>
    <row r="199" spans="1:3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row>
    <row r="200" spans="1:3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row>
    <row r="201" spans="1:3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row>
    <row r="202" spans="1:3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row>
    <row r="203" spans="1:3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row>
    <row r="204" spans="1:3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row>
    <row r="205" spans="1:3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row>
    <row r="206" spans="1:3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row>
    <row r="207" spans="1:3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row>
    <row r="208" spans="1:3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row>
    <row r="209" spans="1:3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row>
    <row r="210" spans="1:3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row>
    <row r="211" spans="1:3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row>
    <row r="212" spans="1:3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row>
    <row r="213" spans="1:3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row>
    <row r="214" spans="1:3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row>
    <row r="215" spans="1:3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row>
    <row r="216" spans="1:3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row>
    <row r="217" spans="1:3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row>
    <row r="218" spans="1:3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row>
    <row r="219" spans="1:3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row>
    <row r="220" spans="1:3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row>
    <row r="221" spans="1:3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row>
    <row r="222" spans="1:3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row>
    <row r="223" spans="1:3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row>
    <row r="224" spans="1:3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row>
    <row r="225" spans="1:3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row>
    <row r="226" spans="1:3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row>
    <row r="227" spans="1:3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row>
    <row r="228" spans="1:3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row>
    <row r="229" spans="1:3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row>
    <row r="230" spans="1:3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row>
    <row r="231" spans="1:3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row>
    <row r="232" spans="1:3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row>
    <row r="233" spans="1:3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row>
    <row r="234" spans="1:3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row>
    <row r="235" spans="1:3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row>
    <row r="236" spans="1: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row>
    <row r="237" spans="1:3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row>
    <row r="238" spans="1:3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row>
    <row r="239" spans="1:3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row>
    <row r="240" spans="1:3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row>
    <row r="241" spans="1:3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row>
    <row r="242" spans="1:3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row>
    <row r="243" spans="1:3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row>
    <row r="244" spans="1:3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row>
    <row r="245" spans="1:3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row>
    <row r="246" spans="1:3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row>
    <row r="247" spans="1:3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row>
    <row r="248" spans="1:3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row>
    <row r="249" spans="1:3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row>
    <row r="250" spans="1:3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row>
    <row r="251" spans="1:3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row>
    <row r="252" spans="1:3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row>
    <row r="253" spans="1:3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row>
    <row r="254" spans="1:3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row>
    <row r="255" spans="1:3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row>
    <row r="256" spans="1:3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row>
    <row r="257" spans="1:3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row>
    <row r="258" spans="1:3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row>
    <row r="259" spans="1:3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row>
    <row r="260" spans="1:3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row>
    <row r="261" spans="1:3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row>
    <row r="262" spans="1:3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row>
    <row r="263" spans="1:3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row>
    <row r="264" spans="1:3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row>
    <row r="265" spans="1:3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row>
    <row r="266" spans="1:3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row>
    <row r="267" spans="1:3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row>
    <row r="268" spans="1:3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row>
    <row r="269" spans="1:3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row>
    <row r="270" spans="1:3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row>
    <row r="271" spans="1:3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row>
    <row r="272" spans="1:3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row>
    <row r="273" spans="1:3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row>
    <row r="274" spans="1:3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row>
    <row r="275" spans="1:3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row>
    <row r="276" spans="1:3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row>
    <row r="277" spans="1:3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row>
    <row r="278" spans="1:3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row>
    <row r="279" spans="1:3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row>
    <row r="280" spans="1:3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row>
    <row r="281" spans="1:3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row>
    <row r="282" spans="1:3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row>
    <row r="283" spans="1:3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row>
    <row r="284" spans="1:3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row>
    <row r="285" spans="1:3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row>
    <row r="286" spans="1:3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row>
    <row r="287" spans="1:3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row>
    <row r="288" spans="1:3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row>
    <row r="289" spans="1:3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row>
    <row r="290" spans="1:3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row>
    <row r="291" spans="1:3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row>
    <row r="292" spans="1:3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row>
    <row r="293" spans="1:3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row>
    <row r="294" spans="1:3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row>
    <row r="295" spans="1:3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row>
    <row r="296" spans="1:3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row>
    <row r="297" spans="1:3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row>
    <row r="298" spans="1:3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row>
    <row r="299" spans="1:3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row>
    <row r="300" spans="1:3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row>
    <row r="301" spans="1:3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row>
    <row r="302" spans="1:3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row>
    <row r="303" spans="1:3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row>
    <row r="304" spans="1:3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row>
    <row r="305" spans="1:3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row>
    <row r="306" spans="1:3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row>
    <row r="307" spans="1:3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row>
    <row r="308" spans="1:3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row>
    <row r="309" spans="1:3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row>
    <row r="310" spans="1:3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row>
    <row r="311" spans="1:3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row>
    <row r="312" spans="1:3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row>
    <row r="313" spans="1:3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row>
    <row r="314" spans="1:3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row>
    <row r="315" spans="1:3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row>
    <row r="316" spans="1:3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row>
    <row r="317" spans="1:3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row>
    <row r="318" spans="1:3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row>
    <row r="319" spans="1:3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row>
    <row r="320" spans="1:3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row>
    <row r="321" spans="1:3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row>
    <row r="322" spans="1:3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row>
    <row r="323" spans="1:3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row>
    <row r="324" spans="1:3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row>
    <row r="325" spans="1:3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row>
    <row r="326" spans="1:3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row>
    <row r="327" spans="1:3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row>
    <row r="328" spans="1:3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row>
    <row r="329" spans="1:3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row>
    <row r="330" spans="1:3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row>
    <row r="331" spans="1:3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row>
    <row r="332" spans="1:3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row>
    <row r="333" spans="1:3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row>
    <row r="334" spans="1:3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row>
    <row r="335" spans="1:3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row>
    <row r="336" spans="1: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row>
    <row r="337" spans="1:3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row>
    <row r="338" spans="1:3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row>
    <row r="339" spans="1:3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row>
    <row r="340" spans="1:3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row>
    <row r="341" spans="1:3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row>
    <row r="342" spans="1:3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row>
    <row r="343" spans="1:3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row>
    <row r="344" spans="1:3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row>
    <row r="345" spans="1:3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row>
    <row r="346" spans="1:3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row>
    <row r="347" spans="1:3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row>
    <row r="348" spans="1:3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row>
    <row r="349" spans="1:3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row>
    <row r="350" spans="1:3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row>
    <row r="351" spans="1:3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row>
    <row r="352" spans="1:3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row>
    <row r="353" spans="1:3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row>
    <row r="354" spans="1:3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row>
    <row r="355" spans="1:3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row>
    <row r="356" spans="1:3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row>
    <row r="357" spans="1:3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row>
    <row r="358" spans="1:3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row>
    <row r="359" spans="1:3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row>
    <row r="360" spans="1:3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row>
    <row r="361" spans="1:3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row>
    <row r="362" spans="1:3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row>
    <row r="363" spans="1:3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row>
    <row r="364" spans="1:3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row>
    <row r="365" spans="1:3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row>
    <row r="366" spans="1:3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row>
    <row r="367" spans="1:3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row>
    <row r="368" spans="1:3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row>
    <row r="369" spans="1:3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row>
    <row r="370" spans="1:3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row>
    <row r="371" spans="1:3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row>
    <row r="372" spans="1:3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row>
    <row r="373" spans="1:3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row>
    <row r="374" spans="1:3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row>
    <row r="375" spans="1:3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row>
    <row r="376" spans="1:3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row>
    <row r="377" spans="1:3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row>
    <row r="378" spans="1:3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row>
    <row r="379" spans="1:3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row>
    <row r="380" spans="1:3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row>
    <row r="381" spans="1:3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row>
    <row r="382" spans="1:3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row>
    <row r="383" spans="1:3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row>
    <row r="384" spans="1:3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row>
    <row r="385" spans="1:3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row>
    <row r="386" spans="1:3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row>
    <row r="387" spans="1:3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row>
    <row r="388" spans="1:3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row>
    <row r="389" spans="1:3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row>
    <row r="390" spans="1:3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row>
    <row r="391" spans="1:3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row>
    <row r="392" spans="1:3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row>
    <row r="393" spans="1:3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row>
    <row r="394" spans="1:3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row>
    <row r="395" spans="1:3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row>
    <row r="396" spans="1:3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row>
    <row r="397" spans="1:3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row>
    <row r="398" spans="1:3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row>
    <row r="399" spans="1:3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row>
    <row r="400" spans="1:3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row>
    <row r="401" spans="1:3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row>
    <row r="402" spans="1:3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row>
    <row r="403" spans="1:3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row>
    <row r="404" spans="1:3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row>
    <row r="405" spans="1:3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row>
    <row r="406" spans="1:3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row>
    <row r="407" spans="1:3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row>
    <row r="408" spans="1:3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row>
    <row r="409" spans="1:3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row>
    <row r="410" spans="1:3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row>
    <row r="411" spans="1:3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row>
    <row r="412" spans="1:3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row>
    <row r="413" spans="1:3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row>
    <row r="414" spans="1:3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row>
    <row r="415" spans="1:3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row>
    <row r="416" spans="1:3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row>
    <row r="417" spans="1:3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row>
    <row r="418" spans="1:3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row>
    <row r="419" spans="1:3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row>
    <row r="420" spans="1:3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row>
    <row r="421" spans="1:3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row>
    <row r="422" spans="1:3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row>
    <row r="423" spans="1:3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row>
    <row r="424" spans="1:3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row>
    <row r="425" spans="1:3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row>
    <row r="426" spans="1:3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row>
    <row r="427" spans="1:3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row>
    <row r="428" spans="1:3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row>
    <row r="429" spans="1:3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row>
    <row r="430" spans="1:3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row>
    <row r="431" spans="1:3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row>
    <row r="432" spans="1:3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row>
    <row r="433" spans="1:3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row>
    <row r="434" spans="1:3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row>
    <row r="435" spans="1:3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row>
    <row r="436" spans="1: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row>
    <row r="437" spans="1:3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row>
    <row r="438" spans="1:3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row>
    <row r="439" spans="1:3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row>
    <row r="440" spans="1:3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row>
    <row r="441" spans="1:3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row>
    <row r="442" spans="1:3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row>
    <row r="443" spans="1:3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row>
    <row r="444" spans="1:3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row>
    <row r="445" spans="1:3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row>
    <row r="446" spans="1:3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row>
    <row r="447" spans="1:3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row>
    <row r="448" spans="1:3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row>
    <row r="449" spans="1:3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row>
    <row r="450" spans="1:3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row>
    <row r="451" spans="1:3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row>
    <row r="452" spans="1:3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row>
    <row r="453" spans="1:3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row>
    <row r="454" spans="1:3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row>
    <row r="455" spans="1:3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row>
    <row r="456" spans="1:3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row>
    <row r="457" spans="1:3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row>
    <row r="458" spans="1:3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row>
    <row r="459" spans="1:3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row>
    <row r="460" spans="1:3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row>
    <row r="461" spans="1:3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row>
    <row r="462" spans="1:3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row>
    <row r="463" spans="1:3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row>
    <row r="464" spans="1:3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row>
    <row r="465" spans="1:3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row>
    <row r="466" spans="1:3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row>
    <row r="467" spans="1:3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row>
    <row r="468" spans="1:3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row>
    <row r="469" spans="1:3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row>
    <row r="470" spans="1:3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row>
    <row r="471" spans="1:3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row>
    <row r="472" spans="1:3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row>
    <row r="473" spans="1:3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row>
    <row r="474" spans="1:3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row>
    <row r="475" spans="1:3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row>
    <row r="476" spans="1:3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row>
    <row r="477" spans="1:3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row>
    <row r="478" spans="1:3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row>
    <row r="479" spans="1:3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row>
    <row r="480" spans="1:3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row>
    <row r="481" spans="1:3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row>
    <row r="482" spans="1:3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row>
    <row r="483" spans="1:3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row>
    <row r="484" spans="1:3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row>
    <row r="485" spans="1:3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row>
    <row r="486" spans="1:3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row>
    <row r="487" spans="1:3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row>
    <row r="488" spans="1:3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row>
    <row r="489" spans="1:3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row>
    <row r="490" spans="1:3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row>
    <row r="491" spans="1:3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row>
    <row r="492" spans="1:3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row>
    <row r="493" spans="1:3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row>
    <row r="494" spans="1:3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row>
    <row r="495" spans="1:3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row>
    <row r="496" spans="1:3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row>
    <row r="497" spans="1:3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row>
    <row r="498" spans="1:3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row>
    <row r="499" spans="1:3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row>
    <row r="500" spans="1:3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row>
    <row r="501" spans="1:3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row>
    <row r="502" spans="1:3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row>
    <row r="503" spans="1:3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row>
    <row r="504" spans="1:3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row>
    <row r="505" spans="1:3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row>
    <row r="506" spans="1:3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row>
    <row r="507" spans="1:3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row>
    <row r="508" spans="1:3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row>
    <row r="509" spans="1:3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row>
    <row r="510" spans="1:3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row>
    <row r="511" spans="1:3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row>
    <row r="512" spans="1:3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row>
    <row r="513" spans="1:3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row>
    <row r="514" spans="1:3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row>
    <row r="515" spans="1:3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row>
    <row r="516" spans="1:3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row>
    <row r="517" spans="1:3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row>
    <row r="518" spans="1:3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row>
    <row r="519" spans="1:3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row>
    <row r="520" spans="1:3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row>
    <row r="521" spans="1:3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row>
    <row r="522" spans="1:3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row>
    <row r="523" spans="1:3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row>
    <row r="524" spans="1:3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row>
    <row r="525" spans="1:3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row>
    <row r="526" spans="1:3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row>
    <row r="527" spans="1:3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row>
    <row r="528" spans="1:3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row>
    <row r="529" spans="1:3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row>
    <row r="530" spans="1:3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row>
    <row r="531" spans="1:3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row>
    <row r="532" spans="1:3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row>
    <row r="533" spans="1:3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row>
    <row r="534" spans="1:3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row>
    <row r="535" spans="1:3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row>
    <row r="536" spans="1: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row>
    <row r="537" spans="1:3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row>
    <row r="538" spans="1:3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row>
    <row r="539" spans="1:3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row>
    <row r="540" spans="1:3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row>
    <row r="541" spans="1:3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row>
    <row r="542" spans="1:3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row>
    <row r="543" spans="1:3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row>
    <row r="544" spans="1:3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row>
    <row r="545" spans="1:3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row>
    <row r="546" spans="1:3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row>
    <row r="547" spans="1:3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row>
    <row r="548" spans="1:3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row>
    <row r="549" spans="1:3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row>
    <row r="550" spans="1:3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row>
    <row r="551" spans="1:3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row>
    <row r="552" spans="1:3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row>
    <row r="553" spans="1:3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row>
    <row r="554" spans="1:3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row>
    <row r="555" spans="1:3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row>
    <row r="556" spans="1:3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row>
    <row r="557" spans="1:3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row>
    <row r="558" spans="1:3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row>
    <row r="559" spans="1:3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row>
    <row r="560" spans="1:3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row>
    <row r="561" spans="1:3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row>
    <row r="562" spans="1:3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row>
    <row r="563" spans="1:3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row>
    <row r="564" spans="1:3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row>
    <row r="565" spans="1:3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row>
    <row r="566" spans="1:3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row>
    <row r="567" spans="1:3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row>
    <row r="568" spans="1:3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row>
    <row r="569" spans="1:3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row>
    <row r="570" spans="1:3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row>
    <row r="571" spans="1:3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row>
    <row r="572" spans="1:3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row>
    <row r="573" spans="1:3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row>
    <row r="574" spans="1:3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row>
    <row r="575" spans="1:3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row>
    <row r="576" spans="1:3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row>
    <row r="577" spans="1:3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row>
    <row r="578" spans="1:3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row>
    <row r="579" spans="1:3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row>
    <row r="580" spans="1:3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row>
    <row r="581" spans="1:3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row>
    <row r="582" spans="1:3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row>
    <row r="583" spans="1:3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row>
    <row r="584" spans="1:3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row>
    <row r="585" spans="1:3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row>
    <row r="586" spans="1:3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row>
    <row r="587" spans="1:3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row>
    <row r="588" spans="1:3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row>
    <row r="589" spans="1:3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row>
    <row r="590" spans="1:3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row>
    <row r="591" spans="1:3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row>
    <row r="592" spans="1:3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row>
    <row r="593" spans="1:3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row>
    <row r="594" spans="1:3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row>
    <row r="595" spans="1:3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row>
    <row r="596" spans="1:3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row>
    <row r="597" spans="1:3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row>
    <row r="598" spans="1:3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row>
    <row r="599" spans="1:3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row>
    <row r="600" spans="1:3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row>
    <row r="601" spans="1:3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row>
    <row r="602" spans="1:3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row>
    <row r="603" spans="1:3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row>
    <row r="604" spans="1:3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row>
    <row r="605" spans="1:3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row>
    <row r="606" spans="1:3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row>
    <row r="607" spans="1:3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row>
    <row r="608" spans="1:3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row>
    <row r="609" spans="1:3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row>
    <row r="610" spans="1:3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row>
    <row r="611" spans="1:3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row>
    <row r="612" spans="1:3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row>
    <row r="613" spans="1:3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row>
    <row r="614" spans="1:3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row>
    <row r="615" spans="1:3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row>
    <row r="616" spans="1:3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row>
    <row r="617" spans="1:3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row>
    <row r="618" spans="1:3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row>
    <row r="619" spans="1:3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row>
    <row r="620" spans="1:3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row>
    <row r="621" spans="1:3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row>
    <row r="622" spans="1:3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row>
    <row r="623" spans="1:3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row>
    <row r="624" spans="1:3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row>
    <row r="625" spans="1:3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row>
    <row r="626" spans="1:3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row>
    <row r="627" spans="1:3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row>
    <row r="628" spans="1:3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row>
    <row r="629" spans="1:3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row>
    <row r="630" spans="1:3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row>
    <row r="631" spans="1:3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row>
    <row r="632" spans="1:3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row>
    <row r="633" spans="1:3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row>
    <row r="634" spans="1:3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row>
    <row r="635" spans="1:3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row>
    <row r="636" spans="1: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row>
    <row r="637" spans="1:3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row>
    <row r="638" spans="1:3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row>
    <row r="639" spans="1:3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row>
    <row r="640" spans="1:3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row>
    <row r="641" spans="1:3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row>
    <row r="642" spans="1:3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row>
    <row r="643" spans="1:3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row>
    <row r="644" spans="1:3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row>
    <row r="645" spans="1:3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row>
    <row r="646" spans="1:3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row>
    <row r="647" spans="1:3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row>
    <row r="648" spans="1:3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row>
    <row r="649" spans="1:3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row>
    <row r="650" spans="1:3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row>
    <row r="651" spans="1:3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row>
    <row r="652" spans="1:3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row>
    <row r="653" spans="1:3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row>
    <row r="654" spans="1:3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row>
    <row r="655" spans="1:3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row>
    <row r="656" spans="1:3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row>
    <row r="657" spans="1:3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row>
    <row r="658" spans="1:3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row>
    <row r="659" spans="1:3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row>
    <row r="660" spans="1:3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row>
    <row r="661" spans="1:3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row>
    <row r="662" spans="1:3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row>
    <row r="663" spans="1:3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row>
    <row r="664" spans="1:3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row>
    <row r="665" spans="1:3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row>
    <row r="666" spans="1:3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row>
    <row r="667" spans="1:3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row>
    <row r="668" spans="1:3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row>
    <row r="669" spans="1:3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row>
    <row r="670" spans="1:3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row>
    <row r="671" spans="1:3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row>
    <row r="672" spans="1:3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row>
    <row r="673" spans="1:3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row>
    <row r="674" spans="1:3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row>
    <row r="675" spans="1:3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row>
    <row r="676" spans="1:3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row>
    <row r="677" spans="1:3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row>
    <row r="678" spans="1:3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row>
    <row r="679" spans="1:3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row>
    <row r="680" spans="1:3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row>
    <row r="681" spans="1:3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row>
    <row r="682" spans="1:3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row>
    <row r="683" spans="1:3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row>
    <row r="684" spans="1:3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row>
    <row r="685" spans="1:3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row>
    <row r="686" spans="1:3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row>
    <row r="687" spans="1:3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row>
    <row r="688" spans="1:3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row>
    <row r="689" spans="1:3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row>
    <row r="690" spans="1:3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row>
    <row r="691" spans="1:3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row>
    <row r="692" spans="1:3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row>
    <row r="693" spans="1:3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row>
    <row r="694" spans="1:3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row>
    <row r="695" spans="1:3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row>
    <row r="696" spans="1:3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row>
    <row r="697" spans="1:3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row>
    <row r="698" spans="1:3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row>
    <row r="699" spans="1:3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row>
    <row r="700" spans="1:3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row>
    <row r="701" spans="1:3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row>
    <row r="702" spans="1:3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row>
    <row r="703" spans="1:3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row>
    <row r="704" spans="1:3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row>
    <row r="705" spans="1:3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row>
    <row r="706" spans="1:3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row>
    <row r="707" spans="1:3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row>
    <row r="708" spans="1:3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row>
    <row r="709" spans="1:3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row>
    <row r="710" spans="1:3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row>
    <row r="711" spans="1:3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row>
    <row r="712" spans="1:3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row>
    <row r="713" spans="1:3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row>
    <row r="714" spans="1:3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row>
    <row r="715" spans="1:3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row>
    <row r="716" spans="1:3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row>
    <row r="717" spans="1:3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row>
    <row r="718" spans="1:3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row>
    <row r="719" spans="1:3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row>
    <row r="720" spans="1:3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row>
    <row r="721" spans="1:3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row>
    <row r="722" spans="1:3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row>
    <row r="723" spans="1:3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row>
    <row r="724" spans="1:3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row>
    <row r="725" spans="1:3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row>
    <row r="726" spans="1:3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row>
    <row r="727" spans="1:3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row>
    <row r="728" spans="1:3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row>
    <row r="729" spans="1:3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row>
    <row r="730" spans="1:3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row>
    <row r="731" spans="1:3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row>
    <row r="732" spans="1:3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row>
    <row r="733" spans="1:3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row>
    <row r="734" spans="1:3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row>
    <row r="735" spans="1:3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row>
    <row r="736" spans="1: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row>
    <row r="737" spans="1:3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row>
    <row r="738" spans="1:3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row>
    <row r="739" spans="1:3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row>
    <row r="740" spans="1:3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row>
    <row r="741" spans="1:3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row>
    <row r="742" spans="1:3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row>
    <row r="743" spans="1:3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row>
    <row r="744" spans="1:3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row>
    <row r="745" spans="1:3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row>
    <row r="746" spans="1:3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row>
    <row r="747" spans="1:3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row>
    <row r="748" spans="1:3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row>
    <row r="749" spans="1:3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row>
    <row r="750" spans="1:3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row>
    <row r="751" spans="1:3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row>
    <row r="752" spans="1:3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row>
    <row r="753" spans="1:3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row>
    <row r="754" spans="1:3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row>
    <row r="755" spans="1:3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row>
    <row r="756" spans="1:3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row>
    <row r="757" spans="1:3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row>
    <row r="758" spans="1:3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row>
    <row r="759" spans="1:3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row>
    <row r="760" spans="1:3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row>
    <row r="761" spans="1:3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row>
    <row r="762" spans="1:3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row>
    <row r="763" spans="1:3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row>
    <row r="764" spans="1:3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row>
    <row r="765" spans="1:3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row>
    <row r="766" spans="1:3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row>
    <row r="767" spans="1:3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row>
    <row r="768" spans="1:3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row>
    <row r="769" spans="1:3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row>
    <row r="770" spans="1:3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row>
    <row r="771" spans="1:3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row>
    <row r="772" spans="1:3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row>
    <row r="773" spans="1:3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row>
    <row r="774" spans="1:3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row>
    <row r="775" spans="1:3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row>
    <row r="776" spans="1:3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row>
    <row r="777" spans="1:3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row>
    <row r="778" spans="1:3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row>
    <row r="779" spans="1:3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row>
    <row r="780" spans="1:3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row>
    <row r="781" spans="1:3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row>
    <row r="782" spans="1:3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row>
    <row r="783" spans="1:3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row>
    <row r="784" spans="1:3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row>
    <row r="785" spans="1:3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row>
    <row r="786" spans="1:3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row>
    <row r="787" spans="1:3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row>
    <row r="788" spans="1:3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row>
    <row r="789" spans="1:3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row>
    <row r="790" spans="1:3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row>
    <row r="791" spans="1:3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row>
    <row r="792" spans="1:3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row>
    <row r="793" spans="1:3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row>
    <row r="794" spans="1:3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row>
    <row r="795" spans="1:3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row>
    <row r="796" spans="1:3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row>
    <row r="797" spans="1:3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row>
    <row r="798" spans="1:3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row>
    <row r="799" spans="1:3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row>
    <row r="800" spans="1:3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row>
    <row r="801" spans="1:3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row>
    <row r="802" spans="1:3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row>
    <row r="803" spans="1:3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row>
    <row r="804" spans="1:3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row>
    <row r="805" spans="1:3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row>
    <row r="806" spans="1:3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row>
    <row r="807" spans="1:3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row>
    <row r="808" spans="1:3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row>
    <row r="809" spans="1:3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row>
    <row r="810" spans="1:3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row>
    <row r="811" spans="1:3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row>
    <row r="812" spans="1:3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row>
    <row r="813" spans="1:3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row>
    <row r="814" spans="1:3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row>
    <row r="815" spans="1:3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row>
    <row r="816" spans="1:3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row>
    <row r="817" spans="1:3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row>
    <row r="818" spans="1:3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row>
    <row r="819" spans="1:3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row>
    <row r="820" spans="1:3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row>
    <row r="821" spans="1:3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row>
    <row r="822" spans="1:3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row>
    <row r="823" spans="1:3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row>
    <row r="824" spans="1:3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row>
    <row r="825" spans="1:3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row>
    <row r="826" spans="1:3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row>
    <row r="827" spans="1:3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row>
    <row r="828" spans="1:3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row>
    <row r="829" spans="1:3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row>
    <row r="830" spans="1:3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row>
    <row r="831" spans="1:3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row>
    <row r="832" spans="1:3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row>
    <row r="833" spans="1:3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row>
    <row r="834" spans="1:3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row>
    <row r="835" spans="1:3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row>
    <row r="836" spans="1: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row>
    <row r="837" spans="1:3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row>
    <row r="838" spans="1:3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row>
    <row r="839" spans="1:3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row>
    <row r="840" spans="1:3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row>
    <row r="841" spans="1:3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row>
    <row r="842" spans="1:3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row>
    <row r="843" spans="1:3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row>
    <row r="844" spans="1:3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row>
    <row r="845" spans="1:3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row>
    <row r="846" spans="1:3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row>
    <row r="847" spans="1:3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row>
    <row r="848" spans="1:3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row>
    <row r="849" spans="1:3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row>
    <row r="850" spans="1:3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row>
    <row r="851" spans="1:3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row>
    <row r="852" spans="1:3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row>
    <row r="853" spans="1:3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row>
    <row r="854" spans="1:3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row>
    <row r="855" spans="1:3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row>
    <row r="856" spans="1:3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row>
    <row r="857" spans="1:3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row>
    <row r="858" spans="1:3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row>
    <row r="859" spans="1:3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row>
    <row r="860" spans="1:3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row>
    <row r="861" spans="1:3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row>
    <row r="862" spans="1:3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row>
    <row r="863" spans="1:3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row>
    <row r="864" spans="1:3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row>
    <row r="865" spans="1:3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row>
    <row r="866" spans="1:3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row>
    <row r="867" spans="1:3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row>
    <row r="868" spans="1:3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row>
    <row r="869" spans="1:3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row>
    <row r="870" spans="1:3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row>
    <row r="871" spans="1:3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row>
    <row r="872" spans="1:3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row>
    <row r="873" spans="1:3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row>
    <row r="874" spans="1:3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row>
    <row r="875" spans="1:3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row>
    <row r="876" spans="1:3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row>
    <row r="877" spans="1:3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row>
    <row r="878" spans="1:3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row>
    <row r="879" spans="1:3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row>
    <row r="880" spans="1:3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row>
    <row r="881" spans="1:3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row>
    <row r="882" spans="1:3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row>
    <row r="883" spans="1:3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row>
    <row r="884" spans="1:3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row>
    <row r="885" spans="1:3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row>
    <row r="886" spans="1:3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row>
    <row r="887" spans="1:3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row>
    <row r="888" spans="1:3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row>
    <row r="889" spans="1:3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row>
    <row r="890" spans="1:3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row>
    <row r="891" spans="1:3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row>
    <row r="892" spans="1:3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row>
    <row r="893" spans="1:3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row>
    <row r="894" spans="1:3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row>
    <row r="895" spans="1:3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row>
    <row r="896" spans="1:3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row>
    <row r="897" spans="1:3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row>
    <row r="898" spans="1:3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row>
    <row r="899" spans="1:3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row>
    <row r="900" spans="1:3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row>
    <row r="901" spans="1:3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row>
    <row r="902" spans="1:3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row>
    <row r="903" spans="1:3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row>
    <row r="904" spans="1:3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row>
    <row r="905" spans="1:3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row>
    <row r="906" spans="1:3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row>
    <row r="907" spans="1:3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row>
    <row r="908" spans="1:3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row>
    <row r="909" spans="1:3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row>
    <row r="910" spans="1:3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row>
    <row r="911" spans="1:3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row>
    <row r="912" spans="1:3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row>
    <row r="913" spans="1:3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row>
    <row r="914" spans="1:3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row>
    <row r="915" spans="1:3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row>
    <row r="916" spans="1:3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row>
    <row r="917" spans="1:3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row>
    <row r="918" spans="1:3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row>
    <row r="919" spans="1:3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row>
    <row r="920" spans="1:3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row>
    <row r="921" spans="1:3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row>
    <row r="922" spans="1:3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row>
    <row r="923" spans="1:3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row>
    <row r="924" spans="1:3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row>
    <row r="925" spans="1:3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row>
    <row r="926" spans="1:3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row>
    <row r="927" spans="1:3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row>
    <row r="928" spans="1:3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row>
    <row r="929" spans="1:3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row>
    <row r="930" spans="1:3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row>
    <row r="931" spans="1:3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row>
    <row r="932" spans="1:3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row>
    <row r="933" spans="1:3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row>
    <row r="934" spans="1:3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row>
    <row r="935" spans="1:3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row>
    <row r="936" spans="1: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row>
    <row r="937" spans="1:3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row>
    <row r="938" spans="1:3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row>
    <row r="939" spans="1:3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row>
    <row r="940" spans="1:3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row>
    <row r="941" spans="1:3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row>
    <row r="942" spans="1:3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row>
    <row r="943" spans="1:3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row>
    <row r="944" spans="1:3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row>
    <row r="945" spans="1:3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row>
    <row r="946" spans="1:3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row>
    <row r="947" spans="1:3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row>
    <row r="948" spans="1:3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row>
    <row r="949" spans="1:3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row>
    <row r="950" spans="1:3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row>
    <row r="951" spans="1:3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row>
    <row r="952" spans="1:3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row>
    <row r="953" spans="1:3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row>
    <row r="954" spans="1:3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row>
    <row r="955" spans="1:3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row>
    <row r="956" spans="1:3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row>
    <row r="957" spans="1:3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row>
    <row r="958" spans="1:3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row>
    <row r="959" spans="1:3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row>
    <row r="960" spans="1:3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row>
    <row r="961" spans="1:3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row>
    <row r="962" spans="1:3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row>
    <row r="963" spans="1:3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row>
    <row r="964" spans="1:3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row>
    <row r="965" spans="1:3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row>
    <row r="966" spans="1:3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row>
    <row r="967" spans="1:3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row>
    <row r="968" spans="1:3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row>
    <row r="969" spans="1:3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row>
    <row r="970" spans="1:3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row>
    <row r="971" spans="1:3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row>
    <row r="972" spans="1:3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row>
    <row r="973" spans="1:3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row>
    <row r="974" spans="1:3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row>
    <row r="975" spans="1:3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row>
    <row r="976" spans="1:3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row>
    <row r="977" spans="1:3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row>
    <row r="978" spans="1:3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row>
    <row r="979" spans="1:3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row>
    <row r="980" spans="1:3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row>
    <row r="981" spans="1:3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row>
    <row r="982" spans="1:3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row>
    <row r="983" spans="1:3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row>
    <row r="984" spans="1:3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row>
    <row r="985" spans="1:3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row>
    <row r="986" spans="1:3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row>
    <row r="987" spans="1:3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row>
    <row r="988" spans="1:3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row>
    <row r="989" spans="1:3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row>
    <row r="990" spans="1:3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row>
    <row r="991" spans="1:3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row>
    <row r="992" spans="1:3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row>
    <row r="993" spans="1:3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row>
    <row r="994" spans="1:3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row>
    <row r="995" spans="1:3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row>
    <row r="996" spans="1:3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row>
    <row r="997" spans="1:3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row>
    <row r="998" spans="1:3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row>
    <row r="999" spans="1:3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row>
    <row r="1000" spans="1:3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row>
  </sheetData>
  <mergeCells count="9">
    <mergeCell ref="A61:N61"/>
    <mergeCell ref="A63:N64"/>
    <mergeCell ref="A17:V17"/>
    <mergeCell ref="A19:V19"/>
    <mergeCell ref="A20:V20"/>
    <mergeCell ref="A21:V21"/>
    <mergeCell ref="B35:V35"/>
    <mergeCell ref="B36:V36"/>
    <mergeCell ref="B40:V4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5B"/>
  </sheetPr>
  <dimension ref="A1:Z1000"/>
  <sheetViews>
    <sheetView workbookViewId="0">
      <pane ySplit="1" topLeftCell="A29" activePane="bottomLeft" state="frozen"/>
      <selection pane="bottomLeft" activeCell="A505" sqref="A505"/>
    </sheetView>
  </sheetViews>
  <sheetFormatPr defaultColWidth="14.42578125" defaultRowHeight="15" customHeight="1"/>
  <cols>
    <col min="1" max="1" width="21.42578125" customWidth="1"/>
    <col min="2" max="3" width="19.85546875" customWidth="1"/>
    <col min="4" max="4" width="10.140625" customWidth="1"/>
    <col min="5" max="5" width="20.7109375" customWidth="1"/>
    <col min="6" max="6" width="34.7109375" customWidth="1"/>
    <col min="7" max="7" width="41.28515625" customWidth="1"/>
    <col min="8" max="8" width="18.140625" customWidth="1"/>
    <col min="9" max="9" width="18.7109375" customWidth="1"/>
    <col min="10" max="11" width="12.28515625" customWidth="1"/>
    <col min="12" max="26" width="8.7109375" customWidth="1"/>
  </cols>
  <sheetData>
    <row r="1" spans="1:26" ht="14.25" customHeight="1">
      <c r="A1" s="90" t="s">
        <v>13</v>
      </c>
      <c r="B1" s="90" t="s">
        <v>15</v>
      </c>
      <c r="C1" s="90" t="s">
        <v>17</v>
      </c>
      <c r="D1" s="90" t="s">
        <v>19</v>
      </c>
      <c r="E1" s="90" t="s">
        <v>21</v>
      </c>
      <c r="F1" s="90" t="s">
        <v>23</v>
      </c>
      <c r="G1" s="90" t="s">
        <v>25</v>
      </c>
      <c r="H1" s="90" t="s">
        <v>27</v>
      </c>
      <c r="I1" s="91" t="s">
        <v>29</v>
      </c>
      <c r="J1" s="92"/>
      <c r="K1" s="93"/>
      <c r="L1" s="93"/>
      <c r="M1" s="93"/>
      <c r="N1" s="93"/>
      <c r="O1" s="93"/>
      <c r="P1" s="93"/>
      <c r="Q1" s="93"/>
      <c r="R1" s="93"/>
      <c r="S1" s="93"/>
      <c r="T1" s="93"/>
      <c r="U1" s="93"/>
      <c r="V1" s="93"/>
      <c r="W1" s="93"/>
      <c r="X1" s="93"/>
      <c r="Y1" s="93"/>
      <c r="Z1" s="93"/>
    </row>
    <row r="2" spans="1:26" ht="14.25" customHeight="1">
      <c r="A2" s="23" t="s">
        <v>33</v>
      </c>
      <c r="B2" s="23" t="s">
        <v>34</v>
      </c>
      <c r="C2" s="23" t="s">
        <v>35</v>
      </c>
      <c r="D2" s="24">
        <v>41456</v>
      </c>
      <c r="E2" s="25">
        <f t="shared" ref="E2:E373" si="0">MONTH(D2)</f>
        <v>7</v>
      </c>
      <c r="F2" s="23" t="s">
        <v>36</v>
      </c>
      <c r="G2" s="23" t="s">
        <v>37</v>
      </c>
      <c r="H2" s="23" t="s">
        <v>38</v>
      </c>
      <c r="I2" s="26">
        <v>1473589.0469999998</v>
      </c>
      <c r="J2" s="27"/>
    </row>
    <row r="3" spans="1:26" ht="14.25" customHeight="1">
      <c r="A3" s="23" t="s">
        <v>33</v>
      </c>
      <c r="B3" s="23" t="s">
        <v>34</v>
      </c>
      <c r="C3" s="23" t="s">
        <v>35</v>
      </c>
      <c r="D3" s="24">
        <v>41487</v>
      </c>
      <c r="E3" s="25">
        <f t="shared" si="0"/>
        <v>8</v>
      </c>
      <c r="F3" s="23" t="s">
        <v>36</v>
      </c>
      <c r="G3" s="23" t="s">
        <v>37</v>
      </c>
      <c r="H3" s="23" t="s">
        <v>38</v>
      </c>
      <c r="I3" s="26">
        <v>1419296.1002499999</v>
      </c>
      <c r="J3" s="27"/>
    </row>
    <row r="4" spans="1:26" ht="14.25" customHeight="1">
      <c r="A4" s="23" t="s">
        <v>33</v>
      </c>
      <c r="B4" s="23" t="s">
        <v>34</v>
      </c>
      <c r="C4" s="23" t="s">
        <v>35</v>
      </c>
      <c r="D4" s="24">
        <v>41518</v>
      </c>
      <c r="E4" s="25">
        <f t="shared" si="0"/>
        <v>9</v>
      </c>
      <c r="F4" s="23" t="s">
        <v>36</v>
      </c>
      <c r="G4" s="23" t="s">
        <v>37</v>
      </c>
      <c r="H4" s="23" t="s">
        <v>38</v>
      </c>
      <c r="I4" s="26">
        <v>1310673.21</v>
      </c>
      <c r="J4" s="27"/>
    </row>
    <row r="5" spans="1:26" ht="14.25" customHeight="1">
      <c r="A5" s="23" t="s">
        <v>33</v>
      </c>
      <c r="B5" s="23" t="s">
        <v>34</v>
      </c>
      <c r="C5" s="23" t="s">
        <v>35</v>
      </c>
      <c r="D5" s="24">
        <v>41548</v>
      </c>
      <c r="E5" s="25">
        <f t="shared" si="0"/>
        <v>10</v>
      </c>
      <c r="F5" s="23" t="s">
        <v>36</v>
      </c>
      <c r="G5" s="23" t="s">
        <v>37</v>
      </c>
      <c r="H5" s="23" t="s">
        <v>38</v>
      </c>
      <c r="I5" s="26">
        <v>1301024.7319999998</v>
      </c>
      <c r="J5" s="27"/>
    </row>
    <row r="6" spans="1:26" ht="14.25" customHeight="1">
      <c r="A6" s="23" t="s">
        <v>33</v>
      </c>
      <c r="B6" s="23" t="s">
        <v>34</v>
      </c>
      <c r="C6" s="23" t="s">
        <v>35</v>
      </c>
      <c r="D6" s="24">
        <v>41579</v>
      </c>
      <c r="E6" s="25">
        <f t="shared" si="0"/>
        <v>11</v>
      </c>
      <c r="F6" s="23" t="s">
        <v>36</v>
      </c>
      <c r="G6" s="23" t="s">
        <v>37</v>
      </c>
      <c r="H6" s="23" t="s">
        <v>38</v>
      </c>
      <c r="I6" s="26">
        <v>1373822.8629999999</v>
      </c>
    </row>
    <row r="7" spans="1:26" ht="14.25" customHeight="1">
      <c r="A7" s="23" t="s">
        <v>33</v>
      </c>
      <c r="B7" s="23" t="s">
        <v>34</v>
      </c>
      <c r="C7" s="23" t="s">
        <v>35</v>
      </c>
      <c r="D7" s="24">
        <v>41609</v>
      </c>
      <c r="E7" s="25">
        <f t="shared" si="0"/>
        <v>12</v>
      </c>
      <c r="F7" s="23" t="s">
        <v>36</v>
      </c>
      <c r="G7" s="23" t="s">
        <v>37</v>
      </c>
      <c r="H7" s="23" t="s">
        <v>38</v>
      </c>
      <c r="I7" s="26">
        <v>1340623.0372500001</v>
      </c>
    </row>
    <row r="8" spans="1:26" ht="14.25" customHeight="1">
      <c r="A8" s="23" t="s">
        <v>33</v>
      </c>
      <c r="B8" s="23" t="s">
        <v>34</v>
      </c>
      <c r="C8" s="23" t="s">
        <v>35</v>
      </c>
      <c r="D8" s="24">
        <v>41640</v>
      </c>
      <c r="E8" s="25">
        <f t="shared" si="0"/>
        <v>1</v>
      </c>
      <c r="F8" s="23" t="s">
        <v>36</v>
      </c>
      <c r="G8" s="23" t="s">
        <v>37</v>
      </c>
      <c r="H8" s="23" t="s">
        <v>38</v>
      </c>
      <c r="I8" s="26">
        <v>1948962.5522499997</v>
      </c>
    </row>
    <row r="9" spans="1:26" ht="14.25" customHeight="1">
      <c r="A9" s="23" t="s">
        <v>33</v>
      </c>
      <c r="B9" s="23" t="s">
        <v>34</v>
      </c>
      <c r="C9" s="23" t="s">
        <v>35</v>
      </c>
      <c r="D9" s="24">
        <v>41671</v>
      </c>
      <c r="E9" s="25">
        <f t="shared" si="0"/>
        <v>2</v>
      </c>
      <c r="F9" s="23" t="s">
        <v>36</v>
      </c>
      <c r="G9" s="23" t="s">
        <v>37</v>
      </c>
      <c r="H9" s="23" t="s">
        <v>38</v>
      </c>
      <c r="I9" s="26">
        <v>1725161.6969999999</v>
      </c>
    </row>
    <row r="10" spans="1:26" ht="14.25" customHeight="1">
      <c r="A10" s="23" t="s">
        <v>33</v>
      </c>
      <c r="B10" s="23" t="s">
        <v>34</v>
      </c>
      <c r="C10" s="23" t="s">
        <v>35</v>
      </c>
      <c r="D10" s="24">
        <v>41699</v>
      </c>
      <c r="E10" s="25">
        <f t="shared" si="0"/>
        <v>3</v>
      </c>
      <c r="F10" s="23" t="s">
        <v>36</v>
      </c>
      <c r="G10" s="23" t="s">
        <v>37</v>
      </c>
      <c r="H10" s="23" t="s">
        <v>38</v>
      </c>
      <c r="I10" s="26">
        <v>1818208.6194999998</v>
      </c>
    </row>
    <row r="11" spans="1:26" ht="14.25" customHeight="1">
      <c r="A11" s="23" t="s">
        <v>33</v>
      </c>
      <c r="B11" s="23" t="s">
        <v>34</v>
      </c>
      <c r="C11" s="23" t="s">
        <v>35</v>
      </c>
      <c r="D11" s="24">
        <v>41730</v>
      </c>
      <c r="E11" s="25">
        <f t="shared" si="0"/>
        <v>4</v>
      </c>
      <c r="F11" s="23" t="s">
        <v>36</v>
      </c>
      <c r="G11" s="23" t="s">
        <v>37</v>
      </c>
      <c r="H11" s="23" t="s">
        <v>38</v>
      </c>
      <c r="I11" s="26">
        <v>1328501.68325</v>
      </c>
    </row>
    <row r="12" spans="1:26" ht="14.25" customHeight="1">
      <c r="A12" s="23" t="s">
        <v>33</v>
      </c>
      <c r="B12" s="23" t="s">
        <v>34</v>
      </c>
      <c r="C12" s="23" t="s">
        <v>35</v>
      </c>
      <c r="D12" s="24">
        <v>41760</v>
      </c>
      <c r="E12" s="25">
        <f t="shared" si="0"/>
        <v>5</v>
      </c>
      <c r="F12" s="23" t="s">
        <v>36</v>
      </c>
      <c r="G12" s="23" t="s">
        <v>37</v>
      </c>
      <c r="H12" s="23" t="s">
        <v>38</v>
      </c>
      <c r="I12" s="26">
        <v>1344117.2814999998</v>
      </c>
    </row>
    <row r="13" spans="1:26" ht="14.25" customHeight="1">
      <c r="A13" s="23" t="s">
        <v>33</v>
      </c>
      <c r="B13" s="23" t="s">
        <v>34</v>
      </c>
      <c r="C13" s="23" t="s">
        <v>35</v>
      </c>
      <c r="D13" s="24">
        <v>41791</v>
      </c>
      <c r="E13" s="25">
        <f t="shared" si="0"/>
        <v>6</v>
      </c>
      <c r="F13" s="23" t="s">
        <v>36</v>
      </c>
      <c r="G13" s="23" t="s">
        <v>37</v>
      </c>
      <c r="H13" s="23" t="s">
        <v>38</v>
      </c>
      <c r="I13" s="26">
        <v>1291609.1335</v>
      </c>
    </row>
    <row r="14" spans="1:26" ht="14.25" customHeight="1">
      <c r="A14" s="23" t="s">
        <v>33</v>
      </c>
      <c r="B14" s="23" t="s">
        <v>34</v>
      </c>
      <c r="C14" s="23" t="s">
        <v>35</v>
      </c>
      <c r="D14" s="24">
        <v>41456</v>
      </c>
      <c r="E14" s="25">
        <f t="shared" si="0"/>
        <v>7</v>
      </c>
      <c r="F14" s="23" t="s">
        <v>36</v>
      </c>
      <c r="G14" s="23" t="s">
        <v>39</v>
      </c>
      <c r="H14" s="23" t="s">
        <v>38</v>
      </c>
      <c r="I14" s="26">
        <v>1620947.9516999999</v>
      </c>
    </row>
    <row r="15" spans="1:26" ht="14.25" customHeight="1">
      <c r="A15" s="23" t="s">
        <v>33</v>
      </c>
      <c r="B15" s="23" t="s">
        <v>34</v>
      </c>
      <c r="C15" s="23" t="s">
        <v>35</v>
      </c>
      <c r="D15" s="24">
        <v>41487</v>
      </c>
      <c r="E15" s="25">
        <f t="shared" si="0"/>
        <v>8</v>
      </c>
      <c r="F15" s="23" t="s">
        <v>36</v>
      </c>
      <c r="G15" s="23" t="s">
        <v>39</v>
      </c>
      <c r="H15" s="23" t="s">
        <v>38</v>
      </c>
      <c r="I15" s="26">
        <v>1561225.710275</v>
      </c>
    </row>
    <row r="16" spans="1:26" ht="14.25" customHeight="1">
      <c r="A16" s="23" t="s">
        <v>33</v>
      </c>
      <c r="B16" s="23" t="s">
        <v>34</v>
      </c>
      <c r="C16" s="23" t="s">
        <v>35</v>
      </c>
      <c r="D16" s="24">
        <v>41518</v>
      </c>
      <c r="E16" s="25">
        <f t="shared" si="0"/>
        <v>9</v>
      </c>
      <c r="F16" s="23" t="s">
        <v>36</v>
      </c>
      <c r="G16" s="23" t="s">
        <v>39</v>
      </c>
      <c r="H16" s="23" t="s">
        <v>38</v>
      </c>
      <c r="I16" s="26">
        <v>1441740.531</v>
      </c>
    </row>
    <row r="17" spans="1:9" ht="14.25" customHeight="1">
      <c r="A17" s="23" t="s">
        <v>33</v>
      </c>
      <c r="B17" s="23" t="s">
        <v>34</v>
      </c>
      <c r="C17" s="23" t="s">
        <v>35</v>
      </c>
      <c r="D17" s="24">
        <v>41548</v>
      </c>
      <c r="E17" s="25">
        <f t="shared" si="0"/>
        <v>10</v>
      </c>
      <c r="F17" s="23" t="s">
        <v>36</v>
      </c>
      <c r="G17" s="23" t="s">
        <v>39</v>
      </c>
      <c r="H17" s="23" t="s">
        <v>38</v>
      </c>
      <c r="I17" s="26">
        <v>1431127.2052</v>
      </c>
    </row>
    <row r="18" spans="1:9" ht="14.25" customHeight="1">
      <c r="A18" s="23" t="s">
        <v>33</v>
      </c>
      <c r="B18" s="23" t="s">
        <v>34</v>
      </c>
      <c r="C18" s="23" t="s">
        <v>35</v>
      </c>
      <c r="D18" s="24">
        <v>41579</v>
      </c>
      <c r="E18" s="25">
        <f t="shared" si="0"/>
        <v>11</v>
      </c>
      <c r="F18" s="23" t="s">
        <v>36</v>
      </c>
      <c r="G18" s="23" t="s">
        <v>39</v>
      </c>
      <c r="H18" s="23" t="s">
        <v>38</v>
      </c>
      <c r="I18" s="26">
        <v>1511205.1492999999</v>
      </c>
    </row>
    <row r="19" spans="1:9" ht="14.25" customHeight="1">
      <c r="A19" s="23" t="s">
        <v>33</v>
      </c>
      <c r="B19" s="23" t="s">
        <v>34</v>
      </c>
      <c r="C19" s="23" t="s">
        <v>35</v>
      </c>
      <c r="D19" s="24">
        <v>41609</v>
      </c>
      <c r="E19" s="25">
        <f t="shared" si="0"/>
        <v>12</v>
      </c>
      <c r="F19" s="23" t="s">
        <v>36</v>
      </c>
      <c r="G19" s="23" t="s">
        <v>39</v>
      </c>
      <c r="H19" s="23" t="s">
        <v>38</v>
      </c>
      <c r="I19" s="26">
        <v>1474685.3409750003</v>
      </c>
    </row>
    <row r="20" spans="1:9" ht="14.25" customHeight="1">
      <c r="A20" s="23" t="s">
        <v>33</v>
      </c>
      <c r="B20" s="23" t="s">
        <v>34</v>
      </c>
      <c r="C20" s="23" t="s">
        <v>35</v>
      </c>
      <c r="D20" s="24">
        <v>41640</v>
      </c>
      <c r="E20" s="25">
        <f t="shared" si="0"/>
        <v>1</v>
      </c>
      <c r="F20" s="23" t="s">
        <v>36</v>
      </c>
      <c r="G20" s="23" t="s">
        <v>39</v>
      </c>
      <c r="H20" s="23" t="s">
        <v>38</v>
      </c>
      <c r="I20" s="26">
        <v>2143858.8074749997</v>
      </c>
    </row>
    <row r="21" spans="1:9" ht="14.25" customHeight="1">
      <c r="A21" s="23" t="s">
        <v>33</v>
      </c>
      <c r="B21" s="23" t="s">
        <v>34</v>
      </c>
      <c r="C21" s="23" t="s">
        <v>35</v>
      </c>
      <c r="D21" s="24">
        <v>41671</v>
      </c>
      <c r="E21" s="25">
        <f t="shared" si="0"/>
        <v>2</v>
      </c>
      <c r="F21" s="23" t="s">
        <v>36</v>
      </c>
      <c r="G21" s="23" t="s">
        <v>39</v>
      </c>
      <c r="H21" s="23" t="s">
        <v>38</v>
      </c>
      <c r="I21" s="26">
        <v>1897677.8667000001</v>
      </c>
    </row>
    <row r="22" spans="1:9" ht="14.25" customHeight="1">
      <c r="A22" s="23" t="s">
        <v>33</v>
      </c>
      <c r="B22" s="23" t="s">
        <v>34</v>
      </c>
      <c r="C22" s="23" t="s">
        <v>35</v>
      </c>
      <c r="D22" s="24">
        <v>41699</v>
      </c>
      <c r="E22" s="25">
        <f t="shared" si="0"/>
        <v>3</v>
      </c>
      <c r="F22" s="23" t="s">
        <v>36</v>
      </c>
      <c r="G22" s="23" t="s">
        <v>39</v>
      </c>
      <c r="H22" s="23" t="s">
        <v>38</v>
      </c>
      <c r="I22" s="26">
        <v>2000029.4814499998</v>
      </c>
    </row>
    <row r="23" spans="1:9" ht="14.25" customHeight="1">
      <c r="A23" s="23" t="s">
        <v>33</v>
      </c>
      <c r="B23" s="23" t="s">
        <v>34</v>
      </c>
      <c r="C23" s="23" t="s">
        <v>35</v>
      </c>
      <c r="D23" s="24">
        <v>41730</v>
      </c>
      <c r="E23" s="25">
        <f t="shared" si="0"/>
        <v>4</v>
      </c>
      <c r="F23" s="23" t="s">
        <v>36</v>
      </c>
      <c r="G23" s="23" t="s">
        <v>39</v>
      </c>
      <c r="H23" s="23" t="s">
        <v>38</v>
      </c>
      <c r="I23" s="26">
        <v>1461351.8515750002</v>
      </c>
    </row>
    <row r="24" spans="1:9" ht="14.25" customHeight="1">
      <c r="A24" s="23" t="s">
        <v>33</v>
      </c>
      <c r="B24" s="23" t="s">
        <v>34</v>
      </c>
      <c r="C24" s="23" t="s">
        <v>35</v>
      </c>
      <c r="D24" s="24">
        <v>41760</v>
      </c>
      <c r="E24" s="25">
        <f t="shared" si="0"/>
        <v>5</v>
      </c>
      <c r="F24" s="23" t="s">
        <v>36</v>
      </c>
      <c r="G24" s="23" t="s">
        <v>39</v>
      </c>
      <c r="H24" s="23" t="s">
        <v>38</v>
      </c>
      <c r="I24" s="26">
        <v>1478529.0096499999</v>
      </c>
    </row>
    <row r="25" spans="1:9" ht="14.25" customHeight="1">
      <c r="A25" s="23" t="s">
        <v>33</v>
      </c>
      <c r="B25" s="23" t="s">
        <v>34</v>
      </c>
      <c r="C25" s="23" t="s">
        <v>35</v>
      </c>
      <c r="D25" s="24">
        <v>41791</v>
      </c>
      <c r="E25" s="25">
        <f t="shared" si="0"/>
        <v>6</v>
      </c>
      <c r="F25" s="23" t="s">
        <v>36</v>
      </c>
      <c r="G25" s="23" t="s">
        <v>39</v>
      </c>
      <c r="H25" s="23" t="s">
        <v>38</v>
      </c>
      <c r="I25" s="26">
        <v>1420770.04685</v>
      </c>
    </row>
    <row r="26" spans="1:9" ht="14.25" customHeight="1">
      <c r="A26" s="23" t="s">
        <v>33</v>
      </c>
      <c r="B26" s="23" t="s">
        <v>34</v>
      </c>
      <c r="C26" s="23" t="s">
        <v>35</v>
      </c>
      <c r="D26" s="24">
        <v>41456</v>
      </c>
      <c r="E26" s="25">
        <f t="shared" si="0"/>
        <v>7</v>
      </c>
      <c r="F26" s="23" t="s">
        <v>40</v>
      </c>
      <c r="G26" s="23" t="s">
        <v>37</v>
      </c>
      <c r="H26" s="23" t="s">
        <v>38</v>
      </c>
      <c r="I26" s="26">
        <v>567331.78309499996</v>
      </c>
    </row>
    <row r="27" spans="1:9" ht="14.25" customHeight="1">
      <c r="A27" s="23" t="s">
        <v>33</v>
      </c>
      <c r="B27" s="23" t="s">
        <v>34</v>
      </c>
      <c r="C27" s="23" t="s">
        <v>35</v>
      </c>
      <c r="D27" s="24">
        <v>41487</v>
      </c>
      <c r="E27" s="25">
        <f t="shared" si="0"/>
        <v>8</v>
      </c>
      <c r="F27" s="23" t="s">
        <v>40</v>
      </c>
      <c r="G27" s="23" t="s">
        <v>37</v>
      </c>
      <c r="H27" s="23" t="s">
        <v>38</v>
      </c>
      <c r="I27" s="26">
        <v>546428.99859624996</v>
      </c>
    </row>
    <row r="28" spans="1:9" ht="14.25" customHeight="1">
      <c r="A28" s="23" t="s">
        <v>33</v>
      </c>
      <c r="B28" s="23" t="s">
        <v>34</v>
      </c>
      <c r="C28" s="23" t="s">
        <v>35</v>
      </c>
      <c r="D28" s="24">
        <v>41518</v>
      </c>
      <c r="E28" s="25">
        <f t="shared" si="0"/>
        <v>9</v>
      </c>
      <c r="F28" s="23" t="s">
        <v>40</v>
      </c>
      <c r="G28" s="23" t="s">
        <v>37</v>
      </c>
      <c r="H28" s="23" t="s">
        <v>38</v>
      </c>
      <c r="I28" s="26">
        <v>504609.18584999995</v>
      </c>
    </row>
    <row r="29" spans="1:9" ht="14.25" customHeight="1">
      <c r="A29" s="23" t="s">
        <v>33</v>
      </c>
      <c r="B29" s="23" t="s">
        <v>34</v>
      </c>
      <c r="C29" s="23" t="s">
        <v>35</v>
      </c>
      <c r="D29" s="24">
        <v>41548</v>
      </c>
      <c r="E29" s="25">
        <f t="shared" si="0"/>
        <v>10</v>
      </c>
      <c r="F29" s="23" t="s">
        <v>40</v>
      </c>
      <c r="G29" s="23" t="s">
        <v>37</v>
      </c>
      <c r="H29" s="23" t="s">
        <v>38</v>
      </c>
      <c r="I29" s="26">
        <v>500894.52181999997</v>
      </c>
    </row>
    <row r="30" spans="1:9" ht="14.25" customHeight="1">
      <c r="A30" s="23" t="s">
        <v>33</v>
      </c>
      <c r="B30" s="23" t="s">
        <v>34</v>
      </c>
      <c r="C30" s="23" t="s">
        <v>35</v>
      </c>
      <c r="D30" s="24">
        <v>41579</v>
      </c>
      <c r="E30" s="25">
        <f t="shared" si="0"/>
        <v>11</v>
      </c>
      <c r="F30" s="23" t="s">
        <v>40</v>
      </c>
      <c r="G30" s="23" t="s">
        <v>37</v>
      </c>
      <c r="H30" s="23" t="s">
        <v>38</v>
      </c>
      <c r="I30" s="26">
        <v>528921.80225499999</v>
      </c>
    </row>
    <row r="31" spans="1:9" ht="14.25" customHeight="1">
      <c r="A31" s="23" t="s">
        <v>33</v>
      </c>
      <c r="B31" s="23" t="s">
        <v>34</v>
      </c>
      <c r="C31" s="23" t="s">
        <v>35</v>
      </c>
      <c r="D31" s="24">
        <v>41609</v>
      </c>
      <c r="E31" s="25">
        <f t="shared" si="0"/>
        <v>12</v>
      </c>
      <c r="F31" s="23" t="s">
        <v>40</v>
      </c>
      <c r="G31" s="23" t="s">
        <v>37</v>
      </c>
      <c r="H31" s="23" t="s">
        <v>38</v>
      </c>
      <c r="I31" s="26">
        <v>516139.86934125004</v>
      </c>
    </row>
    <row r="32" spans="1:9" ht="14.25" customHeight="1">
      <c r="A32" s="23" t="s">
        <v>33</v>
      </c>
      <c r="B32" s="23" t="s">
        <v>34</v>
      </c>
      <c r="C32" s="23" t="s">
        <v>35</v>
      </c>
      <c r="D32" s="24">
        <v>41640</v>
      </c>
      <c r="E32" s="25">
        <f t="shared" si="0"/>
        <v>1</v>
      </c>
      <c r="F32" s="23" t="s">
        <v>40</v>
      </c>
      <c r="G32" s="23" t="s">
        <v>37</v>
      </c>
      <c r="H32" s="23" t="s">
        <v>38</v>
      </c>
      <c r="I32" s="26">
        <v>750350.5826162498</v>
      </c>
    </row>
    <row r="33" spans="1:9" ht="14.25" customHeight="1">
      <c r="A33" s="23" t="s">
        <v>33</v>
      </c>
      <c r="B33" s="23" t="s">
        <v>34</v>
      </c>
      <c r="C33" s="23" t="s">
        <v>35</v>
      </c>
      <c r="D33" s="24">
        <v>41671</v>
      </c>
      <c r="E33" s="25">
        <f t="shared" si="0"/>
        <v>2</v>
      </c>
      <c r="F33" s="23" t="s">
        <v>40</v>
      </c>
      <c r="G33" s="23" t="s">
        <v>37</v>
      </c>
      <c r="H33" s="23" t="s">
        <v>38</v>
      </c>
      <c r="I33" s="26">
        <v>664187.25334499998</v>
      </c>
    </row>
    <row r="34" spans="1:9" ht="14.25" customHeight="1">
      <c r="A34" s="23" t="s">
        <v>33</v>
      </c>
      <c r="B34" s="23" t="s">
        <v>34</v>
      </c>
      <c r="C34" s="23" t="s">
        <v>35</v>
      </c>
      <c r="D34" s="24">
        <v>41699</v>
      </c>
      <c r="E34" s="25">
        <f t="shared" si="0"/>
        <v>3</v>
      </c>
      <c r="F34" s="23" t="s">
        <v>40</v>
      </c>
      <c r="G34" s="23" t="s">
        <v>37</v>
      </c>
      <c r="H34" s="23" t="s">
        <v>38</v>
      </c>
      <c r="I34" s="26">
        <v>700010.31850749988</v>
      </c>
    </row>
    <row r="35" spans="1:9" ht="14.25" customHeight="1">
      <c r="A35" s="23" t="s">
        <v>33</v>
      </c>
      <c r="B35" s="23" t="s">
        <v>34</v>
      </c>
      <c r="C35" s="23" t="s">
        <v>35</v>
      </c>
      <c r="D35" s="24">
        <v>41730</v>
      </c>
      <c r="E35" s="25">
        <f t="shared" si="0"/>
        <v>4</v>
      </c>
      <c r="F35" s="23" t="s">
        <v>40</v>
      </c>
      <c r="G35" s="23" t="s">
        <v>37</v>
      </c>
      <c r="H35" s="23" t="s">
        <v>38</v>
      </c>
      <c r="I35" s="26">
        <v>511473.14805125003</v>
      </c>
    </row>
    <row r="36" spans="1:9" ht="14.25" customHeight="1">
      <c r="A36" s="23" t="s">
        <v>33</v>
      </c>
      <c r="B36" s="23" t="s">
        <v>34</v>
      </c>
      <c r="C36" s="23" t="s">
        <v>35</v>
      </c>
      <c r="D36" s="24">
        <v>41760</v>
      </c>
      <c r="E36" s="25">
        <f t="shared" si="0"/>
        <v>5</v>
      </c>
      <c r="F36" s="23" t="s">
        <v>40</v>
      </c>
      <c r="G36" s="23" t="s">
        <v>37</v>
      </c>
      <c r="H36" s="23" t="s">
        <v>38</v>
      </c>
      <c r="I36" s="26">
        <v>517485.15337749996</v>
      </c>
    </row>
    <row r="37" spans="1:9" ht="14.25" customHeight="1">
      <c r="A37" s="23" t="s">
        <v>33</v>
      </c>
      <c r="B37" s="23" t="s">
        <v>34</v>
      </c>
      <c r="C37" s="23" t="s">
        <v>35</v>
      </c>
      <c r="D37" s="24">
        <v>41791</v>
      </c>
      <c r="E37" s="25">
        <f t="shared" si="0"/>
        <v>6</v>
      </c>
      <c r="F37" s="23" t="s">
        <v>40</v>
      </c>
      <c r="G37" s="23" t="s">
        <v>37</v>
      </c>
      <c r="H37" s="23" t="s">
        <v>38</v>
      </c>
      <c r="I37" s="26">
        <v>497269.5163975</v>
      </c>
    </row>
    <row r="38" spans="1:9" ht="14.25" customHeight="1">
      <c r="A38" s="23" t="s">
        <v>33</v>
      </c>
      <c r="B38" s="23" t="s">
        <v>34</v>
      </c>
      <c r="C38" s="23" t="s">
        <v>35</v>
      </c>
      <c r="D38" s="24">
        <v>41456</v>
      </c>
      <c r="E38" s="25">
        <f t="shared" si="0"/>
        <v>7</v>
      </c>
      <c r="F38" s="23" t="s">
        <v>40</v>
      </c>
      <c r="G38" s="23" t="s">
        <v>39</v>
      </c>
      <c r="H38" s="23" t="s">
        <v>38</v>
      </c>
      <c r="I38" s="26">
        <v>955954.05451507494</v>
      </c>
    </row>
    <row r="39" spans="1:9" ht="14.25" customHeight="1">
      <c r="A39" s="23" t="s">
        <v>33</v>
      </c>
      <c r="B39" s="23" t="s">
        <v>34</v>
      </c>
      <c r="C39" s="23" t="s">
        <v>35</v>
      </c>
      <c r="D39" s="24">
        <v>41487</v>
      </c>
      <c r="E39" s="25">
        <f t="shared" si="0"/>
        <v>8</v>
      </c>
      <c r="F39" s="23" t="s">
        <v>40</v>
      </c>
      <c r="G39" s="23" t="s">
        <v>39</v>
      </c>
      <c r="H39" s="23" t="s">
        <v>38</v>
      </c>
      <c r="I39" s="26">
        <v>920732.86263468117</v>
      </c>
    </row>
    <row r="40" spans="1:9" ht="14.25" customHeight="1">
      <c r="A40" s="23" t="s">
        <v>33</v>
      </c>
      <c r="B40" s="23" t="s">
        <v>34</v>
      </c>
      <c r="C40" s="23" t="s">
        <v>35</v>
      </c>
      <c r="D40" s="24">
        <v>41518</v>
      </c>
      <c r="E40" s="25">
        <f t="shared" si="0"/>
        <v>9</v>
      </c>
      <c r="F40" s="23" t="s">
        <v>40</v>
      </c>
      <c r="G40" s="23" t="s">
        <v>39</v>
      </c>
      <c r="H40" s="23" t="s">
        <v>38</v>
      </c>
      <c r="I40" s="26">
        <v>850266.47815724998</v>
      </c>
    </row>
    <row r="41" spans="1:9" ht="14.25" customHeight="1">
      <c r="A41" s="23" t="s">
        <v>33</v>
      </c>
      <c r="B41" s="23" t="s">
        <v>34</v>
      </c>
      <c r="C41" s="23" t="s">
        <v>35</v>
      </c>
      <c r="D41" s="24">
        <v>41548</v>
      </c>
      <c r="E41" s="25">
        <f t="shared" si="0"/>
        <v>10</v>
      </c>
      <c r="F41" s="23" t="s">
        <v>40</v>
      </c>
      <c r="G41" s="23" t="s">
        <v>39</v>
      </c>
      <c r="H41" s="23" t="s">
        <v>38</v>
      </c>
      <c r="I41" s="26">
        <v>844007.26926670002</v>
      </c>
    </row>
    <row r="42" spans="1:9" ht="14.25" customHeight="1">
      <c r="A42" s="23" t="s">
        <v>33</v>
      </c>
      <c r="B42" s="23" t="s">
        <v>34</v>
      </c>
      <c r="C42" s="23" t="s">
        <v>35</v>
      </c>
      <c r="D42" s="24">
        <v>41579</v>
      </c>
      <c r="E42" s="25">
        <f t="shared" si="0"/>
        <v>11</v>
      </c>
      <c r="F42" s="23" t="s">
        <v>40</v>
      </c>
      <c r="G42" s="23" t="s">
        <v>39</v>
      </c>
      <c r="H42" s="23" t="s">
        <v>38</v>
      </c>
      <c r="I42" s="26">
        <v>891233.23679967504</v>
      </c>
    </row>
    <row r="43" spans="1:9" ht="14.25" customHeight="1">
      <c r="A43" s="23" t="s">
        <v>33</v>
      </c>
      <c r="B43" s="23" t="s">
        <v>34</v>
      </c>
      <c r="C43" s="23" t="s">
        <v>35</v>
      </c>
      <c r="D43" s="24">
        <v>41609</v>
      </c>
      <c r="E43" s="25">
        <f t="shared" si="0"/>
        <v>12</v>
      </c>
      <c r="F43" s="23" t="s">
        <v>40</v>
      </c>
      <c r="G43" s="23" t="s">
        <v>39</v>
      </c>
      <c r="H43" s="23" t="s">
        <v>38</v>
      </c>
      <c r="I43" s="26">
        <v>869695.6798400064</v>
      </c>
    </row>
    <row r="44" spans="1:9" ht="14.25" customHeight="1">
      <c r="A44" s="23" t="s">
        <v>33</v>
      </c>
      <c r="B44" s="23" t="s">
        <v>34</v>
      </c>
      <c r="C44" s="23" t="s">
        <v>35</v>
      </c>
      <c r="D44" s="24">
        <v>41640</v>
      </c>
      <c r="E44" s="25">
        <f t="shared" si="0"/>
        <v>1</v>
      </c>
      <c r="F44" s="23" t="s">
        <v>40</v>
      </c>
      <c r="G44" s="23" t="s">
        <v>39</v>
      </c>
      <c r="H44" s="23" t="s">
        <v>38</v>
      </c>
      <c r="I44" s="26">
        <v>1264340.7317083809</v>
      </c>
    </row>
    <row r="45" spans="1:9" ht="14.25" customHeight="1">
      <c r="A45" s="23" t="s">
        <v>33</v>
      </c>
      <c r="B45" s="23" t="s">
        <v>34</v>
      </c>
      <c r="C45" s="23" t="s">
        <v>35</v>
      </c>
      <c r="D45" s="24">
        <v>41671</v>
      </c>
      <c r="E45" s="25">
        <f t="shared" si="0"/>
        <v>2</v>
      </c>
      <c r="F45" s="23" t="s">
        <v>40</v>
      </c>
      <c r="G45" s="23" t="s">
        <v>39</v>
      </c>
      <c r="H45" s="23" t="s">
        <v>38</v>
      </c>
      <c r="I45" s="26">
        <v>1119155.521886325</v>
      </c>
    </row>
    <row r="46" spans="1:9" ht="14.25" customHeight="1">
      <c r="A46" s="23" t="s">
        <v>33</v>
      </c>
      <c r="B46" s="23" t="s">
        <v>34</v>
      </c>
      <c r="C46" s="23" t="s">
        <v>35</v>
      </c>
      <c r="D46" s="24">
        <v>41699</v>
      </c>
      <c r="E46" s="25">
        <f t="shared" si="0"/>
        <v>3</v>
      </c>
      <c r="F46" s="23" t="s">
        <v>40</v>
      </c>
      <c r="G46" s="23" t="s">
        <v>39</v>
      </c>
      <c r="H46" s="23" t="s">
        <v>38</v>
      </c>
      <c r="I46" s="26">
        <v>1179517.3866851374</v>
      </c>
    </row>
    <row r="47" spans="1:9" ht="14.25" customHeight="1">
      <c r="A47" s="23" t="s">
        <v>33</v>
      </c>
      <c r="B47" s="23" t="s">
        <v>34</v>
      </c>
      <c r="C47" s="23" t="s">
        <v>35</v>
      </c>
      <c r="D47" s="24">
        <v>41730</v>
      </c>
      <c r="E47" s="25">
        <f t="shared" si="0"/>
        <v>4</v>
      </c>
      <c r="F47" s="23" t="s">
        <v>40</v>
      </c>
      <c r="G47" s="23" t="s">
        <v>39</v>
      </c>
      <c r="H47" s="23" t="s">
        <v>38</v>
      </c>
      <c r="I47" s="26">
        <v>861832.25446635636</v>
      </c>
    </row>
    <row r="48" spans="1:9" ht="14.25" customHeight="1">
      <c r="A48" s="23" t="s">
        <v>33</v>
      </c>
      <c r="B48" s="23" t="s">
        <v>34</v>
      </c>
      <c r="C48" s="23" t="s">
        <v>35</v>
      </c>
      <c r="D48" s="24">
        <v>41760</v>
      </c>
      <c r="E48" s="25">
        <f t="shared" si="0"/>
        <v>5</v>
      </c>
      <c r="F48" s="23" t="s">
        <v>40</v>
      </c>
      <c r="G48" s="23" t="s">
        <v>39</v>
      </c>
      <c r="H48" s="23" t="s">
        <v>38</v>
      </c>
      <c r="I48" s="26">
        <v>871962.48344108742</v>
      </c>
    </row>
    <row r="49" spans="1:9" ht="14.25" customHeight="1">
      <c r="A49" s="23" t="s">
        <v>33</v>
      </c>
      <c r="B49" s="23" t="s">
        <v>34</v>
      </c>
      <c r="C49" s="23" t="s">
        <v>35</v>
      </c>
      <c r="D49" s="24">
        <v>41791</v>
      </c>
      <c r="E49" s="25">
        <f t="shared" si="0"/>
        <v>6</v>
      </c>
      <c r="F49" s="23" t="s">
        <v>40</v>
      </c>
      <c r="G49" s="23" t="s">
        <v>39</v>
      </c>
      <c r="H49" s="23" t="s">
        <v>38</v>
      </c>
      <c r="I49" s="26">
        <v>837899.13512978749</v>
      </c>
    </row>
    <row r="50" spans="1:9" ht="14.25" customHeight="1">
      <c r="A50" s="23" t="s">
        <v>33</v>
      </c>
      <c r="B50" s="23" t="s">
        <v>34</v>
      </c>
      <c r="C50" s="23" t="s">
        <v>35</v>
      </c>
      <c r="D50" s="24">
        <v>41456</v>
      </c>
      <c r="E50" s="25">
        <f t="shared" si="0"/>
        <v>7</v>
      </c>
      <c r="F50" s="23" t="s">
        <v>41</v>
      </c>
      <c r="G50" s="23" t="s">
        <v>37</v>
      </c>
      <c r="H50" s="23" t="s">
        <v>38</v>
      </c>
      <c r="I50" s="26">
        <v>1296758.36136</v>
      </c>
    </row>
    <row r="51" spans="1:9" ht="14.25" customHeight="1">
      <c r="A51" s="23" t="s">
        <v>33</v>
      </c>
      <c r="B51" s="23" t="s">
        <v>34</v>
      </c>
      <c r="C51" s="23" t="s">
        <v>35</v>
      </c>
      <c r="D51" s="24">
        <v>41487</v>
      </c>
      <c r="E51" s="25">
        <f t="shared" si="0"/>
        <v>8</v>
      </c>
      <c r="F51" s="23" t="s">
        <v>41</v>
      </c>
      <c r="G51" s="23" t="s">
        <v>37</v>
      </c>
      <c r="H51" s="23" t="s">
        <v>38</v>
      </c>
      <c r="I51" s="26">
        <v>1248980.56822</v>
      </c>
    </row>
    <row r="52" spans="1:9" ht="14.25" customHeight="1">
      <c r="A52" s="23" t="s">
        <v>33</v>
      </c>
      <c r="B52" s="23" t="s">
        <v>34</v>
      </c>
      <c r="C52" s="23" t="s">
        <v>35</v>
      </c>
      <c r="D52" s="24">
        <v>41518</v>
      </c>
      <c r="E52" s="25">
        <f t="shared" si="0"/>
        <v>9</v>
      </c>
      <c r="F52" s="23" t="s">
        <v>41</v>
      </c>
      <c r="G52" s="23" t="s">
        <v>37</v>
      </c>
      <c r="H52" s="23" t="s">
        <v>38</v>
      </c>
      <c r="I52" s="26">
        <v>1153392.4247999999</v>
      </c>
    </row>
    <row r="53" spans="1:9" ht="14.25" customHeight="1">
      <c r="A53" s="23" t="s">
        <v>33</v>
      </c>
      <c r="B53" s="23" t="s">
        <v>34</v>
      </c>
      <c r="C53" s="23" t="s">
        <v>35</v>
      </c>
      <c r="D53" s="24">
        <v>41548</v>
      </c>
      <c r="E53" s="25">
        <f t="shared" si="0"/>
        <v>10</v>
      </c>
      <c r="F53" s="23" t="s">
        <v>41</v>
      </c>
      <c r="G53" s="23" t="s">
        <v>37</v>
      </c>
      <c r="H53" s="23" t="s">
        <v>38</v>
      </c>
      <c r="I53" s="26">
        <v>1144901.76416</v>
      </c>
    </row>
    <row r="54" spans="1:9" ht="14.25" customHeight="1">
      <c r="A54" s="23" t="s">
        <v>33</v>
      </c>
      <c r="B54" s="23" t="s">
        <v>34</v>
      </c>
      <c r="C54" s="23" t="s">
        <v>35</v>
      </c>
      <c r="D54" s="24">
        <v>41579</v>
      </c>
      <c r="E54" s="25">
        <f t="shared" si="0"/>
        <v>11</v>
      </c>
      <c r="F54" s="23" t="s">
        <v>41</v>
      </c>
      <c r="G54" s="23" t="s">
        <v>37</v>
      </c>
      <c r="H54" s="23" t="s">
        <v>38</v>
      </c>
      <c r="I54" s="26">
        <v>1208964.11944</v>
      </c>
    </row>
    <row r="55" spans="1:9" ht="14.25" customHeight="1">
      <c r="A55" s="23" t="s">
        <v>33</v>
      </c>
      <c r="B55" s="23" t="s">
        <v>34</v>
      </c>
      <c r="C55" s="23" t="s">
        <v>35</v>
      </c>
      <c r="D55" s="24">
        <v>41609</v>
      </c>
      <c r="E55" s="25">
        <f t="shared" si="0"/>
        <v>12</v>
      </c>
      <c r="F55" s="23" t="s">
        <v>41</v>
      </c>
      <c r="G55" s="23" t="s">
        <v>37</v>
      </c>
      <c r="H55" s="23" t="s">
        <v>38</v>
      </c>
      <c r="I55" s="26">
        <v>1179748.2727800002</v>
      </c>
    </row>
    <row r="56" spans="1:9" ht="14.25" customHeight="1">
      <c r="A56" s="23" t="s">
        <v>33</v>
      </c>
      <c r="B56" s="23" t="s">
        <v>34</v>
      </c>
      <c r="C56" s="23" t="s">
        <v>35</v>
      </c>
      <c r="D56" s="24">
        <v>41640</v>
      </c>
      <c r="E56" s="25">
        <f t="shared" si="0"/>
        <v>1</v>
      </c>
      <c r="F56" s="23" t="s">
        <v>41</v>
      </c>
      <c r="G56" s="23" t="s">
        <v>37</v>
      </c>
      <c r="H56" s="23" t="s">
        <v>38</v>
      </c>
      <c r="I56" s="26">
        <v>1715087.0459799999</v>
      </c>
    </row>
    <row r="57" spans="1:9" ht="14.25" customHeight="1">
      <c r="A57" s="23" t="s">
        <v>33</v>
      </c>
      <c r="B57" s="23" t="s">
        <v>34</v>
      </c>
      <c r="C57" s="23" t="s">
        <v>35</v>
      </c>
      <c r="D57" s="24">
        <v>41671</v>
      </c>
      <c r="E57" s="25">
        <f t="shared" si="0"/>
        <v>2</v>
      </c>
      <c r="F57" s="23" t="s">
        <v>41</v>
      </c>
      <c r="G57" s="23" t="s">
        <v>37</v>
      </c>
      <c r="H57" s="23" t="s">
        <v>38</v>
      </c>
      <c r="I57" s="26">
        <v>1518142.2933600002</v>
      </c>
    </row>
    <row r="58" spans="1:9" ht="14.25" customHeight="1">
      <c r="A58" s="23" t="s">
        <v>33</v>
      </c>
      <c r="B58" s="23" t="s">
        <v>34</v>
      </c>
      <c r="C58" s="23" t="s">
        <v>35</v>
      </c>
      <c r="D58" s="24">
        <v>41699</v>
      </c>
      <c r="E58" s="25">
        <f t="shared" si="0"/>
        <v>3</v>
      </c>
      <c r="F58" s="23" t="s">
        <v>41</v>
      </c>
      <c r="G58" s="23" t="s">
        <v>37</v>
      </c>
      <c r="H58" s="23" t="s">
        <v>38</v>
      </c>
      <c r="I58" s="26">
        <v>1600023.58516</v>
      </c>
    </row>
    <row r="59" spans="1:9" ht="14.25" customHeight="1">
      <c r="A59" s="23" t="s">
        <v>33</v>
      </c>
      <c r="B59" s="23" t="s">
        <v>34</v>
      </c>
      <c r="C59" s="23" t="s">
        <v>35</v>
      </c>
      <c r="D59" s="24">
        <v>41730</v>
      </c>
      <c r="E59" s="25">
        <f t="shared" si="0"/>
        <v>4</v>
      </c>
      <c r="F59" s="23" t="s">
        <v>41</v>
      </c>
      <c r="G59" s="23" t="s">
        <v>37</v>
      </c>
      <c r="H59" s="23" t="s">
        <v>38</v>
      </c>
      <c r="I59" s="26">
        <v>1169081.4812600003</v>
      </c>
    </row>
    <row r="60" spans="1:9" ht="14.25" customHeight="1">
      <c r="A60" s="23" t="s">
        <v>33</v>
      </c>
      <c r="B60" s="23" t="s">
        <v>34</v>
      </c>
      <c r="C60" s="23" t="s">
        <v>35</v>
      </c>
      <c r="D60" s="24">
        <v>41760</v>
      </c>
      <c r="E60" s="25">
        <f t="shared" si="0"/>
        <v>5</v>
      </c>
      <c r="F60" s="23" t="s">
        <v>41</v>
      </c>
      <c r="G60" s="23" t="s">
        <v>37</v>
      </c>
      <c r="H60" s="23" t="s">
        <v>38</v>
      </c>
      <c r="I60" s="26">
        <v>1182823.2077200001</v>
      </c>
    </row>
    <row r="61" spans="1:9" ht="14.25" customHeight="1">
      <c r="A61" s="23" t="s">
        <v>33</v>
      </c>
      <c r="B61" s="23" t="s">
        <v>34</v>
      </c>
      <c r="C61" s="23" t="s">
        <v>35</v>
      </c>
      <c r="D61" s="24">
        <v>41791</v>
      </c>
      <c r="E61" s="25">
        <f t="shared" si="0"/>
        <v>6</v>
      </c>
      <c r="F61" s="23" t="s">
        <v>41</v>
      </c>
      <c r="G61" s="23" t="s">
        <v>37</v>
      </c>
      <c r="H61" s="23" t="s">
        <v>38</v>
      </c>
      <c r="I61" s="26">
        <v>1136616.0374800002</v>
      </c>
    </row>
    <row r="62" spans="1:9" ht="14.25" customHeight="1">
      <c r="A62" s="23" t="s">
        <v>33</v>
      </c>
      <c r="B62" s="23" t="s">
        <v>34</v>
      </c>
      <c r="C62" s="23" t="s">
        <v>42</v>
      </c>
      <c r="D62" s="24">
        <v>41456</v>
      </c>
      <c r="E62" s="25">
        <f t="shared" si="0"/>
        <v>7</v>
      </c>
      <c r="F62" s="23" t="s">
        <v>36</v>
      </c>
      <c r="G62" s="23" t="s">
        <v>37</v>
      </c>
      <c r="H62" s="23" t="s">
        <v>38</v>
      </c>
      <c r="I62" s="26">
        <v>2406673.7462499999</v>
      </c>
    </row>
    <row r="63" spans="1:9" ht="14.25" customHeight="1">
      <c r="A63" s="23" t="s">
        <v>33</v>
      </c>
      <c r="B63" s="23" t="s">
        <v>34</v>
      </c>
      <c r="C63" s="23" t="s">
        <v>42</v>
      </c>
      <c r="D63" s="24">
        <v>41487</v>
      </c>
      <c r="E63" s="25">
        <f t="shared" si="0"/>
        <v>8</v>
      </c>
      <c r="F63" s="23" t="s">
        <v>36</v>
      </c>
      <c r="G63" s="23" t="s">
        <v>37</v>
      </c>
      <c r="H63" s="23" t="s">
        <v>38</v>
      </c>
      <c r="I63" s="26">
        <v>2028377.0049999999</v>
      </c>
    </row>
    <row r="64" spans="1:9" ht="14.25" customHeight="1">
      <c r="A64" s="23" t="s">
        <v>33</v>
      </c>
      <c r="B64" s="23" t="s">
        <v>34</v>
      </c>
      <c r="C64" s="23" t="s">
        <v>42</v>
      </c>
      <c r="D64" s="24">
        <v>41518</v>
      </c>
      <c r="E64" s="25">
        <f t="shared" si="0"/>
        <v>9</v>
      </c>
      <c r="F64" s="23" t="s">
        <v>36</v>
      </c>
      <c r="G64" s="23" t="s">
        <v>37</v>
      </c>
      <c r="H64" s="23" t="s">
        <v>38</v>
      </c>
      <c r="I64" s="26">
        <v>2241097.23875</v>
      </c>
    </row>
    <row r="65" spans="1:9" ht="14.25" customHeight="1">
      <c r="A65" s="23" t="s">
        <v>33</v>
      </c>
      <c r="B65" s="23" t="s">
        <v>34</v>
      </c>
      <c r="C65" s="23" t="s">
        <v>42</v>
      </c>
      <c r="D65" s="24">
        <v>41548</v>
      </c>
      <c r="E65" s="25">
        <f t="shared" si="0"/>
        <v>10</v>
      </c>
      <c r="F65" s="23" t="s">
        <v>36</v>
      </c>
      <c r="G65" s="23" t="s">
        <v>37</v>
      </c>
      <c r="H65" s="23" t="s">
        <v>38</v>
      </c>
      <c r="I65" s="26">
        <v>2104393.5099999998</v>
      </c>
    </row>
    <row r="66" spans="1:9" ht="14.25" customHeight="1">
      <c r="A66" s="23" t="s">
        <v>33</v>
      </c>
      <c r="B66" s="23" t="s">
        <v>34</v>
      </c>
      <c r="C66" s="23" t="s">
        <v>42</v>
      </c>
      <c r="D66" s="24">
        <v>41579</v>
      </c>
      <c r="E66" s="25">
        <f t="shared" si="0"/>
        <v>11</v>
      </c>
      <c r="F66" s="23" t="s">
        <v>36</v>
      </c>
      <c r="G66" s="23" t="s">
        <v>37</v>
      </c>
      <c r="H66" s="23" t="s">
        <v>38</v>
      </c>
      <c r="I66" s="26">
        <v>1921236.2224999999</v>
      </c>
    </row>
    <row r="67" spans="1:9" ht="14.25" customHeight="1">
      <c r="A67" s="23" t="s">
        <v>33</v>
      </c>
      <c r="B67" s="23" t="s">
        <v>34</v>
      </c>
      <c r="C67" s="23" t="s">
        <v>42</v>
      </c>
      <c r="D67" s="24">
        <v>41609</v>
      </c>
      <c r="E67" s="25">
        <f t="shared" si="0"/>
        <v>12</v>
      </c>
      <c r="F67" s="23" t="s">
        <v>36</v>
      </c>
      <c r="G67" s="23" t="s">
        <v>37</v>
      </c>
      <c r="H67" s="23" t="s">
        <v>38</v>
      </c>
      <c r="I67" s="26">
        <v>2161522.17</v>
      </c>
    </row>
    <row r="68" spans="1:9" ht="14.25" customHeight="1">
      <c r="A68" s="23" t="s">
        <v>33</v>
      </c>
      <c r="B68" s="23" t="s">
        <v>34</v>
      </c>
      <c r="C68" s="23" t="s">
        <v>42</v>
      </c>
      <c r="D68" s="24">
        <v>41640</v>
      </c>
      <c r="E68" s="25">
        <f t="shared" si="0"/>
        <v>1</v>
      </c>
      <c r="F68" s="23" t="s">
        <v>36</v>
      </c>
      <c r="G68" s="23" t="s">
        <v>37</v>
      </c>
      <c r="H68" s="23" t="s">
        <v>38</v>
      </c>
      <c r="I68" s="26">
        <v>3104730.2250000001</v>
      </c>
    </row>
    <row r="69" spans="1:9" ht="14.25" customHeight="1">
      <c r="A69" s="23" t="s">
        <v>33</v>
      </c>
      <c r="B69" s="23" t="s">
        <v>34</v>
      </c>
      <c r="C69" s="23" t="s">
        <v>42</v>
      </c>
      <c r="D69" s="24">
        <v>41671</v>
      </c>
      <c r="E69" s="25">
        <f t="shared" si="0"/>
        <v>2</v>
      </c>
      <c r="F69" s="23" t="s">
        <v>36</v>
      </c>
      <c r="G69" s="23" t="s">
        <v>37</v>
      </c>
      <c r="H69" s="23" t="s">
        <v>38</v>
      </c>
      <c r="I69" s="26">
        <v>2116798.7124999999</v>
      </c>
    </row>
    <row r="70" spans="1:9" ht="14.25" customHeight="1">
      <c r="A70" s="23" t="s">
        <v>33</v>
      </c>
      <c r="B70" s="23" t="s">
        <v>34</v>
      </c>
      <c r="C70" s="23" t="s">
        <v>42</v>
      </c>
      <c r="D70" s="24">
        <v>41699</v>
      </c>
      <c r="E70" s="25">
        <f t="shared" si="0"/>
        <v>3</v>
      </c>
      <c r="F70" s="23" t="s">
        <v>36</v>
      </c>
      <c r="G70" s="23" t="s">
        <v>37</v>
      </c>
      <c r="H70" s="23" t="s">
        <v>38</v>
      </c>
      <c r="I70" s="26">
        <v>2728427.88625</v>
      </c>
    </row>
    <row r="71" spans="1:9" ht="14.25" customHeight="1">
      <c r="A71" s="23" t="s">
        <v>33</v>
      </c>
      <c r="B71" s="23" t="s">
        <v>34</v>
      </c>
      <c r="C71" s="23" t="s">
        <v>42</v>
      </c>
      <c r="D71" s="24">
        <v>41730</v>
      </c>
      <c r="E71" s="25">
        <f t="shared" si="0"/>
        <v>4</v>
      </c>
      <c r="F71" s="23" t="s">
        <v>36</v>
      </c>
      <c r="G71" s="23" t="s">
        <v>37</v>
      </c>
      <c r="H71" s="23" t="s">
        <v>38</v>
      </c>
      <c r="I71" s="26">
        <v>2259504.8675000002</v>
      </c>
    </row>
    <row r="72" spans="1:9" ht="14.25" customHeight="1">
      <c r="A72" s="23" t="s">
        <v>33</v>
      </c>
      <c r="B72" s="23" t="s">
        <v>34</v>
      </c>
      <c r="C72" s="23" t="s">
        <v>42</v>
      </c>
      <c r="D72" s="24">
        <v>41760</v>
      </c>
      <c r="E72" s="25">
        <f t="shared" si="0"/>
        <v>5</v>
      </c>
      <c r="F72" s="23" t="s">
        <v>36</v>
      </c>
      <c r="G72" s="23" t="s">
        <v>37</v>
      </c>
      <c r="H72" s="23" t="s">
        <v>38</v>
      </c>
      <c r="I72" s="26">
        <v>2031569.2350000001</v>
      </c>
    </row>
    <row r="73" spans="1:9" ht="14.25" customHeight="1">
      <c r="A73" s="23" t="s">
        <v>33</v>
      </c>
      <c r="B73" s="23" t="s">
        <v>34</v>
      </c>
      <c r="C73" s="23" t="s">
        <v>42</v>
      </c>
      <c r="D73" s="24">
        <v>41791</v>
      </c>
      <c r="E73" s="25">
        <f t="shared" si="0"/>
        <v>6</v>
      </c>
      <c r="F73" s="23" t="s">
        <v>36</v>
      </c>
      <c r="G73" s="23" t="s">
        <v>37</v>
      </c>
      <c r="H73" s="23" t="s">
        <v>38</v>
      </c>
      <c r="I73" s="26">
        <v>2245023.2324999999</v>
      </c>
    </row>
    <row r="74" spans="1:9" ht="14.25" customHeight="1">
      <c r="A74" s="23" t="s">
        <v>33</v>
      </c>
      <c r="B74" s="23" t="s">
        <v>34</v>
      </c>
      <c r="C74" s="23" t="s">
        <v>42</v>
      </c>
      <c r="D74" s="24">
        <v>41456</v>
      </c>
      <c r="E74" s="25">
        <f t="shared" si="0"/>
        <v>7</v>
      </c>
      <c r="F74" s="23" t="s">
        <v>36</v>
      </c>
      <c r="G74" s="23" t="s">
        <v>39</v>
      </c>
      <c r="H74" s="23" t="s">
        <v>38</v>
      </c>
      <c r="I74" s="26">
        <v>4813347.4924999997</v>
      </c>
    </row>
    <row r="75" spans="1:9" ht="14.25" customHeight="1">
      <c r="A75" s="23" t="s">
        <v>33</v>
      </c>
      <c r="B75" s="23" t="s">
        <v>34</v>
      </c>
      <c r="C75" s="23" t="s">
        <v>42</v>
      </c>
      <c r="D75" s="24">
        <v>41487</v>
      </c>
      <c r="E75" s="25">
        <f t="shared" si="0"/>
        <v>8</v>
      </c>
      <c r="F75" s="23" t="s">
        <v>36</v>
      </c>
      <c r="G75" s="23" t="s">
        <v>39</v>
      </c>
      <c r="H75" s="23" t="s">
        <v>38</v>
      </c>
      <c r="I75" s="26">
        <v>4056754.01</v>
      </c>
    </row>
    <row r="76" spans="1:9" ht="14.25" customHeight="1">
      <c r="A76" s="23" t="s">
        <v>33</v>
      </c>
      <c r="B76" s="23" t="s">
        <v>34</v>
      </c>
      <c r="C76" s="23" t="s">
        <v>42</v>
      </c>
      <c r="D76" s="24">
        <v>41518</v>
      </c>
      <c r="E76" s="25">
        <f t="shared" si="0"/>
        <v>9</v>
      </c>
      <c r="F76" s="23" t="s">
        <v>36</v>
      </c>
      <c r="G76" s="23" t="s">
        <v>39</v>
      </c>
      <c r="H76" s="23" t="s">
        <v>38</v>
      </c>
      <c r="I76" s="26">
        <v>4482194.4775</v>
      </c>
    </row>
    <row r="77" spans="1:9" ht="14.25" customHeight="1">
      <c r="A77" s="23" t="s">
        <v>33</v>
      </c>
      <c r="B77" s="23" t="s">
        <v>34</v>
      </c>
      <c r="C77" s="23" t="s">
        <v>42</v>
      </c>
      <c r="D77" s="24">
        <v>41548</v>
      </c>
      <c r="E77" s="25">
        <f t="shared" si="0"/>
        <v>10</v>
      </c>
      <c r="F77" s="23" t="s">
        <v>36</v>
      </c>
      <c r="G77" s="23" t="s">
        <v>39</v>
      </c>
      <c r="H77" s="23" t="s">
        <v>38</v>
      </c>
      <c r="I77" s="26">
        <v>4208787.0199999996</v>
      </c>
    </row>
    <row r="78" spans="1:9" ht="14.25" customHeight="1">
      <c r="A78" s="23" t="s">
        <v>33</v>
      </c>
      <c r="B78" s="23" t="s">
        <v>34</v>
      </c>
      <c r="C78" s="23" t="s">
        <v>42</v>
      </c>
      <c r="D78" s="24">
        <v>41579</v>
      </c>
      <c r="E78" s="25">
        <f t="shared" si="0"/>
        <v>11</v>
      </c>
      <c r="F78" s="23" t="s">
        <v>36</v>
      </c>
      <c r="G78" s="23" t="s">
        <v>39</v>
      </c>
      <c r="H78" s="23" t="s">
        <v>38</v>
      </c>
      <c r="I78" s="26">
        <v>3842472.4449999998</v>
      </c>
    </row>
    <row r="79" spans="1:9" ht="14.25" customHeight="1">
      <c r="A79" s="23" t="s">
        <v>33</v>
      </c>
      <c r="B79" s="23" t="s">
        <v>34</v>
      </c>
      <c r="C79" s="23" t="s">
        <v>42</v>
      </c>
      <c r="D79" s="24">
        <v>41609</v>
      </c>
      <c r="E79" s="25">
        <f t="shared" si="0"/>
        <v>12</v>
      </c>
      <c r="F79" s="23" t="s">
        <v>36</v>
      </c>
      <c r="G79" s="23" t="s">
        <v>39</v>
      </c>
      <c r="H79" s="23" t="s">
        <v>38</v>
      </c>
      <c r="I79" s="26">
        <v>4323044.34</v>
      </c>
    </row>
    <row r="80" spans="1:9" ht="14.25" customHeight="1">
      <c r="A80" s="23" t="s">
        <v>33</v>
      </c>
      <c r="B80" s="23" t="s">
        <v>34</v>
      </c>
      <c r="C80" s="23" t="s">
        <v>42</v>
      </c>
      <c r="D80" s="24">
        <v>41640</v>
      </c>
      <c r="E80" s="25">
        <f t="shared" si="0"/>
        <v>1</v>
      </c>
      <c r="F80" s="23" t="s">
        <v>36</v>
      </c>
      <c r="G80" s="23" t="s">
        <v>39</v>
      </c>
      <c r="H80" s="23" t="s">
        <v>38</v>
      </c>
      <c r="I80" s="26">
        <v>6209460.4500000002</v>
      </c>
    </row>
    <row r="81" spans="1:9" ht="14.25" customHeight="1">
      <c r="A81" s="23" t="s">
        <v>33</v>
      </c>
      <c r="B81" s="23" t="s">
        <v>34</v>
      </c>
      <c r="C81" s="23" t="s">
        <v>42</v>
      </c>
      <c r="D81" s="24">
        <v>41671</v>
      </c>
      <c r="E81" s="25">
        <f t="shared" si="0"/>
        <v>2</v>
      </c>
      <c r="F81" s="23" t="s">
        <v>36</v>
      </c>
      <c r="G81" s="23" t="s">
        <v>39</v>
      </c>
      <c r="H81" s="23" t="s">
        <v>38</v>
      </c>
      <c r="I81" s="26">
        <v>4633597.4249999998</v>
      </c>
    </row>
    <row r="82" spans="1:9" ht="14.25" customHeight="1">
      <c r="A82" s="23" t="s">
        <v>33</v>
      </c>
      <c r="B82" s="23" t="s">
        <v>34</v>
      </c>
      <c r="C82" s="23" t="s">
        <v>42</v>
      </c>
      <c r="D82" s="24">
        <v>41699</v>
      </c>
      <c r="E82" s="25">
        <f t="shared" si="0"/>
        <v>3</v>
      </c>
      <c r="F82" s="23" t="s">
        <v>36</v>
      </c>
      <c r="G82" s="23" t="s">
        <v>39</v>
      </c>
      <c r="H82" s="23" t="s">
        <v>38</v>
      </c>
      <c r="I82" s="26">
        <v>5456855.7725</v>
      </c>
    </row>
    <row r="83" spans="1:9" ht="14.25" customHeight="1">
      <c r="A83" s="23" t="s">
        <v>33</v>
      </c>
      <c r="B83" s="23" t="s">
        <v>34</v>
      </c>
      <c r="C83" s="23" t="s">
        <v>42</v>
      </c>
      <c r="D83" s="24">
        <v>41730</v>
      </c>
      <c r="E83" s="25">
        <f t="shared" si="0"/>
        <v>4</v>
      </c>
      <c r="F83" s="23" t="s">
        <v>36</v>
      </c>
      <c r="G83" s="23" t="s">
        <v>39</v>
      </c>
      <c r="H83" s="23" t="s">
        <v>38</v>
      </c>
      <c r="I83" s="26">
        <v>4519009.7350000003</v>
      </c>
    </row>
    <row r="84" spans="1:9" ht="14.25" customHeight="1">
      <c r="A84" s="23" t="s">
        <v>33</v>
      </c>
      <c r="B84" s="23" t="s">
        <v>34</v>
      </c>
      <c r="C84" s="23" t="s">
        <v>42</v>
      </c>
      <c r="D84" s="24">
        <v>41760</v>
      </c>
      <c r="E84" s="25">
        <f t="shared" si="0"/>
        <v>5</v>
      </c>
      <c r="F84" s="23" t="s">
        <v>36</v>
      </c>
      <c r="G84" s="23" t="s">
        <v>39</v>
      </c>
      <c r="H84" s="23" t="s">
        <v>38</v>
      </c>
      <c r="I84" s="26">
        <v>4063138.47</v>
      </c>
    </row>
    <row r="85" spans="1:9" ht="14.25" customHeight="1">
      <c r="A85" s="23" t="s">
        <v>33</v>
      </c>
      <c r="B85" s="23" t="s">
        <v>34</v>
      </c>
      <c r="C85" s="23" t="s">
        <v>42</v>
      </c>
      <c r="D85" s="24">
        <v>41791</v>
      </c>
      <c r="E85" s="25">
        <f t="shared" si="0"/>
        <v>6</v>
      </c>
      <c r="F85" s="23" t="s">
        <v>36</v>
      </c>
      <c r="G85" s="23" t="s">
        <v>39</v>
      </c>
      <c r="H85" s="23" t="s">
        <v>38</v>
      </c>
      <c r="I85" s="26">
        <v>4490046.4649999999</v>
      </c>
    </row>
    <row r="86" spans="1:9" ht="14.25" customHeight="1">
      <c r="A86" s="23" t="s">
        <v>33</v>
      </c>
      <c r="B86" s="23" t="s">
        <v>34</v>
      </c>
      <c r="C86" s="23" t="s">
        <v>42</v>
      </c>
      <c r="D86" s="24">
        <v>41456</v>
      </c>
      <c r="E86" s="25">
        <f t="shared" si="0"/>
        <v>7</v>
      </c>
      <c r="F86" s="23" t="s">
        <v>40</v>
      </c>
      <c r="G86" s="23" t="s">
        <v>37</v>
      </c>
      <c r="H86" s="23" t="s">
        <v>38</v>
      </c>
      <c r="I86" s="26">
        <v>2117872.8966999999</v>
      </c>
    </row>
    <row r="87" spans="1:9" ht="14.25" customHeight="1">
      <c r="A87" s="23" t="s">
        <v>33</v>
      </c>
      <c r="B87" s="23" t="s">
        <v>34</v>
      </c>
      <c r="C87" s="23" t="s">
        <v>42</v>
      </c>
      <c r="D87" s="24">
        <v>41487</v>
      </c>
      <c r="E87" s="25">
        <f t="shared" si="0"/>
        <v>8</v>
      </c>
      <c r="F87" s="23" t="s">
        <v>40</v>
      </c>
      <c r="G87" s="23" t="s">
        <v>37</v>
      </c>
      <c r="H87" s="23" t="s">
        <v>38</v>
      </c>
      <c r="I87" s="26">
        <v>1784971.7644</v>
      </c>
    </row>
    <row r="88" spans="1:9" ht="14.25" customHeight="1">
      <c r="A88" s="23" t="s">
        <v>33</v>
      </c>
      <c r="B88" s="23" t="s">
        <v>34</v>
      </c>
      <c r="C88" s="23" t="s">
        <v>42</v>
      </c>
      <c r="D88" s="24">
        <v>41518</v>
      </c>
      <c r="E88" s="25">
        <f t="shared" si="0"/>
        <v>9</v>
      </c>
      <c r="F88" s="23" t="s">
        <v>40</v>
      </c>
      <c r="G88" s="23" t="s">
        <v>37</v>
      </c>
      <c r="H88" s="23" t="s">
        <v>38</v>
      </c>
      <c r="I88" s="26">
        <v>1972165.5701000001</v>
      </c>
    </row>
    <row r="89" spans="1:9" ht="14.25" customHeight="1">
      <c r="A89" s="23" t="s">
        <v>33</v>
      </c>
      <c r="B89" s="23" t="s">
        <v>34</v>
      </c>
      <c r="C89" s="23" t="s">
        <v>42</v>
      </c>
      <c r="D89" s="24">
        <v>41548</v>
      </c>
      <c r="E89" s="25">
        <f t="shared" si="0"/>
        <v>10</v>
      </c>
      <c r="F89" s="23" t="s">
        <v>40</v>
      </c>
      <c r="G89" s="23" t="s">
        <v>37</v>
      </c>
      <c r="H89" s="23" t="s">
        <v>38</v>
      </c>
      <c r="I89" s="26">
        <v>1851866.2887999997</v>
      </c>
    </row>
    <row r="90" spans="1:9" ht="14.25" customHeight="1">
      <c r="A90" s="23" t="s">
        <v>33</v>
      </c>
      <c r="B90" s="23" t="s">
        <v>34</v>
      </c>
      <c r="C90" s="23" t="s">
        <v>42</v>
      </c>
      <c r="D90" s="24">
        <v>41579</v>
      </c>
      <c r="E90" s="25">
        <f t="shared" si="0"/>
        <v>11</v>
      </c>
      <c r="F90" s="23" t="s">
        <v>40</v>
      </c>
      <c r="G90" s="23" t="s">
        <v>37</v>
      </c>
      <c r="H90" s="23" t="s">
        <v>38</v>
      </c>
      <c r="I90" s="26">
        <v>1690687.8758</v>
      </c>
    </row>
    <row r="91" spans="1:9" ht="14.25" customHeight="1">
      <c r="A91" s="23" t="s">
        <v>33</v>
      </c>
      <c r="B91" s="23" t="s">
        <v>34</v>
      </c>
      <c r="C91" s="23" t="s">
        <v>42</v>
      </c>
      <c r="D91" s="24">
        <v>41609</v>
      </c>
      <c r="E91" s="25">
        <f t="shared" si="0"/>
        <v>12</v>
      </c>
      <c r="F91" s="23" t="s">
        <v>40</v>
      </c>
      <c r="G91" s="23" t="s">
        <v>37</v>
      </c>
      <c r="H91" s="23" t="s">
        <v>38</v>
      </c>
      <c r="I91" s="26">
        <v>1902139.5096</v>
      </c>
    </row>
    <row r="92" spans="1:9" ht="14.25" customHeight="1">
      <c r="A92" s="23" t="s">
        <v>33</v>
      </c>
      <c r="B92" s="23" t="s">
        <v>34</v>
      </c>
      <c r="C92" s="23" t="s">
        <v>42</v>
      </c>
      <c r="D92" s="24">
        <v>41640</v>
      </c>
      <c r="E92" s="25">
        <f t="shared" si="0"/>
        <v>1</v>
      </c>
      <c r="F92" s="23" t="s">
        <v>40</v>
      </c>
      <c r="G92" s="23" t="s">
        <v>37</v>
      </c>
      <c r="H92" s="23" t="s">
        <v>38</v>
      </c>
      <c r="I92" s="26">
        <v>2732162.5980000002</v>
      </c>
    </row>
    <row r="93" spans="1:9" ht="14.25" customHeight="1">
      <c r="A93" s="23" t="s">
        <v>33</v>
      </c>
      <c r="B93" s="23" t="s">
        <v>34</v>
      </c>
      <c r="C93" s="23" t="s">
        <v>42</v>
      </c>
      <c r="D93" s="24">
        <v>41671</v>
      </c>
      <c r="E93" s="25">
        <f t="shared" si="0"/>
        <v>2</v>
      </c>
      <c r="F93" s="23" t="s">
        <v>40</v>
      </c>
      <c r="G93" s="23" t="s">
        <v>37</v>
      </c>
      <c r="H93" s="23" t="s">
        <v>38</v>
      </c>
      <c r="I93" s="26">
        <v>2478782.8670000001</v>
      </c>
    </row>
    <row r="94" spans="1:9" ht="14.25" customHeight="1">
      <c r="A94" s="23" t="s">
        <v>33</v>
      </c>
      <c r="B94" s="23" t="s">
        <v>34</v>
      </c>
      <c r="C94" s="23" t="s">
        <v>42</v>
      </c>
      <c r="D94" s="24">
        <v>41699</v>
      </c>
      <c r="E94" s="25">
        <f t="shared" si="0"/>
        <v>3</v>
      </c>
      <c r="F94" s="23" t="s">
        <v>40</v>
      </c>
      <c r="G94" s="23" t="s">
        <v>37</v>
      </c>
      <c r="H94" s="23" t="s">
        <v>38</v>
      </c>
      <c r="I94" s="26">
        <v>2401016.5399000002</v>
      </c>
    </row>
    <row r="95" spans="1:9" ht="14.25" customHeight="1">
      <c r="A95" s="23" t="s">
        <v>33</v>
      </c>
      <c r="B95" s="23" t="s">
        <v>34</v>
      </c>
      <c r="C95" s="23" t="s">
        <v>42</v>
      </c>
      <c r="D95" s="24">
        <v>41730</v>
      </c>
      <c r="E95" s="25">
        <f t="shared" si="0"/>
        <v>4</v>
      </c>
      <c r="F95" s="23" t="s">
        <v>40</v>
      </c>
      <c r="G95" s="23" t="s">
        <v>37</v>
      </c>
      <c r="H95" s="23" t="s">
        <v>38</v>
      </c>
      <c r="I95" s="26">
        <v>1988364.2834000001</v>
      </c>
    </row>
    <row r="96" spans="1:9" ht="14.25" customHeight="1">
      <c r="A96" s="23" t="s">
        <v>33</v>
      </c>
      <c r="B96" s="23" t="s">
        <v>34</v>
      </c>
      <c r="C96" s="23" t="s">
        <v>42</v>
      </c>
      <c r="D96" s="24">
        <v>41760</v>
      </c>
      <c r="E96" s="25">
        <f t="shared" si="0"/>
        <v>5</v>
      </c>
      <c r="F96" s="23" t="s">
        <v>40</v>
      </c>
      <c r="G96" s="23" t="s">
        <v>37</v>
      </c>
      <c r="H96" s="23" t="s">
        <v>38</v>
      </c>
      <c r="I96" s="26">
        <v>1787780.9268</v>
      </c>
    </row>
    <row r="97" spans="1:9" ht="14.25" customHeight="1">
      <c r="A97" s="23" t="s">
        <v>33</v>
      </c>
      <c r="B97" s="23" t="s">
        <v>34</v>
      </c>
      <c r="C97" s="23" t="s">
        <v>42</v>
      </c>
      <c r="D97" s="24">
        <v>41791</v>
      </c>
      <c r="E97" s="25">
        <f t="shared" si="0"/>
        <v>6</v>
      </c>
      <c r="F97" s="23" t="s">
        <v>40</v>
      </c>
      <c r="G97" s="23" t="s">
        <v>37</v>
      </c>
      <c r="H97" s="23" t="s">
        <v>38</v>
      </c>
      <c r="I97" s="26">
        <v>1975620.4446</v>
      </c>
    </row>
    <row r="98" spans="1:9" ht="14.25" customHeight="1">
      <c r="A98" s="23" t="s">
        <v>33</v>
      </c>
      <c r="B98" s="23" t="s">
        <v>34</v>
      </c>
      <c r="C98" s="23" t="s">
        <v>42</v>
      </c>
      <c r="D98" s="24">
        <v>41456</v>
      </c>
      <c r="E98" s="25">
        <f t="shared" si="0"/>
        <v>7</v>
      </c>
      <c r="F98" s="23" t="s">
        <v>40</v>
      </c>
      <c r="G98" s="23" t="s">
        <v>39</v>
      </c>
      <c r="H98" s="23" t="s">
        <v>38</v>
      </c>
      <c r="I98" s="26">
        <v>3850677.9939999999</v>
      </c>
    </row>
    <row r="99" spans="1:9" ht="14.25" customHeight="1">
      <c r="A99" s="23" t="s">
        <v>33</v>
      </c>
      <c r="B99" s="23" t="s">
        <v>34</v>
      </c>
      <c r="C99" s="23" t="s">
        <v>42</v>
      </c>
      <c r="D99" s="24">
        <v>41487</v>
      </c>
      <c r="E99" s="25">
        <f t="shared" si="0"/>
        <v>8</v>
      </c>
      <c r="F99" s="23" t="s">
        <v>40</v>
      </c>
      <c r="G99" s="23" t="s">
        <v>39</v>
      </c>
      <c r="H99" s="23" t="s">
        <v>38</v>
      </c>
      <c r="I99" s="26">
        <v>3245403.2080000001</v>
      </c>
    </row>
    <row r="100" spans="1:9" ht="14.25" customHeight="1">
      <c r="A100" s="23" t="s">
        <v>33</v>
      </c>
      <c r="B100" s="23" t="s">
        <v>34</v>
      </c>
      <c r="C100" s="23" t="s">
        <v>42</v>
      </c>
      <c r="D100" s="24">
        <v>41518</v>
      </c>
      <c r="E100" s="25">
        <f t="shared" si="0"/>
        <v>9</v>
      </c>
      <c r="F100" s="23" t="s">
        <v>40</v>
      </c>
      <c r="G100" s="23" t="s">
        <v>39</v>
      </c>
      <c r="H100" s="23" t="s">
        <v>38</v>
      </c>
      <c r="I100" s="26">
        <v>3585755.5820000004</v>
      </c>
    </row>
    <row r="101" spans="1:9" ht="14.25" customHeight="1">
      <c r="A101" s="23" t="s">
        <v>33</v>
      </c>
      <c r="B101" s="23" t="s">
        <v>34</v>
      </c>
      <c r="C101" s="23" t="s">
        <v>42</v>
      </c>
      <c r="D101" s="24">
        <v>41548</v>
      </c>
      <c r="E101" s="25">
        <f t="shared" si="0"/>
        <v>10</v>
      </c>
      <c r="F101" s="23" t="s">
        <v>40</v>
      </c>
      <c r="G101" s="23" t="s">
        <v>39</v>
      </c>
      <c r="H101" s="23" t="s">
        <v>38</v>
      </c>
      <c r="I101" s="26">
        <v>3367029.6159999999</v>
      </c>
    </row>
    <row r="102" spans="1:9" ht="14.25" customHeight="1">
      <c r="A102" s="23" t="s">
        <v>33</v>
      </c>
      <c r="B102" s="23" t="s">
        <v>34</v>
      </c>
      <c r="C102" s="23" t="s">
        <v>42</v>
      </c>
      <c r="D102" s="24">
        <v>41579</v>
      </c>
      <c r="E102" s="25">
        <f t="shared" si="0"/>
        <v>11</v>
      </c>
      <c r="F102" s="23" t="s">
        <v>40</v>
      </c>
      <c r="G102" s="23" t="s">
        <v>39</v>
      </c>
      <c r="H102" s="23" t="s">
        <v>38</v>
      </c>
      <c r="I102" s="26">
        <v>3073977.9560000002</v>
      </c>
    </row>
    <row r="103" spans="1:9" ht="14.25" customHeight="1">
      <c r="A103" s="23" t="s">
        <v>33</v>
      </c>
      <c r="B103" s="23" t="s">
        <v>34</v>
      </c>
      <c r="C103" s="23" t="s">
        <v>42</v>
      </c>
      <c r="D103" s="24">
        <v>41609</v>
      </c>
      <c r="E103" s="25">
        <f t="shared" si="0"/>
        <v>12</v>
      </c>
      <c r="F103" s="23" t="s">
        <v>40</v>
      </c>
      <c r="G103" s="23" t="s">
        <v>39</v>
      </c>
      <c r="H103" s="23" t="s">
        <v>38</v>
      </c>
      <c r="I103" s="26">
        <v>3458435.4720000001</v>
      </c>
    </row>
    <row r="104" spans="1:9" ht="14.25" customHeight="1">
      <c r="A104" s="23" t="s">
        <v>33</v>
      </c>
      <c r="B104" s="23" t="s">
        <v>34</v>
      </c>
      <c r="C104" s="23" t="s">
        <v>42</v>
      </c>
      <c r="D104" s="24">
        <v>41640</v>
      </c>
      <c r="E104" s="25">
        <f t="shared" si="0"/>
        <v>1</v>
      </c>
      <c r="F104" s="23" t="s">
        <v>40</v>
      </c>
      <c r="G104" s="23" t="s">
        <v>39</v>
      </c>
      <c r="H104" s="23" t="s">
        <v>38</v>
      </c>
      <c r="I104" s="26">
        <v>4967568.3600000003</v>
      </c>
    </row>
    <row r="105" spans="1:9" ht="14.25" customHeight="1">
      <c r="A105" s="23" t="s">
        <v>33</v>
      </c>
      <c r="B105" s="23" t="s">
        <v>34</v>
      </c>
      <c r="C105" s="23" t="s">
        <v>42</v>
      </c>
      <c r="D105" s="24">
        <v>41671</v>
      </c>
      <c r="E105" s="25">
        <f t="shared" si="0"/>
        <v>2</v>
      </c>
      <c r="F105" s="23" t="s">
        <v>40</v>
      </c>
      <c r="G105" s="23" t="s">
        <v>39</v>
      </c>
      <c r="H105" s="23" t="s">
        <v>38</v>
      </c>
      <c r="I105" s="26">
        <v>4506877.9400000004</v>
      </c>
    </row>
    <row r="106" spans="1:9" ht="14.25" customHeight="1">
      <c r="A106" s="23" t="s">
        <v>33</v>
      </c>
      <c r="B106" s="23" t="s">
        <v>34</v>
      </c>
      <c r="C106" s="23" t="s">
        <v>42</v>
      </c>
      <c r="D106" s="24">
        <v>41699</v>
      </c>
      <c r="E106" s="25">
        <f t="shared" si="0"/>
        <v>3</v>
      </c>
      <c r="F106" s="23" t="s">
        <v>40</v>
      </c>
      <c r="G106" s="23" t="s">
        <v>39</v>
      </c>
      <c r="H106" s="23" t="s">
        <v>38</v>
      </c>
      <c r="I106" s="26">
        <v>4365484.6179999998</v>
      </c>
    </row>
    <row r="107" spans="1:9" ht="14.25" customHeight="1">
      <c r="A107" s="23" t="s">
        <v>33</v>
      </c>
      <c r="B107" s="23" t="s">
        <v>34</v>
      </c>
      <c r="C107" s="23" t="s">
        <v>42</v>
      </c>
      <c r="D107" s="24">
        <v>41730</v>
      </c>
      <c r="E107" s="25">
        <f t="shared" si="0"/>
        <v>4</v>
      </c>
      <c r="F107" s="23" t="s">
        <v>40</v>
      </c>
      <c r="G107" s="23" t="s">
        <v>39</v>
      </c>
      <c r="H107" s="23" t="s">
        <v>38</v>
      </c>
      <c r="I107" s="26">
        <v>4615207.7879999997</v>
      </c>
    </row>
    <row r="108" spans="1:9" ht="14.25" customHeight="1">
      <c r="A108" s="23" t="s">
        <v>33</v>
      </c>
      <c r="B108" s="23" t="s">
        <v>34</v>
      </c>
      <c r="C108" s="23" t="s">
        <v>42</v>
      </c>
      <c r="D108" s="24">
        <v>41760</v>
      </c>
      <c r="E108" s="25">
        <f t="shared" si="0"/>
        <v>5</v>
      </c>
      <c r="F108" s="23" t="s">
        <v>40</v>
      </c>
      <c r="G108" s="23" t="s">
        <v>39</v>
      </c>
      <c r="H108" s="23" t="s">
        <v>38</v>
      </c>
      <c r="I108" s="26">
        <v>3250510.7760000005</v>
      </c>
    </row>
    <row r="109" spans="1:9" ht="14.25" customHeight="1">
      <c r="A109" s="23" t="s">
        <v>33</v>
      </c>
      <c r="B109" s="23" t="s">
        <v>34</v>
      </c>
      <c r="C109" s="23" t="s">
        <v>42</v>
      </c>
      <c r="D109" s="24">
        <v>41791</v>
      </c>
      <c r="E109" s="25">
        <f t="shared" si="0"/>
        <v>6</v>
      </c>
      <c r="F109" s="23" t="s">
        <v>40</v>
      </c>
      <c r="G109" s="23" t="s">
        <v>39</v>
      </c>
      <c r="H109" s="23" t="s">
        <v>38</v>
      </c>
      <c r="I109" s="26">
        <v>3592037.1720000003</v>
      </c>
    </row>
    <row r="110" spans="1:9" ht="14.25" customHeight="1">
      <c r="A110" s="23" t="s">
        <v>33</v>
      </c>
      <c r="B110" s="23" t="s">
        <v>34</v>
      </c>
      <c r="C110" s="23" t="s">
        <v>42</v>
      </c>
      <c r="D110" s="24">
        <v>41456</v>
      </c>
      <c r="E110" s="25">
        <f t="shared" si="0"/>
        <v>7</v>
      </c>
      <c r="F110" s="23" t="s">
        <v>41</v>
      </c>
      <c r="G110" s="23" t="s">
        <v>37</v>
      </c>
      <c r="H110" s="23" t="s">
        <v>38</v>
      </c>
      <c r="I110" s="26">
        <v>4139478.8435499985</v>
      </c>
    </row>
    <row r="111" spans="1:9" ht="14.25" customHeight="1">
      <c r="A111" s="23" t="s">
        <v>33</v>
      </c>
      <c r="B111" s="23" t="s">
        <v>34</v>
      </c>
      <c r="C111" s="23" t="s">
        <v>42</v>
      </c>
      <c r="D111" s="24">
        <v>41487</v>
      </c>
      <c r="E111" s="25">
        <f t="shared" si="0"/>
        <v>8</v>
      </c>
      <c r="F111" s="23" t="s">
        <v>41</v>
      </c>
      <c r="G111" s="23" t="s">
        <v>37</v>
      </c>
      <c r="H111" s="23" t="s">
        <v>38</v>
      </c>
      <c r="I111" s="26">
        <v>3488808.4485999988</v>
      </c>
    </row>
    <row r="112" spans="1:9" ht="14.25" customHeight="1">
      <c r="A112" s="23" t="s">
        <v>33</v>
      </c>
      <c r="B112" s="23" t="s">
        <v>34</v>
      </c>
      <c r="C112" s="23" t="s">
        <v>42</v>
      </c>
      <c r="D112" s="24">
        <v>41518</v>
      </c>
      <c r="E112" s="25">
        <f t="shared" si="0"/>
        <v>9</v>
      </c>
      <c r="F112" s="23" t="s">
        <v>41</v>
      </c>
      <c r="G112" s="23" t="s">
        <v>37</v>
      </c>
      <c r="H112" s="23" t="s">
        <v>38</v>
      </c>
      <c r="I112" s="26">
        <v>3854687.2506499989</v>
      </c>
    </row>
    <row r="113" spans="1:9" ht="14.25" customHeight="1">
      <c r="A113" s="23" t="s">
        <v>33</v>
      </c>
      <c r="B113" s="23" t="s">
        <v>34</v>
      </c>
      <c r="C113" s="23" t="s">
        <v>42</v>
      </c>
      <c r="D113" s="24">
        <v>41548</v>
      </c>
      <c r="E113" s="25">
        <f t="shared" si="0"/>
        <v>10</v>
      </c>
      <c r="F113" s="23" t="s">
        <v>41</v>
      </c>
      <c r="G113" s="23" t="s">
        <v>37</v>
      </c>
      <c r="H113" s="23" t="s">
        <v>38</v>
      </c>
      <c r="I113" s="26">
        <v>3619556.8371999986</v>
      </c>
    </row>
    <row r="114" spans="1:9" ht="14.25" customHeight="1">
      <c r="A114" s="23" t="s">
        <v>33</v>
      </c>
      <c r="B114" s="23" t="s">
        <v>34</v>
      </c>
      <c r="C114" s="23" t="s">
        <v>42</v>
      </c>
      <c r="D114" s="24">
        <v>41579</v>
      </c>
      <c r="E114" s="25">
        <f t="shared" si="0"/>
        <v>11</v>
      </c>
      <c r="F114" s="23" t="s">
        <v>41</v>
      </c>
      <c r="G114" s="23" t="s">
        <v>37</v>
      </c>
      <c r="H114" s="23" t="s">
        <v>38</v>
      </c>
      <c r="I114" s="26">
        <v>3304526.302699999</v>
      </c>
    </row>
    <row r="115" spans="1:9" ht="14.25" customHeight="1">
      <c r="A115" s="23" t="s">
        <v>33</v>
      </c>
      <c r="B115" s="23" t="s">
        <v>34</v>
      </c>
      <c r="C115" s="23" t="s">
        <v>42</v>
      </c>
      <c r="D115" s="24">
        <v>41609</v>
      </c>
      <c r="E115" s="25">
        <f t="shared" si="0"/>
        <v>12</v>
      </c>
      <c r="F115" s="23" t="s">
        <v>41</v>
      </c>
      <c r="G115" s="23" t="s">
        <v>37</v>
      </c>
      <c r="H115" s="23" t="s">
        <v>38</v>
      </c>
      <c r="I115" s="26">
        <v>3717818.1323999991</v>
      </c>
    </row>
    <row r="116" spans="1:9" ht="14.25" customHeight="1">
      <c r="A116" s="23" t="s">
        <v>33</v>
      </c>
      <c r="B116" s="23" t="s">
        <v>34</v>
      </c>
      <c r="C116" s="23" t="s">
        <v>42</v>
      </c>
      <c r="D116" s="24">
        <v>41640</v>
      </c>
      <c r="E116" s="25">
        <f t="shared" si="0"/>
        <v>1</v>
      </c>
      <c r="F116" s="23" t="s">
        <v>41</v>
      </c>
      <c r="G116" s="23" t="s">
        <v>37</v>
      </c>
      <c r="H116" s="23" t="s">
        <v>38</v>
      </c>
      <c r="I116" s="26">
        <v>5340135.9869999988</v>
      </c>
    </row>
    <row r="117" spans="1:9" ht="14.25" customHeight="1">
      <c r="A117" s="23" t="s">
        <v>33</v>
      </c>
      <c r="B117" s="23" t="s">
        <v>34</v>
      </c>
      <c r="C117" s="23" t="s">
        <v>42</v>
      </c>
      <c r="D117" s="24">
        <v>41671</v>
      </c>
      <c r="E117" s="25">
        <f t="shared" si="0"/>
        <v>2</v>
      </c>
      <c r="F117" s="23" t="s">
        <v>41</v>
      </c>
      <c r="G117" s="23" t="s">
        <v>37</v>
      </c>
      <c r="H117" s="23" t="s">
        <v>38</v>
      </c>
      <c r="I117" s="26">
        <v>4844893.7854999984</v>
      </c>
    </row>
    <row r="118" spans="1:9" ht="14.25" customHeight="1">
      <c r="A118" s="23" t="s">
        <v>33</v>
      </c>
      <c r="B118" s="23" t="s">
        <v>34</v>
      </c>
      <c r="C118" s="23" t="s">
        <v>42</v>
      </c>
      <c r="D118" s="24">
        <v>41699</v>
      </c>
      <c r="E118" s="25">
        <f t="shared" si="0"/>
        <v>3</v>
      </c>
      <c r="F118" s="23" t="s">
        <v>41</v>
      </c>
      <c r="G118" s="23" t="s">
        <v>37</v>
      </c>
      <c r="H118" s="23" t="s">
        <v>38</v>
      </c>
      <c r="I118" s="26">
        <v>4692895.9643499991</v>
      </c>
    </row>
    <row r="119" spans="1:9" ht="14.25" customHeight="1">
      <c r="A119" s="23" t="s">
        <v>33</v>
      </c>
      <c r="B119" s="23" t="s">
        <v>34</v>
      </c>
      <c r="C119" s="23" t="s">
        <v>42</v>
      </c>
      <c r="D119" s="24">
        <v>41730</v>
      </c>
      <c r="E119" s="25">
        <f t="shared" si="0"/>
        <v>4</v>
      </c>
      <c r="F119" s="23" t="s">
        <v>41</v>
      </c>
      <c r="G119" s="23" t="s">
        <v>37</v>
      </c>
      <c r="H119" s="23" t="s">
        <v>38</v>
      </c>
      <c r="I119" s="26">
        <v>4886348.3721000003</v>
      </c>
    </row>
    <row r="120" spans="1:9" ht="14.25" customHeight="1">
      <c r="A120" s="23" t="s">
        <v>33</v>
      </c>
      <c r="B120" s="23" t="s">
        <v>34</v>
      </c>
      <c r="C120" s="23" t="s">
        <v>42</v>
      </c>
      <c r="D120" s="24">
        <v>41760</v>
      </c>
      <c r="E120" s="25">
        <f t="shared" si="0"/>
        <v>5</v>
      </c>
      <c r="F120" s="23" t="s">
        <v>41</v>
      </c>
      <c r="G120" s="23" t="s">
        <v>37</v>
      </c>
      <c r="H120" s="23" t="s">
        <v>38</v>
      </c>
      <c r="I120" s="26">
        <v>3494299.084199999</v>
      </c>
    </row>
    <row r="121" spans="1:9" ht="14.25" customHeight="1">
      <c r="A121" s="23" t="s">
        <v>33</v>
      </c>
      <c r="B121" s="23" t="s">
        <v>34</v>
      </c>
      <c r="C121" s="23" t="s">
        <v>42</v>
      </c>
      <c r="D121" s="24">
        <v>41791</v>
      </c>
      <c r="E121" s="25">
        <f t="shared" si="0"/>
        <v>6</v>
      </c>
      <c r="F121" s="23" t="s">
        <v>41</v>
      </c>
      <c r="G121" s="23" t="s">
        <v>37</v>
      </c>
      <c r="H121" s="23" t="s">
        <v>38</v>
      </c>
      <c r="I121" s="26">
        <v>3861439.9598999987</v>
      </c>
    </row>
    <row r="122" spans="1:9" ht="14.25" customHeight="1">
      <c r="A122" s="23" t="s">
        <v>33</v>
      </c>
      <c r="B122" s="23" t="s">
        <v>34</v>
      </c>
      <c r="C122" s="23" t="s">
        <v>43</v>
      </c>
      <c r="D122" s="24">
        <v>41456</v>
      </c>
      <c r="E122" s="25">
        <f t="shared" si="0"/>
        <v>7</v>
      </c>
      <c r="F122" s="23" t="s">
        <v>36</v>
      </c>
      <c r="G122" s="23" t="s">
        <v>37</v>
      </c>
      <c r="H122" s="23" t="s">
        <v>38</v>
      </c>
      <c r="I122" s="26">
        <v>1766228.7212499999</v>
      </c>
    </row>
    <row r="123" spans="1:9" ht="14.25" customHeight="1">
      <c r="A123" s="23" t="s">
        <v>33</v>
      </c>
      <c r="B123" s="23" t="s">
        <v>34</v>
      </c>
      <c r="C123" s="23" t="s">
        <v>43</v>
      </c>
      <c r="D123" s="24">
        <v>41487</v>
      </c>
      <c r="E123" s="25">
        <f t="shared" si="0"/>
        <v>8</v>
      </c>
      <c r="F123" s="23" t="s">
        <v>36</v>
      </c>
      <c r="G123" s="23" t="s">
        <v>37</v>
      </c>
      <c r="H123" s="23" t="s">
        <v>38</v>
      </c>
      <c r="I123" s="26">
        <v>1951422.76125</v>
      </c>
    </row>
    <row r="124" spans="1:9" ht="14.25" customHeight="1">
      <c r="A124" s="23" t="s">
        <v>33</v>
      </c>
      <c r="B124" s="23" t="s">
        <v>34</v>
      </c>
      <c r="C124" s="23" t="s">
        <v>43</v>
      </c>
      <c r="D124" s="24">
        <v>41518</v>
      </c>
      <c r="E124" s="25">
        <f t="shared" si="0"/>
        <v>9</v>
      </c>
      <c r="F124" s="23" t="s">
        <v>36</v>
      </c>
      <c r="G124" s="23" t="s">
        <v>37</v>
      </c>
      <c r="H124" s="23" t="s">
        <v>38</v>
      </c>
      <c r="I124" s="26">
        <v>1699371.23875</v>
      </c>
    </row>
    <row r="125" spans="1:9" ht="14.25" customHeight="1">
      <c r="A125" s="23" t="s">
        <v>33</v>
      </c>
      <c r="B125" s="23" t="s">
        <v>34</v>
      </c>
      <c r="C125" s="23" t="s">
        <v>43</v>
      </c>
      <c r="D125" s="24">
        <v>41548</v>
      </c>
      <c r="E125" s="25">
        <f t="shared" si="0"/>
        <v>10</v>
      </c>
      <c r="F125" s="23" t="s">
        <v>36</v>
      </c>
      <c r="G125" s="23" t="s">
        <v>37</v>
      </c>
      <c r="H125" s="23" t="s">
        <v>38</v>
      </c>
      <c r="I125" s="26">
        <v>1502189.2037500001</v>
      </c>
    </row>
    <row r="126" spans="1:9" ht="14.25" customHeight="1">
      <c r="A126" s="23" t="s">
        <v>33</v>
      </c>
      <c r="B126" s="23" t="s">
        <v>34</v>
      </c>
      <c r="C126" s="23" t="s">
        <v>43</v>
      </c>
      <c r="D126" s="24">
        <v>41579</v>
      </c>
      <c r="E126" s="25">
        <f t="shared" si="0"/>
        <v>11</v>
      </c>
      <c r="F126" s="23" t="s">
        <v>36</v>
      </c>
      <c r="G126" s="23" t="s">
        <v>37</v>
      </c>
      <c r="H126" s="23" t="s">
        <v>38</v>
      </c>
      <c r="I126" s="26">
        <v>1650239.5062500001</v>
      </c>
    </row>
    <row r="127" spans="1:9" ht="14.25" customHeight="1">
      <c r="A127" s="23" t="s">
        <v>33</v>
      </c>
      <c r="B127" s="23" t="s">
        <v>34</v>
      </c>
      <c r="C127" s="23" t="s">
        <v>43</v>
      </c>
      <c r="D127" s="24">
        <v>41609</v>
      </c>
      <c r="E127" s="25">
        <f t="shared" si="0"/>
        <v>12</v>
      </c>
      <c r="F127" s="23" t="s">
        <v>36</v>
      </c>
      <c r="G127" s="23" t="s">
        <v>37</v>
      </c>
      <c r="H127" s="23" t="s">
        <v>38</v>
      </c>
      <c r="I127" s="26">
        <v>1406546.085</v>
      </c>
    </row>
    <row r="128" spans="1:9" ht="14.25" customHeight="1">
      <c r="A128" s="23" t="s">
        <v>33</v>
      </c>
      <c r="B128" s="23" t="s">
        <v>34</v>
      </c>
      <c r="C128" s="23" t="s">
        <v>43</v>
      </c>
      <c r="D128" s="24">
        <v>41640</v>
      </c>
      <c r="E128" s="25">
        <f t="shared" si="0"/>
        <v>1</v>
      </c>
      <c r="F128" s="23" t="s">
        <v>36</v>
      </c>
      <c r="G128" s="23" t="s">
        <v>37</v>
      </c>
      <c r="H128" s="23" t="s">
        <v>38</v>
      </c>
      <c r="I128" s="26">
        <v>2151540.1949999998</v>
      </c>
    </row>
    <row r="129" spans="1:9" ht="14.25" customHeight="1">
      <c r="A129" s="23" t="s">
        <v>33</v>
      </c>
      <c r="B129" s="23" t="s">
        <v>34</v>
      </c>
      <c r="C129" s="23" t="s">
        <v>43</v>
      </c>
      <c r="D129" s="24">
        <v>41671</v>
      </c>
      <c r="E129" s="25">
        <f t="shared" si="0"/>
        <v>2</v>
      </c>
      <c r="F129" s="23" t="s">
        <v>36</v>
      </c>
      <c r="G129" s="23" t="s">
        <v>37</v>
      </c>
      <c r="H129" s="23" t="s">
        <v>38</v>
      </c>
      <c r="I129" s="26">
        <v>2191228.2262499998</v>
      </c>
    </row>
    <row r="130" spans="1:9" ht="14.25" customHeight="1">
      <c r="A130" s="23" t="s">
        <v>33</v>
      </c>
      <c r="B130" s="23" t="s">
        <v>34</v>
      </c>
      <c r="C130" s="23" t="s">
        <v>43</v>
      </c>
      <c r="D130" s="24">
        <v>41699</v>
      </c>
      <c r="E130" s="25">
        <f t="shared" si="0"/>
        <v>3</v>
      </c>
      <c r="F130" s="23" t="s">
        <v>36</v>
      </c>
      <c r="G130" s="23" t="s">
        <v>37</v>
      </c>
      <c r="H130" s="23" t="s">
        <v>38</v>
      </c>
      <c r="I130" s="26">
        <v>1965526.61625</v>
      </c>
    </row>
    <row r="131" spans="1:9" ht="14.25" customHeight="1">
      <c r="A131" s="23" t="s">
        <v>33</v>
      </c>
      <c r="B131" s="23" t="s">
        <v>34</v>
      </c>
      <c r="C131" s="23" t="s">
        <v>43</v>
      </c>
      <c r="D131" s="24">
        <v>41730</v>
      </c>
      <c r="E131" s="25">
        <f t="shared" si="0"/>
        <v>4</v>
      </c>
      <c r="F131" s="23" t="s">
        <v>36</v>
      </c>
      <c r="G131" s="23" t="s">
        <v>37</v>
      </c>
      <c r="H131" s="23" t="s">
        <v>38</v>
      </c>
      <c r="I131" s="26">
        <v>2084911.36</v>
      </c>
    </row>
    <row r="132" spans="1:9" ht="14.25" customHeight="1">
      <c r="A132" s="23" t="s">
        <v>33</v>
      </c>
      <c r="B132" s="23" t="s">
        <v>34</v>
      </c>
      <c r="C132" s="23" t="s">
        <v>43</v>
      </c>
      <c r="D132" s="24">
        <v>41760</v>
      </c>
      <c r="E132" s="25">
        <f t="shared" si="0"/>
        <v>5</v>
      </c>
      <c r="F132" s="23" t="s">
        <v>36</v>
      </c>
      <c r="G132" s="23" t="s">
        <v>37</v>
      </c>
      <c r="H132" s="23" t="s">
        <v>38</v>
      </c>
      <c r="I132" s="26">
        <v>2053699.35375</v>
      </c>
    </row>
    <row r="133" spans="1:9" ht="14.25" customHeight="1">
      <c r="A133" s="23" t="s">
        <v>33</v>
      </c>
      <c r="B133" s="23" t="s">
        <v>34</v>
      </c>
      <c r="C133" s="23" t="s">
        <v>43</v>
      </c>
      <c r="D133" s="24">
        <v>41791</v>
      </c>
      <c r="E133" s="25">
        <f t="shared" si="0"/>
        <v>6</v>
      </c>
      <c r="F133" s="23" t="s">
        <v>36</v>
      </c>
      <c r="G133" s="23" t="s">
        <v>37</v>
      </c>
      <c r="H133" s="23" t="s">
        <v>38</v>
      </c>
      <c r="I133" s="26">
        <v>2197266.9237500001</v>
      </c>
    </row>
    <row r="134" spans="1:9" ht="14.25" customHeight="1">
      <c r="A134" s="23" t="s">
        <v>33</v>
      </c>
      <c r="B134" s="23" t="s">
        <v>34</v>
      </c>
      <c r="C134" s="23" t="s">
        <v>43</v>
      </c>
      <c r="D134" s="24">
        <v>41456</v>
      </c>
      <c r="E134" s="25">
        <f t="shared" si="0"/>
        <v>7</v>
      </c>
      <c r="F134" s="23" t="s">
        <v>36</v>
      </c>
      <c r="G134" s="23" t="s">
        <v>39</v>
      </c>
      <c r="H134" s="23" t="s">
        <v>38</v>
      </c>
      <c r="I134" s="26">
        <v>3532457.4424999999</v>
      </c>
    </row>
    <row r="135" spans="1:9" ht="14.25" customHeight="1">
      <c r="A135" s="23" t="s">
        <v>33</v>
      </c>
      <c r="B135" s="23" t="s">
        <v>34</v>
      </c>
      <c r="C135" s="23" t="s">
        <v>43</v>
      </c>
      <c r="D135" s="24">
        <v>41487</v>
      </c>
      <c r="E135" s="25">
        <f t="shared" si="0"/>
        <v>8</v>
      </c>
      <c r="F135" s="23" t="s">
        <v>36</v>
      </c>
      <c r="G135" s="23" t="s">
        <v>39</v>
      </c>
      <c r="H135" s="23" t="s">
        <v>38</v>
      </c>
      <c r="I135" s="26">
        <v>3902845.5225</v>
      </c>
    </row>
    <row r="136" spans="1:9" ht="14.25" customHeight="1">
      <c r="A136" s="23" t="s">
        <v>33</v>
      </c>
      <c r="B136" s="23" t="s">
        <v>34</v>
      </c>
      <c r="C136" s="23" t="s">
        <v>43</v>
      </c>
      <c r="D136" s="24">
        <v>41518</v>
      </c>
      <c r="E136" s="25">
        <f t="shared" si="0"/>
        <v>9</v>
      </c>
      <c r="F136" s="23" t="s">
        <v>36</v>
      </c>
      <c r="G136" s="23" t="s">
        <v>39</v>
      </c>
      <c r="H136" s="23" t="s">
        <v>38</v>
      </c>
      <c r="I136" s="26">
        <v>3398742.4775</v>
      </c>
    </row>
    <row r="137" spans="1:9" ht="14.25" customHeight="1">
      <c r="A137" s="23" t="s">
        <v>33</v>
      </c>
      <c r="B137" s="23" t="s">
        <v>34</v>
      </c>
      <c r="C137" s="23" t="s">
        <v>43</v>
      </c>
      <c r="D137" s="24">
        <v>41548</v>
      </c>
      <c r="E137" s="25">
        <f t="shared" si="0"/>
        <v>10</v>
      </c>
      <c r="F137" s="23" t="s">
        <v>36</v>
      </c>
      <c r="G137" s="23" t="s">
        <v>39</v>
      </c>
      <c r="H137" s="23" t="s">
        <v>38</v>
      </c>
      <c r="I137" s="26">
        <v>3004378.4075000002</v>
      </c>
    </row>
    <row r="138" spans="1:9" ht="14.25" customHeight="1">
      <c r="A138" s="23" t="s">
        <v>33</v>
      </c>
      <c r="B138" s="23" t="s">
        <v>34</v>
      </c>
      <c r="C138" s="23" t="s">
        <v>43</v>
      </c>
      <c r="D138" s="24">
        <v>41579</v>
      </c>
      <c r="E138" s="25">
        <f t="shared" si="0"/>
        <v>11</v>
      </c>
      <c r="F138" s="23" t="s">
        <v>36</v>
      </c>
      <c r="G138" s="23" t="s">
        <v>39</v>
      </c>
      <c r="H138" s="23" t="s">
        <v>38</v>
      </c>
      <c r="I138" s="26">
        <v>3300479.0125000002</v>
      </c>
    </row>
    <row r="139" spans="1:9" ht="14.25" customHeight="1">
      <c r="A139" s="23" t="s">
        <v>33</v>
      </c>
      <c r="B139" s="23" t="s">
        <v>34</v>
      </c>
      <c r="C139" s="23" t="s">
        <v>43</v>
      </c>
      <c r="D139" s="24">
        <v>41609</v>
      </c>
      <c r="E139" s="25">
        <f t="shared" si="0"/>
        <v>12</v>
      </c>
      <c r="F139" s="23" t="s">
        <v>36</v>
      </c>
      <c r="G139" s="23" t="s">
        <v>39</v>
      </c>
      <c r="H139" s="23" t="s">
        <v>38</v>
      </c>
      <c r="I139" s="26">
        <v>2813092.17</v>
      </c>
    </row>
    <row r="140" spans="1:9" ht="14.25" customHeight="1">
      <c r="A140" s="23" t="s">
        <v>33</v>
      </c>
      <c r="B140" s="23" t="s">
        <v>34</v>
      </c>
      <c r="C140" s="23" t="s">
        <v>43</v>
      </c>
      <c r="D140" s="24">
        <v>41640</v>
      </c>
      <c r="E140" s="25">
        <f t="shared" si="0"/>
        <v>1</v>
      </c>
      <c r="F140" s="23" t="s">
        <v>36</v>
      </c>
      <c r="G140" s="23" t="s">
        <v>39</v>
      </c>
      <c r="H140" s="23" t="s">
        <v>38</v>
      </c>
      <c r="I140" s="26">
        <v>4303080.3899999997</v>
      </c>
    </row>
    <row r="141" spans="1:9" ht="14.25" customHeight="1">
      <c r="A141" s="23" t="s">
        <v>33</v>
      </c>
      <c r="B141" s="23" t="s">
        <v>34</v>
      </c>
      <c r="C141" s="23" t="s">
        <v>43</v>
      </c>
      <c r="D141" s="24">
        <v>41671</v>
      </c>
      <c r="E141" s="25">
        <f t="shared" si="0"/>
        <v>2</v>
      </c>
      <c r="F141" s="23" t="s">
        <v>36</v>
      </c>
      <c r="G141" s="23" t="s">
        <v>39</v>
      </c>
      <c r="H141" s="23" t="s">
        <v>38</v>
      </c>
      <c r="I141" s="26">
        <v>4382456.4524999997</v>
      </c>
    </row>
    <row r="142" spans="1:9" ht="14.25" customHeight="1">
      <c r="A142" s="23" t="s">
        <v>33</v>
      </c>
      <c r="B142" s="23" t="s">
        <v>34</v>
      </c>
      <c r="C142" s="23" t="s">
        <v>43</v>
      </c>
      <c r="D142" s="24">
        <v>41699</v>
      </c>
      <c r="E142" s="25">
        <f t="shared" si="0"/>
        <v>3</v>
      </c>
      <c r="F142" s="23" t="s">
        <v>36</v>
      </c>
      <c r="G142" s="23" t="s">
        <v>39</v>
      </c>
      <c r="H142" s="23" t="s">
        <v>38</v>
      </c>
      <c r="I142" s="26">
        <v>3931053.2324999999</v>
      </c>
    </row>
    <row r="143" spans="1:9" ht="14.25" customHeight="1">
      <c r="A143" s="23" t="s">
        <v>33</v>
      </c>
      <c r="B143" s="23" t="s">
        <v>34</v>
      </c>
      <c r="C143" s="23" t="s">
        <v>43</v>
      </c>
      <c r="D143" s="24">
        <v>41730</v>
      </c>
      <c r="E143" s="25">
        <f t="shared" si="0"/>
        <v>4</v>
      </c>
      <c r="F143" s="23" t="s">
        <v>36</v>
      </c>
      <c r="G143" s="23" t="s">
        <v>39</v>
      </c>
      <c r="H143" s="23" t="s">
        <v>38</v>
      </c>
      <c r="I143" s="26">
        <v>4169822.72</v>
      </c>
    </row>
    <row r="144" spans="1:9" ht="14.25" customHeight="1">
      <c r="A144" s="23" t="s">
        <v>33</v>
      </c>
      <c r="B144" s="23" t="s">
        <v>34</v>
      </c>
      <c r="C144" s="23" t="s">
        <v>43</v>
      </c>
      <c r="D144" s="24">
        <v>41760</v>
      </c>
      <c r="E144" s="25">
        <f t="shared" si="0"/>
        <v>5</v>
      </c>
      <c r="F144" s="23" t="s">
        <v>36</v>
      </c>
      <c r="G144" s="23" t="s">
        <v>39</v>
      </c>
      <c r="H144" s="23" t="s">
        <v>38</v>
      </c>
      <c r="I144" s="26">
        <v>4107398.7075</v>
      </c>
    </row>
    <row r="145" spans="1:9" ht="14.25" customHeight="1">
      <c r="A145" s="23" t="s">
        <v>33</v>
      </c>
      <c r="B145" s="23" t="s">
        <v>34</v>
      </c>
      <c r="C145" s="23" t="s">
        <v>43</v>
      </c>
      <c r="D145" s="24">
        <v>41791</v>
      </c>
      <c r="E145" s="25">
        <f t="shared" si="0"/>
        <v>6</v>
      </c>
      <c r="F145" s="23" t="s">
        <v>36</v>
      </c>
      <c r="G145" s="23" t="s">
        <v>39</v>
      </c>
      <c r="H145" s="23" t="s">
        <v>38</v>
      </c>
      <c r="I145" s="26">
        <v>4394533.8475000001</v>
      </c>
    </row>
    <row r="146" spans="1:9" ht="14.25" customHeight="1">
      <c r="A146" s="23" t="s">
        <v>33</v>
      </c>
      <c r="B146" s="23" t="s">
        <v>34</v>
      </c>
      <c r="C146" s="23" t="s">
        <v>43</v>
      </c>
      <c r="D146" s="24">
        <v>41456</v>
      </c>
      <c r="E146" s="25">
        <f t="shared" si="0"/>
        <v>7</v>
      </c>
      <c r="F146" s="23" t="s">
        <v>40</v>
      </c>
      <c r="G146" s="23" t="s">
        <v>37</v>
      </c>
      <c r="H146" s="23" t="s">
        <v>38</v>
      </c>
      <c r="I146" s="26">
        <v>1554281.2747</v>
      </c>
    </row>
    <row r="147" spans="1:9" ht="14.25" customHeight="1">
      <c r="A147" s="23" t="s">
        <v>33</v>
      </c>
      <c r="B147" s="23" t="s">
        <v>34</v>
      </c>
      <c r="C147" s="23" t="s">
        <v>43</v>
      </c>
      <c r="D147" s="24">
        <v>41487</v>
      </c>
      <c r="E147" s="25">
        <f t="shared" si="0"/>
        <v>8</v>
      </c>
      <c r="F147" s="23" t="s">
        <v>40</v>
      </c>
      <c r="G147" s="23" t="s">
        <v>37</v>
      </c>
      <c r="H147" s="23" t="s">
        <v>38</v>
      </c>
      <c r="I147" s="26">
        <v>1717252.0299</v>
      </c>
    </row>
    <row r="148" spans="1:9" ht="14.25" customHeight="1">
      <c r="A148" s="23" t="s">
        <v>33</v>
      </c>
      <c r="B148" s="23" t="s">
        <v>34</v>
      </c>
      <c r="C148" s="23" t="s">
        <v>43</v>
      </c>
      <c r="D148" s="24">
        <v>41518</v>
      </c>
      <c r="E148" s="25">
        <f t="shared" si="0"/>
        <v>9</v>
      </c>
      <c r="F148" s="23" t="s">
        <v>40</v>
      </c>
      <c r="G148" s="23" t="s">
        <v>37</v>
      </c>
      <c r="H148" s="23" t="s">
        <v>38</v>
      </c>
      <c r="I148" s="26">
        <v>1495446.6901</v>
      </c>
    </row>
    <row r="149" spans="1:9" ht="14.25" customHeight="1">
      <c r="A149" s="23" t="s">
        <v>33</v>
      </c>
      <c r="B149" s="23" t="s">
        <v>34</v>
      </c>
      <c r="C149" s="23" t="s">
        <v>43</v>
      </c>
      <c r="D149" s="24">
        <v>41548</v>
      </c>
      <c r="E149" s="25">
        <f t="shared" si="0"/>
        <v>10</v>
      </c>
      <c r="F149" s="23" t="s">
        <v>40</v>
      </c>
      <c r="G149" s="23" t="s">
        <v>37</v>
      </c>
      <c r="H149" s="23" t="s">
        <v>38</v>
      </c>
      <c r="I149" s="26">
        <v>1321926.4993</v>
      </c>
    </row>
    <row r="150" spans="1:9" ht="14.25" customHeight="1">
      <c r="A150" s="23" t="s">
        <v>33</v>
      </c>
      <c r="B150" s="23" t="s">
        <v>34</v>
      </c>
      <c r="C150" s="23" t="s">
        <v>43</v>
      </c>
      <c r="D150" s="24">
        <v>41579</v>
      </c>
      <c r="E150" s="25">
        <f t="shared" si="0"/>
        <v>11</v>
      </c>
      <c r="F150" s="23" t="s">
        <v>40</v>
      </c>
      <c r="G150" s="23" t="s">
        <v>37</v>
      </c>
      <c r="H150" s="23" t="s">
        <v>38</v>
      </c>
      <c r="I150" s="26">
        <v>1452210.7655</v>
      </c>
    </row>
    <row r="151" spans="1:9" ht="14.25" customHeight="1">
      <c r="A151" s="23" t="s">
        <v>33</v>
      </c>
      <c r="B151" s="23" t="s">
        <v>34</v>
      </c>
      <c r="C151" s="23" t="s">
        <v>43</v>
      </c>
      <c r="D151" s="24">
        <v>41609</v>
      </c>
      <c r="E151" s="25">
        <f t="shared" si="0"/>
        <v>12</v>
      </c>
      <c r="F151" s="23" t="s">
        <v>40</v>
      </c>
      <c r="G151" s="23" t="s">
        <v>37</v>
      </c>
      <c r="H151" s="23" t="s">
        <v>38</v>
      </c>
      <c r="I151" s="26">
        <v>1237760.5548</v>
      </c>
    </row>
    <row r="152" spans="1:9" ht="14.25" customHeight="1">
      <c r="A152" s="23" t="s">
        <v>33</v>
      </c>
      <c r="B152" s="23" t="s">
        <v>34</v>
      </c>
      <c r="C152" s="23" t="s">
        <v>43</v>
      </c>
      <c r="D152" s="24">
        <v>41640</v>
      </c>
      <c r="E152" s="25">
        <f t="shared" si="0"/>
        <v>1</v>
      </c>
      <c r="F152" s="23" t="s">
        <v>40</v>
      </c>
      <c r="G152" s="23" t="s">
        <v>37</v>
      </c>
      <c r="H152" s="23" t="s">
        <v>38</v>
      </c>
      <c r="I152" s="26">
        <v>1893355.3716</v>
      </c>
    </row>
    <row r="153" spans="1:9" ht="14.25" customHeight="1">
      <c r="A153" s="23" t="s">
        <v>33</v>
      </c>
      <c r="B153" s="23" t="s">
        <v>34</v>
      </c>
      <c r="C153" s="23" t="s">
        <v>43</v>
      </c>
      <c r="D153" s="24">
        <v>41671</v>
      </c>
      <c r="E153" s="25">
        <f t="shared" si="0"/>
        <v>2</v>
      </c>
      <c r="F153" s="23" t="s">
        <v>40</v>
      </c>
      <c r="G153" s="23" t="s">
        <v>37</v>
      </c>
      <c r="H153" s="23" t="s">
        <v>38</v>
      </c>
      <c r="I153" s="26">
        <v>1928280.8390999998</v>
      </c>
    </row>
    <row r="154" spans="1:9" ht="14.25" customHeight="1">
      <c r="A154" s="23" t="s">
        <v>33</v>
      </c>
      <c r="B154" s="23" t="s">
        <v>34</v>
      </c>
      <c r="C154" s="23" t="s">
        <v>43</v>
      </c>
      <c r="D154" s="24">
        <v>41699</v>
      </c>
      <c r="E154" s="25">
        <f t="shared" si="0"/>
        <v>3</v>
      </c>
      <c r="F154" s="23" t="s">
        <v>40</v>
      </c>
      <c r="G154" s="23" t="s">
        <v>37</v>
      </c>
      <c r="H154" s="23" t="s">
        <v>38</v>
      </c>
      <c r="I154" s="26">
        <v>1729663.4223</v>
      </c>
    </row>
    <row r="155" spans="1:9" ht="14.25" customHeight="1">
      <c r="A155" s="23" t="s">
        <v>33</v>
      </c>
      <c r="B155" s="23" t="s">
        <v>34</v>
      </c>
      <c r="C155" s="23" t="s">
        <v>43</v>
      </c>
      <c r="D155" s="24">
        <v>41730</v>
      </c>
      <c r="E155" s="25">
        <f t="shared" si="0"/>
        <v>4</v>
      </c>
      <c r="F155" s="23" t="s">
        <v>40</v>
      </c>
      <c r="G155" s="23" t="s">
        <v>37</v>
      </c>
      <c r="H155" s="23" t="s">
        <v>38</v>
      </c>
      <c r="I155" s="26">
        <v>1834721.9968000001</v>
      </c>
    </row>
    <row r="156" spans="1:9" ht="14.25" customHeight="1">
      <c r="A156" s="23" t="s">
        <v>33</v>
      </c>
      <c r="B156" s="23" t="s">
        <v>34</v>
      </c>
      <c r="C156" s="23" t="s">
        <v>43</v>
      </c>
      <c r="D156" s="24">
        <v>41760</v>
      </c>
      <c r="E156" s="25">
        <f t="shared" si="0"/>
        <v>5</v>
      </c>
      <c r="F156" s="23" t="s">
        <v>40</v>
      </c>
      <c r="G156" s="23" t="s">
        <v>37</v>
      </c>
      <c r="H156" s="23" t="s">
        <v>38</v>
      </c>
      <c r="I156" s="26">
        <v>1807255.4313000001</v>
      </c>
    </row>
    <row r="157" spans="1:9" ht="14.25" customHeight="1">
      <c r="A157" s="23" t="s">
        <v>33</v>
      </c>
      <c r="B157" s="23" t="s">
        <v>34</v>
      </c>
      <c r="C157" s="23" t="s">
        <v>43</v>
      </c>
      <c r="D157" s="24">
        <v>41791</v>
      </c>
      <c r="E157" s="25">
        <f t="shared" si="0"/>
        <v>6</v>
      </c>
      <c r="F157" s="23" t="s">
        <v>40</v>
      </c>
      <c r="G157" s="23" t="s">
        <v>37</v>
      </c>
      <c r="H157" s="23" t="s">
        <v>38</v>
      </c>
      <c r="I157" s="26">
        <v>1933594.8929000001</v>
      </c>
    </row>
    <row r="158" spans="1:9" ht="14.25" customHeight="1">
      <c r="A158" s="23" t="s">
        <v>33</v>
      </c>
      <c r="B158" s="23" t="s">
        <v>34</v>
      </c>
      <c r="C158" s="23" t="s">
        <v>43</v>
      </c>
      <c r="D158" s="24">
        <v>41456</v>
      </c>
      <c r="E158" s="25">
        <f t="shared" si="0"/>
        <v>7</v>
      </c>
      <c r="F158" s="23" t="s">
        <v>40</v>
      </c>
      <c r="G158" s="23" t="s">
        <v>39</v>
      </c>
      <c r="H158" s="23" t="s">
        <v>38</v>
      </c>
      <c r="I158" s="26">
        <v>2825965.9539999999</v>
      </c>
    </row>
    <row r="159" spans="1:9" ht="14.25" customHeight="1">
      <c r="A159" s="23" t="s">
        <v>33</v>
      </c>
      <c r="B159" s="23" t="s">
        <v>34</v>
      </c>
      <c r="C159" s="23" t="s">
        <v>43</v>
      </c>
      <c r="D159" s="24">
        <v>41487</v>
      </c>
      <c r="E159" s="25">
        <f t="shared" si="0"/>
        <v>8</v>
      </c>
      <c r="F159" s="23" t="s">
        <v>40</v>
      </c>
      <c r="G159" s="23" t="s">
        <v>39</v>
      </c>
      <c r="H159" s="23" t="s">
        <v>38</v>
      </c>
      <c r="I159" s="26">
        <v>2122276.4180000001</v>
      </c>
    </row>
    <row r="160" spans="1:9" ht="14.25" customHeight="1">
      <c r="A160" s="23" t="s">
        <v>33</v>
      </c>
      <c r="B160" s="23" t="s">
        <v>34</v>
      </c>
      <c r="C160" s="23" t="s">
        <v>43</v>
      </c>
      <c r="D160" s="24">
        <v>41518</v>
      </c>
      <c r="E160" s="25">
        <f t="shared" si="0"/>
        <v>9</v>
      </c>
      <c r="F160" s="23" t="s">
        <v>40</v>
      </c>
      <c r="G160" s="23" t="s">
        <v>39</v>
      </c>
      <c r="H160" s="23" t="s">
        <v>38</v>
      </c>
      <c r="I160" s="26">
        <v>3718993.9819999998</v>
      </c>
    </row>
    <row r="161" spans="1:9" ht="14.25" customHeight="1">
      <c r="A161" s="23" t="s">
        <v>33</v>
      </c>
      <c r="B161" s="23" t="s">
        <v>34</v>
      </c>
      <c r="C161" s="23" t="s">
        <v>43</v>
      </c>
      <c r="D161" s="24">
        <v>41548</v>
      </c>
      <c r="E161" s="25">
        <f t="shared" si="0"/>
        <v>10</v>
      </c>
      <c r="F161" s="23" t="s">
        <v>40</v>
      </c>
      <c r="G161" s="23" t="s">
        <v>39</v>
      </c>
      <c r="H161" s="23" t="s">
        <v>38</v>
      </c>
      <c r="I161" s="26">
        <v>3403502.7259999998</v>
      </c>
    </row>
    <row r="162" spans="1:9" ht="14.25" customHeight="1">
      <c r="A162" s="23" t="s">
        <v>33</v>
      </c>
      <c r="B162" s="23" t="s">
        <v>34</v>
      </c>
      <c r="C162" s="23" t="s">
        <v>43</v>
      </c>
      <c r="D162" s="24">
        <v>41579</v>
      </c>
      <c r="E162" s="25">
        <f t="shared" si="0"/>
        <v>11</v>
      </c>
      <c r="F162" s="23" t="s">
        <v>40</v>
      </c>
      <c r="G162" s="23" t="s">
        <v>39</v>
      </c>
      <c r="H162" s="23" t="s">
        <v>38</v>
      </c>
      <c r="I162" s="26">
        <v>2640383.2100000004</v>
      </c>
    </row>
    <row r="163" spans="1:9" ht="14.25" customHeight="1">
      <c r="A163" s="23" t="s">
        <v>33</v>
      </c>
      <c r="B163" s="23" t="s">
        <v>34</v>
      </c>
      <c r="C163" s="23" t="s">
        <v>43</v>
      </c>
      <c r="D163" s="24">
        <v>41609</v>
      </c>
      <c r="E163" s="25">
        <f t="shared" si="0"/>
        <v>12</v>
      </c>
      <c r="F163" s="23" t="s">
        <v>40</v>
      </c>
      <c r="G163" s="23" t="s">
        <v>39</v>
      </c>
      <c r="H163" s="23" t="s">
        <v>38</v>
      </c>
      <c r="I163" s="26">
        <v>3250473.736</v>
      </c>
    </row>
    <row r="164" spans="1:9" ht="14.25" customHeight="1">
      <c r="A164" s="23" t="s">
        <v>33</v>
      </c>
      <c r="B164" s="23" t="s">
        <v>34</v>
      </c>
      <c r="C164" s="23" t="s">
        <v>43</v>
      </c>
      <c r="D164" s="24">
        <v>41640</v>
      </c>
      <c r="E164" s="25">
        <f t="shared" si="0"/>
        <v>1</v>
      </c>
      <c r="F164" s="23" t="s">
        <v>40</v>
      </c>
      <c r="G164" s="23" t="s">
        <v>39</v>
      </c>
      <c r="H164" s="23" t="s">
        <v>38</v>
      </c>
      <c r="I164" s="26">
        <v>3442464.3119999999</v>
      </c>
    </row>
    <row r="165" spans="1:9" ht="14.25" customHeight="1">
      <c r="A165" s="23" t="s">
        <v>33</v>
      </c>
      <c r="B165" s="23" t="s">
        <v>34</v>
      </c>
      <c r="C165" s="23" t="s">
        <v>43</v>
      </c>
      <c r="D165" s="24">
        <v>41671</v>
      </c>
      <c r="E165" s="25">
        <f t="shared" si="0"/>
        <v>2</v>
      </c>
      <c r="F165" s="23" t="s">
        <v>40</v>
      </c>
      <c r="G165" s="23" t="s">
        <v>39</v>
      </c>
      <c r="H165" s="23" t="s">
        <v>38</v>
      </c>
      <c r="I165" s="26">
        <v>3505965.162</v>
      </c>
    </row>
    <row r="166" spans="1:9" ht="14.25" customHeight="1">
      <c r="A166" s="23" t="s">
        <v>33</v>
      </c>
      <c r="B166" s="23" t="s">
        <v>34</v>
      </c>
      <c r="C166" s="23" t="s">
        <v>43</v>
      </c>
      <c r="D166" s="24">
        <v>41699</v>
      </c>
      <c r="E166" s="25">
        <f t="shared" si="0"/>
        <v>3</v>
      </c>
      <c r="F166" s="23" t="s">
        <v>40</v>
      </c>
      <c r="G166" s="23" t="s">
        <v>39</v>
      </c>
      <c r="H166" s="23" t="s">
        <v>38</v>
      </c>
      <c r="I166" s="26">
        <v>3144842.5860000001</v>
      </c>
    </row>
    <row r="167" spans="1:9" ht="14.25" customHeight="1">
      <c r="A167" s="23" t="s">
        <v>33</v>
      </c>
      <c r="B167" s="23" t="s">
        <v>34</v>
      </c>
      <c r="C167" s="23" t="s">
        <v>43</v>
      </c>
      <c r="D167" s="24">
        <v>41730</v>
      </c>
      <c r="E167" s="25">
        <f t="shared" si="0"/>
        <v>4</v>
      </c>
      <c r="F167" s="23" t="s">
        <v>40</v>
      </c>
      <c r="G167" s="23" t="s">
        <v>39</v>
      </c>
      <c r="H167" s="23" t="s">
        <v>38</v>
      </c>
      <c r="I167" s="26">
        <v>3335858.1760000004</v>
      </c>
    </row>
    <row r="168" spans="1:9" ht="14.25" customHeight="1">
      <c r="A168" s="23" t="s">
        <v>33</v>
      </c>
      <c r="B168" s="23" t="s">
        <v>34</v>
      </c>
      <c r="C168" s="23" t="s">
        <v>43</v>
      </c>
      <c r="D168" s="24">
        <v>41760</v>
      </c>
      <c r="E168" s="25">
        <f t="shared" si="0"/>
        <v>5</v>
      </c>
      <c r="F168" s="23" t="s">
        <v>40</v>
      </c>
      <c r="G168" s="23" t="s">
        <v>39</v>
      </c>
      <c r="H168" s="23" t="s">
        <v>38</v>
      </c>
      <c r="I168" s="26">
        <v>3285918.966</v>
      </c>
    </row>
    <row r="169" spans="1:9" ht="14.25" customHeight="1">
      <c r="A169" s="23" t="s">
        <v>33</v>
      </c>
      <c r="B169" s="23" t="s">
        <v>34</v>
      </c>
      <c r="C169" s="23" t="s">
        <v>43</v>
      </c>
      <c r="D169" s="24">
        <v>41791</v>
      </c>
      <c r="E169" s="25">
        <f t="shared" si="0"/>
        <v>6</v>
      </c>
      <c r="F169" s="23" t="s">
        <v>40</v>
      </c>
      <c r="G169" s="23" t="s">
        <v>39</v>
      </c>
      <c r="H169" s="23" t="s">
        <v>38</v>
      </c>
      <c r="I169" s="26">
        <v>3515627.0780000002</v>
      </c>
    </row>
    <row r="170" spans="1:9" ht="14.25" customHeight="1">
      <c r="A170" s="23" t="s">
        <v>33</v>
      </c>
      <c r="B170" s="23" t="s">
        <v>34</v>
      </c>
      <c r="C170" s="23" t="s">
        <v>43</v>
      </c>
      <c r="D170" s="24">
        <v>41456</v>
      </c>
      <c r="E170" s="25">
        <f t="shared" si="0"/>
        <v>7</v>
      </c>
      <c r="F170" s="23" t="s">
        <v>41</v>
      </c>
      <c r="G170" s="23" t="s">
        <v>37</v>
      </c>
      <c r="H170" s="23" t="s">
        <v>38</v>
      </c>
      <c r="I170" s="26">
        <v>3037913.400549999</v>
      </c>
    </row>
    <row r="171" spans="1:9" ht="14.25" customHeight="1">
      <c r="A171" s="23" t="s">
        <v>33</v>
      </c>
      <c r="B171" s="23" t="s">
        <v>34</v>
      </c>
      <c r="C171" s="23" t="s">
        <v>43</v>
      </c>
      <c r="D171" s="24">
        <v>41487</v>
      </c>
      <c r="E171" s="25">
        <f t="shared" si="0"/>
        <v>8</v>
      </c>
      <c r="F171" s="23" t="s">
        <v>41</v>
      </c>
      <c r="G171" s="23" t="s">
        <v>37</v>
      </c>
      <c r="H171" s="23" t="s">
        <v>38</v>
      </c>
      <c r="I171" s="26">
        <v>3356447.1493499991</v>
      </c>
    </row>
    <row r="172" spans="1:9" ht="14.25" customHeight="1">
      <c r="A172" s="23" t="s">
        <v>33</v>
      </c>
      <c r="B172" s="23" t="s">
        <v>34</v>
      </c>
      <c r="C172" s="23" t="s">
        <v>43</v>
      </c>
      <c r="D172" s="24">
        <v>41518</v>
      </c>
      <c r="E172" s="25">
        <f t="shared" si="0"/>
        <v>9</v>
      </c>
      <c r="F172" s="23" t="s">
        <v>41</v>
      </c>
      <c r="G172" s="23" t="s">
        <v>37</v>
      </c>
      <c r="H172" s="23" t="s">
        <v>38</v>
      </c>
      <c r="I172" s="26">
        <v>2922918.5306499992</v>
      </c>
    </row>
    <row r="173" spans="1:9" ht="14.25" customHeight="1">
      <c r="A173" s="23" t="s">
        <v>33</v>
      </c>
      <c r="B173" s="23" t="s">
        <v>34</v>
      </c>
      <c r="C173" s="23" t="s">
        <v>43</v>
      </c>
      <c r="D173" s="24">
        <v>41548</v>
      </c>
      <c r="E173" s="25">
        <f t="shared" si="0"/>
        <v>10</v>
      </c>
      <c r="F173" s="23" t="s">
        <v>41</v>
      </c>
      <c r="G173" s="23" t="s">
        <v>37</v>
      </c>
      <c r="H173" s="23" t="s">
        <v>38</v>
      </c>
      <c r="I173" s="26">
        <v>2583765.4304499994</v>
      </c>
    </row>
    <row r="174" spans="1:9" ht="14.25" customHeight="1">
      <c r="A174" s="23" t="s">
        <v>33</v>
      </c>
      <c r="B174" s="23" t="s">
        <v>34</v>
      </c>
      <c r="C174" s="23" t="s">
        <v>43</v>
      </c>
      <c r="D174" s="24">
        <v>41579</v>
      </c>
      <c r="E174" s="25">
        <f t="shared" si="0"/>
        <v>11</v>
      </c>
      <c r="F174" s="23" t="s">
        <v>41</v>
      </c>
      <c r="G174" s="23" t="s">
        <v>37</v>
      </c>
      <c r="H174" s="23" t="s">
        <v>38</v>
      </c>
      <c r="I174" s="26">
        <v>2838411.9507499994</v>
      </c>
    </row>
    <row r="175" spans="1:9" ht="14.25" customHeight="1">
      <c r="A175" s="23" t="s">
        <v>33</v>
      </c>
      <c r="B175" s="23" t="s">
        <v>34</v>
      </c>
      <c r="C175" s="23" t="s">
        <v>43</v>
      </c>
      <c r="D175" s="24">
        <v>41609</v>
      </c>
      <c r="E175" s="25">
        <f t="shared" si="0"/>
        <v>12</v>
      </c>
      <c r="F175" s="23" t="s">
        <v>41</v>
      </c>
      <c r="G175" s="23" t="s">
        <v>37</v>
      </c>
      <c r="H175" s="23" t="s">
        <v>38</v>
      </c>
      <c r="I175" s="26">
        <v>2419259.2661999995</v>
      </c>
    </row>
    <row r="176" spans="1:9" ht="14.25" customHeight="1">
      <c r="A176" s="23" t="s">
        <v>33</v>
      </c>
      <c r="B176" s="23" t="s">
        <v>34</v>
      </c>
      <c r="C176" s="23" t="s">
        <v>43</v>
      </c>
      <c r="D176" s="24">
        <v>41640</v>
      </c>
      <c r="E176" s="25">
        <f t="shared" si="0"/>
        <v>1</v>
      </c>
      <c r="F176" s="23" t="s">
        <v>41</v>
      </c>
      <c r="G176" s="23" t="s">
        <v>37</v>
      </c>
      <c r="H176" s="23" t="s">
        <v>38</v>
      </c>
      <c r="I176" s="26">
        <v>3700649.1353999986</v>
      </c>
    </row>
    <row r="177" spans="1:9" ht="14.25" customHeight="1">
      <c r="A177" s="23" t="s">
        <v>33</v>
      </c>
      <c r="B177" s="23" t="s">
        <v>34</v>
      </c>
      <c r="C177" s="23" t="s">
        <v>43</v>
      </c>
      <c r="D177" s="24">
        <v>41671</v>
      </c>
      <c r="E177" s="25">
        <f t="shared" si="0"/>
        <v>2</v>
      </c>
      <c r="F177" s="23" t="s">
        <v>41</v>
      </c>
      <c r="G177" s="23" t="s">
        <v>37</v>
      </c>
      <c r="H177" s="23" t="s">
        <v>38</v>
      </c>
      <c r="I177" s="26">
        <v>3768912.5491499985</v>
      </c>
    </row>
    <row r="178" spans="1:9" ht="14.25" customHeight="1">
      <c r="A178" s="23" t="s">
        <v>33</v>
      </c>
      <c r="B178" s="23" t="s">
        <v>34</v>
      </c>
      <c r="C178" s="23" t="s">
        <v>43</v>
      </c>
      <c r="D178" s="24">
        <v>41699</v>
      </c>
      <c r="E178" s="25">
        <f t="shared" si="0"/>
        <v>3</v>
      </c>
      <c r="F178" s="23" t="s">
        <v>41</v>
      </c>
      <c r="G178" s="23" t="s">
        <v>37</v>
      </c>
      <c r="H178" s="23" t="s">
        <v>38</v>
      </c>
      <c r="I178" s="26">
        <v>3380705.7799499989</v>
      </c>
    </row>
    <row r="179" spans="1:9" ht="14.25" customHeight="1">
      <c r="A179" s="23" t="s">
        <v>33</v>
      </c>
      <c r="B179" s="23" t="s">
        <v>34</v>
      </c>
      <c r="C179" s="23" t="s">
        <v>43</v>
      </c>
      <c r="D179" s="24">
        <v>41730</v>
      </c>
      <c r="E179" s="25">
        <f t="shared" si="0"/>
        <v>4</v>
      </c>
      <c r="F179" s="23" t="s">
        <v>41</v>
      </c>
      <c r="G179" s="23" t="s">
        <v>37</v>
      </c>
      <c r="H179" s="23" t="s">
        <v>38</v>
      </c>
      <c r="I179" s="26">
        <v>3586047.5391999991</v>
      </c>
    </row>
    <row r="180" spans="1:9" ht="14.25" customHeight="1">
      <c r="A180" s="23" t="s">
        <v>33</v>
      </c>
      <c r="B180" s="23" t="s">
        <v>34</v>
      </c>
      <c r="C180" s="23" t="s">
        <v>43</v>
      </c>
      <c r="D180" s="24">
        <v>41760</v>
      </c>
      <c r="E180" s="25">
        <f t="shared" si="0"/>
        <v>5</v>
      </c>
      <c r="F180" s="23" t="s">
        <v>41</v>
      </c>
      <c r="G180" s="23" t="s">
        <v>37</v>
      </c>
      <c r="H180" s="23" t="s">
        <v>38</v>
      </c>
      <c r="I180" s="26">
        <v>3032362.88845</v>
      </c>
    </row>
    <row r="181" spans="1:9" ht="14.25" customHeight="1">
      <c r="A181" s="23" t="s">
        <v>33</v>
      </c>
      <c r="B181" s="23" t="s">
        <v>34</v>
      </c>
      <c r="C181" s="23" t="s">
        <v>43</v>
      </c>
      <c r="D181" s="24">
        <v>41791</v>
      </c>
      <c r="E181" s="25">
        <f t="shared" si="0"/>
        <v>6</v>
      </c>
      <c r="F181" s="23" t="s">
        <v>41</v>
      </c>
      <c r="G181" s="23" t="s">
        <v>37</v>
      </c>
      <c r="H181" s="23" t="s">
        <v>38</v>
      </c>
      <c r="I181" s="26">
        <v>3079299.10885</v>
      </c>
    </row>
    <row r="182" spans="1:9" ht="14.25" customHeight="1">
      <c r="A182" s="23" t="s">
        <v>33</v>
      </c>
      <c r="B182" s="23" t="s">
        <v>44</v>
      </c>
      <c r="C182" s="23" t="s">
        <v>35</v>
      </c>
      <c r="D182" s="24">
        <v>41456</v>
      </c>
      <c r="E182" s="25">
        <f t="shared" si="0"/>
        <v>7</v>
      </c>
      <c r="F182" s="23" t="s">
        <v>45</v>
      </c>
      <c r="G182" s="23" t="s">
        <v>46</v>
      </c>
      <c r="H182" s="23" t="s">
        <v>38</v>
      </c>
      <c r="I182" s="26">
        <v>593751.84077137313</v>
      </c>
    </row>
    <row r="183" spans="1:9" ht="14.25" customHeight="1">
      <c r="A183" s="23" t="s">
        <v>33</v>
      </c>
      <c r="B183" s="23" t="s">
        <v>44</v>
      </c>
      <c r="C183" s="23" t="s">
        <v>35</v>
      </c>
      <c r="D183" s="24">
        <v>41487</v>
      </c>
      <c r="E183" s="25">
        <f t="shared" si="0"/>
        <v>8</v>
      </c>
      <c r="F183" s="23" t="s">
        <v>45</v>
      </c>
      <c r="G183" s="23" t="s">
        <v>46</v>
      </c>
      <c r="H183" s="23" t="s">
        <v>38</v>
      </c>
      <c r="I183" s="26">
        <v>820393.03401412489</v>
      </c>
    </row>
    <row r="184" spans="1:9" ht="14.25" customHeight="1">
      <c r="A184" s="23" t="s">
        <v>33</v>
      </c>
      <c r="B184" s="23" t="s">
        <v>44</v>
      </c>
      <c r="C184" s="23" t="s">
        <v>35</v>
      </c>
      <c r="D184" s="24">
        <v>41518</v>
      </c>
      <c r="E184" s="25">
        <f t="shared" si="0"/>
        <v>9</v>
      </c>
      <c r="F184" s="23" t="s">
        <v>45</v>
      </c>
      <c r="G184" s="23" t="s">
        <v>46</v>
      </c>
      <c r="H184" s="23" t="s">
        <v>38</v>
      </c>
      <c r="I184" s="26">
        <v>642291.58212862327</v>
      </c>
    </row>
    <row r="185" spans="1:9" ht="14.25" customHeight="1">
      <c r="A185" s="23" t="s">
        <v>33</v>
      </c>
      <c r="B185" s="23" t="s">
        <v>44</v>
      </c>
      <c r="C185" s="23" t="s">
        <v>35</v>
      </c>
      <c r="D185" s="24">
        <v>41548</v>
      </c>
      <c r="E185" s="25">
        <f t="shared" si="0"/>
        <v>10</v>
      </c>
      <c r="F185" s="23" t="s">
        <v>45</v>
      </c>
      <c r="G185" s="23" t="s">
        <v>46</v>
      </c>
      <c r="H185" s="23" t="s">
        <v>38</v>
      </c>
      <c r="I185" s="26">
        <v>609639.97288837493</v>
      </c>
    </row>
    <row r="186" spans="1:9" ht="14.25" customHeight="1">
      <c r="A186" s="23" t="s">
        <v>33</v>
      </c>
      <c r="B186" s="23" t="s">
        <v>44</v>
      </c>
      <c r="C186" s="23" t="s">
        <v>35</v>
      </c>
      <c r="D186" s="24">
        <v>41579</v>
      </c>
      <c r="E186" s="25">
        <f t="shared" si="0"/>
        <v>11</v>
      </c>
      <c r="F186" s="23" t="s">
        <v>45</v>
      </c>
      <c r="G186" s="23" t="s">
        <v>46</v>
      </c>
      <c r="H186" s="23" t="s">
        <v>38</v>
      </c>
      <c r="I186" s="26">
        <v>626073.16897124995</v>
      </c>
    </row>
    <row r="187" spans="1:9" ht="14.25" customHeight="1">
      <c r="A187" s="23" t="s">
        <v>33</v>
      </c>
      <c r="B187" s="23" t="s">
        <v>44</v>
      </c>
      <c r="C187" s="23" t="s">
        <v>35</v>
      </c>
      <c r="D187" s="24">
        <v>41609</v>
      </c>
      <c r="E187" s="25">
        <f t="shared" si="0"/>
        <v>12</v>
      </c>
      <c r="F187" s="23" t="s">
        <v>45</v>
      </c>
      <c r="G187" s="23" t="s">
        <v>46</v>
      </c>
      <c r="H187" s="23" t="s">
        <v>38</v>
      </c>
      <c r="I187" s="26">
        <v>602153.37789750006</v>
      </c>
    </row>
    <row r="188" spans="1:9" ht="14.25" customHeight="1">
      <c r="A188" s="23" t="s">
        <v>33</v>
      </c>
      <c r="B188" s="23" t="s">
        <v>44</v>
      </c>
      <c r="C188" s="23" t="s">
        <v>35</v>
      </c>
      <c r="D188" s="24">
        <v>41640</v>
      </c>
      <c r="E188" s="25">
        <f t="shared" si="0"/>
        <v>1</v>
      </c>
      <c r="F188" s="23" t="s">
        <v>45</v>
      </c>
      <c r="G188" s="23" t="s">
        <v>46</v>
      </c>
      <c r="H188" s="23" t="s">
        <v>38</v>
      </c>
      <c r="I188" s="26">
        <v>1146143.9846999997</v>
      </c>
    </row>
    <row r="189" spans="1:9" ht="14.25" customHeight="1">
      <c r="A189" s="23" t="s">
        <v>33</v>
      </c>
      <c r="B189" s="23" t="s">
        <v>44</v>
      </c>
      <c r="C189" s="23" t="s">
        <v>35</v>
      </c>
      <c r="D189" s="24">
        <v>41671</v>
      </c>
      <c r="E189" s="25">
        <f t="shared" si="0"/>
        <v>2</v>
      </c>
      <c r="F189" s="23" t="s">
        <v>45</v>
      </c>
      <c r="G189" s="23" t="s">
        <v>46</v>
      </c>
      <c r="H189" s="23" t="s">
        <v>38</v>
      </c>
      <c r="I189" s="26">
        <v>964931.83751249989</v>
      </c>
    </row>
    <row r="190" spans="1:9" ht="14.25" customHeight="1">
      <c r="A190" s="23" t="s">
        <v>33</v>
      </c>
      <c r="B190" s="23" t="s">
        <v>44</v>
      </c>
      <c r="C190" s="23" t="s">
        <v>35</v>
      </c>
      <c r="D190" s="24">
        <v>41699</v>
      </c>
      <c r="E190" s="25">
        <f t="shared" si="0"/>
        <v>3</v>
      </c>
      <c r="F190" s="23" t="s">
        <v>45</v>
      </c>
      <c r="G190" s="23" t="s">
        <v>46</v>
      </c>
      <c r="H190" s="23" t="s">
        <v>38</v>
      </c>
      <c r="I190" s="26">
        <v>962733.95790000004</v>
      </c>
    </row>
    <row r="191" spans="1:9" ht="14.25" customHeight="1">
      <c r="A191" s="23" t="s">
        <v>33</v>
      </c>
      <c r="B191" s="23" t="s">
        <v>44</v>
      </c>
      <c r="C191" s="23" t="s">
        <v>35</v>
      </c>
      <c r="D191" s="24">
        <v>41730</v>
      </c>
      <c r="E191" s="25">
        <f t="shared" si="0"/>
        <v>4</v>
      </c>
      <c r="F191" s="23" t="s">
        <v>45</v>
      </c>
      <c r="G191" s="23" t="s">
        <v>46</v>
      </c>
      <c r="H191" s="23" t="s">
        <v>38</v>
      </c>
      <c r="I191" s="26">
        <v>964825.21760624985</v>
      </c>
    </row>
    <row r="192" spans="1:9" ht="14.25" customHeight="1">
      <c r="A192" s="23" t="s">
        <v>33</v>
      </c>
      <c r="B192" s="23" t="s">
        <v>44</v>
      </c>
      <c r="C192" s="23" t="s">
        <v>35</v>
      </c>
      <c r="D192" s="24">
        <v>41760</v>
      </c>
      <c r="E192" s="25">
        <f t="shared" si="0"/>
        <v>5</v>
      </c>
      <c r="F192" s="23" t="s">
        <v>45</v>
      </c>
      <c r="G192" s="23" t="s">
        <v>46</v>
      </c>
      <c r="H192" s="23" t="s">
        <v>38</v>
      </c>
      <c r="I192" s="26">
        <v>1024534.78359375</v>
      </c>
    </row>
    <row r="193" spans="1:11" ht="14.25" customHeight="1">
      <c r="A193" s="23" t="s">
        <v>33</v>
      </c>
      <c r="B193" s="23" t="s">
        <v>44</v>
      </c>
      <c r="C193" s="23" t="s">
        <v>35</v>
      </c>
      <c r="D193" s="24">
        <v>41791</v>
      </c>
      <c r="E193" s="25">
        <f t="shared" si="0"/>
        <v>6</v>
      </c>
      <c r="F193" s="23" t="s">
        <v>45</v>
      </c>
      <c r="G193" s="23" t="s">
        <v>46</v>
      </c>
      <c r="H193" s="23" t="s">
        <v>38</v>
      </c>
      <c r="I193" s="26">
        <v>1168045.22566875</v>
      </c>
    </row>
    <row r="194" spans="1:11" ht="14.25" customHeight="1">
      <c r="A194" s="23" t="s">
        <v>33</v>
      </c>
      <c r="B194" s="23" t="s">
        <v>44</v>
      </c>
      <c r="C194" s="23" t="s">
        <v>35</v>
      </c>
      <c r="D194" s="24">
        <v>41456</v>
      </c>
      <c r="E194" s="25">
        <f t="shared" si="0"/>
        <v>7</v>
      </c>
      <c r="F194" s="23" t="s">
        <v>47</v>
      </c>
      <c r="G194" s="23" t="s">
        <v>48</v>
      </c>
      <c r="H194" s="23" t="s">
        <v>38</v>
      </c>
      <c r="I194" s="26">
        <v>276807.38497499918</v>
      </c>
      <c r="J194" s="27"/>
      <c r="K194" s="27"/>
    </row>
    <row r="195" spans="1:11" ht="14.25" customHeight="1">
      <c r="A195" s="23" t="s">
        <v>33</v>
      </c>
      <c r="B195" s="23" t="s">
        <v>44</v>
      </c>
      <c r="C195" s="23" t="s">
        <v>35</v>
      </c>
      <c r="D195" s="24">
        <v>41487</v>
      </c>
      <c r="E195" s="25">
        <f t="shared" si="0"/>
        <v>8</v>
      </c>
      <c r="F195" s="23" t="s">
        <v>47</v>
      </c>
      <c r="G195" s="23" t="s">
        <v>48</v>
      </c>
      <c r="H195" s="23" t="s">
        <v>38</v>
      </c>
      <c r="I195" s="26">
        <v>382467.614925</v>
      </c>
      <c r="J195" s="27"/>
      <c r="K195" s="27"/>
    </row>
    <row r="196" spans="1:11" ht="14.25" customHeight="1">
      <c r="A196" s="23" t="s">
        <v>33</v>
      </c>
      <c r="B196" s="23" t="s">
        <v>44</v>
      </c>
      <c r="C196" s="23" t="s">
        <v>35</v>
      </c>
      <c r="D196" s="24">
        <v>41518</v>
      </c>
      <c r="E196" s="25">
        <f t="shared" si="0"/>
        <v>9</v>
      </c>
      <c r="F196" s="23" t="s">
        <v>47</v>
      </c>
      <c r="G196" s="23" t="s">
        <v>48</v>
      </c>
      <c r="H196" s="23" t="s">
        <v>38</v>
      </c>
      <c r="I196" s="26">
        <v>299436.63502499921</v>
      </c>
      <c r="J196" s="27"/>
      <c r="K196" s="27"/>
    </row>
    <row r="197" spans="1:11" ht="14.25" customHeight="1">
      <c r="A197" s="23" t="s">
        <v>33</v>
      </c>
      <c r="B197" s="23" t="s">
        <v>44</v>
      </c>
      <c r="C197" s="23" t="s">
        <v>35</v>
      </c>
      <c r="D197" s="24">
        <v>41548</v>
      </c>
      <c r="E197" s="25">
        <f t="shared" si="0"/>
        <v>10</v>
      </c>
      <c r="F197" s="23" t="s">
        <v>47</v>
      </c>
      <c r="G197" s="23" t="s">
        <v>48</v>
      </c>
      <c r="H197" s="23" t="s">
        <v>38</v>
      </c>
      <c r="I197" s="26">
        <v>284214.43957499997</v>
      </c>
      <c r="J197" s="27"/>
      <c r="K197" s="27"/>
    </row>
    <row r="198" spans="1:11" ht="14.25" customHeight="1">
      <c r="A198" s="23" t="s">
        <v>33</v>
      </c>
      <c r="B198" s="23" t="s">
        <v>44</v>
      </c>
      <c r="C198" s="23" t="s">
        <v>35</v>
      </c>
      <c r="D198" s="24">
        <v>41579</v>
      </c>
      <c r="E198" s="25">
        <f t="shared" si="0"/>
        <v>11</v>
      </c>
      <c r="F198" s="23" t="s">
        <v>47</v>
      </c>
      <c r="G198" s="23" t="s">
        <v>48</v>
      </c>
      <c r="H198" s="23" t="s">
        <v>38</v>
      </c>
      <c r="I198" s="26">
        <v>291875.60325000004</v>
      </c>
      <c r="J198" s="27"/>
      <c r="K198" s="27"/>
    </row>
    <row r="199" spans="1:11" ht="14.25" customHeight="1">
      <c r="A199" s="23" t="s">
        <v>33</v>
      </c>
      <c r="B199" s="23" t="s">
        <v>44</v>
      </c>
      <c r="C199" s="23" t="s">
        <v>35</v>
      </c>
      <c r="D199" s="24">
        <v>41609</v>
      </c>
      <c r="E199" s="25">
        <f t="shared" si="0"/>
        <v>12</v>
      </c>
      <c r="F199" s="23" t="s">
        <v>47</v>
      </c>
      <c r="G199" s="23" t="s">
        <v>48</v>
      </c>
      <c r="H199" s="23" t="s">
        <v>38</v>
      </c>
      <c r="I199" s="26">
        <v>280724.18550000002</v>
      </c>
      <c r="J199" s="27"/>
      <c r="K199" s="27"/>
    </row>
    <row r="200" spans="1:11" ht="14.25" customHeight="1">
      <c r="A200" s="23" t="s">
        <v>33</v>
      </c>
      <c r="B200" s="23" t="s">
        <v>44</v>
      </c>
      <c r="C200" s="23" t="s">
        <v>35</v>
      </c>
      <c r="D200" s="24">
        <v>41640</v>
      </c>
      <c r="E200" s="25">
        <f t="shared" si="0"/>
        <v>1</v>
      </c>
      <c r="F200" s="23" t="s">
        <v>47</v>
      </c>
      <c r="G200" s="23" t="s">
        <v>48</v>
      </c>
      <c r="H200" s="23" t="s">
        <v>38</v>
      </c>
      <c r="I200" s="26">
        <v>534332.85999999987</v>
      </c>
    </row>
    <row r="201" spans="1:11" ht="14.25" customHeight="1">
      <c r="A201" s="23" t="s">
        <v>33</v>
      </c>
      <c r="B201" s="23" t="s">
        <v>44</v>
      </c>
      <c r="C201" s="23" t="s">
        <v>35</v>
      </c>
      <c r="D201" s="24">
        <v>41671</v>
      </c>
      <c r="E201" s="25">
        <f t="shared" si="0"/>
        <v>2</v>
      </c>
      <c r="F201" s="23" t="s">
        <v>47</v>
      </c>
      <c r="G201" s="23" t="s">
        <v>48</v>
      </c>
      <c r="H201" s="23" t="s">
        <v>38</v>
      </c>
      <c r="I201" s="26">
        <v>449851.67249999999</v>
      </c>
    </row>
    <row r="202" spans="1:11" ht="14.25" customHeight="1">
      <c r="A202" s="23" t="s">
        <v>33</v>
      </c>
      <c r="B202" s="23" t="s">
        <v>44</v>
      </c>
      <c r="C202" s="23" t="s">
        <v>35</v>
      </c>
      <c r="D202" s="24">
        <v>41699</v>
      </c>
      <c r="E202" s="25">
        <f t="shared" si="0"/>
        <v>3</v>
      </c>
      <c r="F202" s="23" t="s">
        <v>47</v>
      </c>
      <c r="G202" s="23" t="s">
        <v>48</v>
      </c>
      <c r="H202" s="23" t="s">
        <v>38</v>
      </c>
      <c r="I202" s="26">
        <v>448827.02</v>
      </c>
    </row>
    <row r="203" spans="1:11" ht="14.25" customHeight="1">
      <c r="A203" s="23" t="s">
        <v>33</v>
      </c>
      <c r="B203" s="23" t="s">
        <v>44</v>
      </c>
      <c r="C203" s="23" t="s">
        <v>35</v>
      </c>
      <c r="D203" s="24">
        <v>41730</v>
      </c>
      <c r="E203" s="25">
        <f t="shared" si="0"/>
        <v>4</v>
      </c>
      <c r="F203" s="23" t="s">
        <v>47</v>
      </c>
      <c r="G203" s="23" t="s">
        <v>48</v>
      </c>
      <c r="H203" s="23" t="s">
        <v>38</v>
      </c>
      <c r="I203" s="26">
        <v>449801.96625</v>
      </c>
    </row>
    <row r="204" spans="1:11" ht="14.25" customHeight="1">
      <c r="A204" s="23" t="s">
        <v>33</v>
      </c>
      <c r="B204" s="23" t="s">
        <v>44</v>
      </c>
      <c r="C204" s="23" t="s">
        <v>35</v>
      </c>
      <c r="D204" s="24">
        <v>41760</v>
      </c>
      <c r="E204" s="25">
        <f t="shared" si="0"/>
        <v>5</v>
      </c>
      <c r="F204" s="23" t="s">
        <v>47</v>
      </c>
      <c r="G204" s="23" t="s">
        <v>48</v>
      </c>
      <c r="H204" s="23" t="s">
        <v>38</v>
      </c>
      <c r="I204" s="26">
        <v>477638.59375</v>
      </c>
    </row>
    <row r="205" spans="1:11" ht="14.25" customHeight="1">
      <c r="A205" s="23" t="s">
        <v>33</v>
      </c>
      <c r="B205" s="23" t="s">
        <v>44</v>
      </c>
      <c r="C205" s="23" t="s">
        <v>35</v>
      </c>
      <c r="D205" s="24">
        <v>41791</v>
      </c>
      <c r="E205" s="25">
        <f t="shared" si="0"/>
        <v>6</v>
      </c>
      <c r="F205" s="23" t="s">
        <v>47</v>
      </c>
      <c r="G205" s="23" t="s">
        <v>48</v>
      </c>
      <c r="H205" s="23" t="s">
        <v>38</v>
      </c>
      <c r="I205" s="26">
        <v>544543.22875000001</v>
      </c>
    </row>
    <row r="206" spans="1:11" ht="14.25" customHeight="1">
      <c r="A206" s="23" t="s">
        <v>33</v>
      </c>
      <c r="B206" s="23" t="s">
        <v>44</v>
      </c>
      <c r="C206" s="23" t="s">
        <v>35</v>
      </c>
      <c r="D206" s="24">
        <v>41456</v>
      </c>
      <c r="E206" s="25">
        <f t="shared" si="0"/>
        <v>7</v>
      </c>
      <c r="F206" s="23" t="s">
        <v>47</v>
      </c>
      <c r="G206" s="23" t="s">
        <v>49</v>
      </c>
      <c r="H206" s="23" t="s">
        <v>38</v>
      </c>
      <c r="I206" s="26">
        <v>415211.07746249868</v>
      </c>
    </row>
    <row r="207" spans="1:11" ht="14.25" customHeight="1">
      <c r="A207" s="23" t="s">
        <v>33</v>
      </c>
      <c r="B207" s="23" t="s">
        <v>44</v>
      </c>
      <c r="C207" s="23" t="s">
        <v>35</v>
      </c>
      <c r="D207" s="24">
        <v>41487</v>
      </c>
      <c r="E207" s="25">
        <f t="shared" si="0"/>
        <v>8</v>
      </c>
      <c r="F207" s="23" t="s">
        <v>47</v>
      </c>
      <c r="G207" s="23" t="s">
        <v>49</v>
      </c>
      <c r="H207" s="23" t="s">
        <v>38</v>
      </c>
      <c r="I207" s="26">
        <v>573701.42238750006</v>
      </c>
    </row>
    <row r="208" spans="1:11" ht="14.25" customHeight="1">
      <c r="A208" s="23" t="s">
        <v>33</v>
      </c>
      <c r="B208" s="23" t="s">
        <v>44</v>
      </c>
      <c r="C208" s="23" t="s">
        <v>35</v>
      </c>
      <c r="D208" s="24">
        <v>41518</v>
      </c>
      <c r="E208" s="25">
        <f t="shared" si="0"/>
        <v>9</v>
      </c>
      <c r="F208" s="23" t="s">
        <v>47</v>
      </c>
      <c r="G208" s="23" t="s">
        <v>49</v>
      </c>
      <c r="H208" s="23" t="s">
        <v>38</v>
      </c>
      <c r="I208" s="26">
        <v>449154.95253749873</v>
      </c>
    </row>
    <row r="209" spans="1:9" ht="14.25" customHeight="1">
      <c r="A209" s="23" t="s">
        <v>33</v>
      </c>
      <c r="B209" s="23" t="s">
        <v>44</v>
      </c>
      <c r="C209" s="23" t="s">
        <v>35</v>
      </c>
      <c r="D209" s="24">
        <v>41548</v>
      </c>
      <c r="E209" s="25">
        <f t="shared" si="0"/>
        <v>10</v>
      </c>
      <c r="F209" s="23" t="s">
        <v>47</v>
      </c>
      <c r="G209" s="23" t="s">
        <v>49</v>
      </c>
      <c r="H209" s="23" t="s">
        <v>38</v>
      </c>
      <c r="I209" s="26">
        <v>426321.65936249989</v>
      </c>
    </row>
    <row r="210" spans="1:9" ht="14.25" customHeight="1">
      <c r="A210" s="23" t="s">
        <v>33</v>
      </c>
      <c r="B210" s="23" t="s">
        <v>44</v>
      </c>
      <c r="C210" s="23" t="s">
        <v>35</v>
      </c>
      <c r="D210" s="24">
        <v>41579</v>
      </c>
      <c r="E210" s="25">
        <f t="shared" si="0"/>
        <v>11</v>
      </c>
      <c r="F210" s="23" t="s">
        <v>47</v>
      </c>
      <c r="G210" s="23" t="s">
        <v>49</v>
      </c>
      <c r="H210" s="23" t="s">
        <v>38</v>
      </c>
      <c r="I210" s="26">
        <v>437813.40487499995</v>
      </c>
    </row>
    <row r="211" spans="1:9" ht="14.25" customHeight="1">
      <c r="A211" s="23" t="s">
        <v>33</v>
      </c>
      <c r="B211" s="23" t="s">
        <v>44</v>
      </c>
      <c r="C211" s="23" t="s">
        <v>35</v>
      </c>
      <c r="D211" s="24">
        <v>41609</v>
      </c>
      <c r="E211" s="25">
        <f t="shared" si="0"/>
        <v>12</v>
      </c>
      <c r="F211" s="23" t="s">
        <v>47</v>
      </c>
      <c r="G211" s="23" t="s">
        <v>49</v>
      </c>
      <c r="H211" s="23" t="s">
        <v>38</v>
      </c>
      <c r="I211" s="26">
        <v>421086.27824999997</v>
      </c>
    </row>
    <row r="212" spans="1:9" ht="14.25" customHeight="1">
      <c r="A212" s="23" t="s">
        <v>33</v>
      </c>
      <c r="B212" s="23" t="s">
        <v>44</v>
      </c>
      <c r="C212" s="23" t="s">
        <v>35</v>
      </c>
      <c r="D212" s="24">
        <v>41640</v>
      </c>
      <c r="E212" s="25">
        <f t="shared" si="0"/>
        <v>1</v>
      </c>
      <c r="F212" s="23" t="s">
        <v>47</v>
      </c>
      <c r="G212" s="23" t="s">
        <v>49</v>
      </c>
      <c r="H212" s="23" t="s">
        <v>38</v>
      </c>
      <c r="I212" s="26">
        <v>801499.2899999998</v>
      </c>
    </row>
    <row r="213" spans="1:9" ht="14.25" customHeight="1">
      <c r="A213" s="23" t="s">
        <v>33</v>
      </c>
      <c r="B213" s="23" t="s">
        <v>44</v>
      </c>
      <c r="C213" s="23" t="s">
        <v>35</v>
      </c>
      <c r="D213" s="24">
        <v>41671</v>
      </c>
      <c r="E213" s="25">
        <f t="shared" si="0"/>
        <v>2</v>
      </c>
      <c r="F213" s="23" t="s">
        <v>47</v>
      </c>
      <c r="G213" s="23" t="s">
        <v>49</v>
      </c>
      <c r="H213" s="23" t="s">
        <v>38</v>
      </c>
      <c r="I213" s="26">
        <v>674777.50874999992</v>
      </c>
    </row>
    <row r="214" spans="1:9" ht="14.25" customHeight="1">
      <c r="A214" s="23" t="s">
        <v>33</v>
      </c>
      <c r="B214" s="23" t="s">
        <v>44</v>
      </c>
      <c r="C214" s="23" t="s">
        <v>35</v>
      </c>
      <c r="D214" s="24">
        <v>41699</v>
      </c>
      <c r="E214" s="25">
        <f t="shared" si="0"/>
        <v>3</v>
      </c>
      <c r="F214" s="23" t="s">
        <v>47</v>
      </c>
      <c r="G214" s="23" t="s">
        <v>49</v>
      </c>
      <c r="H214" s="23" t="s">
        <v>38</v>
      </c>
      <c r="I214" s="26">
        <v>673240.53</v>
      </c>
    </row>
    <row r="215" spans="1:9" ht="14.25" customHeight="1">
      <c r="A215" s="23" t="s">
        <v>33</v>
      </c>
      <c r="B215" s="23" t="s">
        <v>44</v>
      </c>
      <c r="C215" s="23" t="s">
        <v>35</v>
      </c>
      <c r="D215" s="24">
        <v>41730</v>
      </c>
      <c r="E215" s="25">
        <f t="shared" si="0"/>
        <v>4</v>
      </c>
      <c r="F215" s="23" t="s">
        <v>47</v>
      </c>
      <c r="G215" s="23" t="s">
        <v>49</v>
      </c>
      <c r="H215" s="23" t="s">
        <v>38</v>
      </c>
      <c r="I215" s="26">
        <v>674702.94937499997</v>
      </c>
    </row>
    <row r="216" spans="1:9" ht="14.25" customHeight="1">
      <c r="A216" s="23" t="s">
        <v>33</v>
      </c>
      <c r="B216" s="23" t="s">
        <v>44</v>
      </c>
      <c r="C216" s="23" t="s">
        <v>35</v>
      </c>
      <c r="D216" s="24">
        <v>41760</v>
      </c>
      <c r="E216" s="25">
        <f t="shared" si="0"/>
        <v>5</v>
      </c>
      <c r="F216" s="23" t="s">
        <v>47</v>
      </c>
      <c r="G216" s="23" t="s">
        <v>49</v>
      </c>
      <c r="H216" s="23" t="s">
        <v>38</v>
      </c>
      <c r="I216" s="26">
        <v>716457.890625</v>
      </c>
    </row>
    <row r="217" spans="1:9" ht="14.25" customHeight="1">
      <c r="A217" s="23" t="s">
        <v>33</v>
      </c>
      <c r="B217" s="23" t="s">
        <v>44</v>
      </c>
      <c r="C217" s="23" t="s">
        <v>35</v>
      </c>
      <c r="D217" s="24">
        <v>41791</v>
      </c>
      <c r="E217" s="25">
        <f t="shared" si="0"/>
        <v>6</v>
      </c>
      <c r="F217" s="23" t="s">
        <v>47</v>
      </c>
      <c r="G217" s="23" t="s">
        <v>49</v>
      </c>
      <c r="H217" s="23" t="s">
        <v>38</v>
      </c>
      <c r="I217" s="26">
        <v>816814.8431249999</v>
      </c>
    </row>
    <row r="218" spans="1:9" ht="14.25" customHeight="1">
      <c r="A218" s="23" t="s">
        <v>33</v>
      </c>
      <c r="B218" s="23" t="s">
        <v>44</v>
      </c>
      <c r="C218" s="23" t="s">
        <v>35</v>
      </c>
      <c r="D218" s="24">
        <v>41456</v>
      </c>
      <c r="E218" s="25">
        <f t="shared" si="0"/>
        <v>7</v>
      </c>
      <c r="F218" s="23" t="s">
        <v>50</v>
      </c>
      <c r="G218" s="23" t="s">
        <v>51</v>
      </c>
      <c r="H218" s="23" t="s">
        <v>38</v>
      </c>
      <c r="I218" s="26">
        <v>360688.41072499886</v>
      </c>
    </row>
    <row r="219" spans="1:9" ht="14.25" customHeight="1">
      <c r="A219" s="23" t="s">
        <v>33</v>
      </c>
      <c r="B219" s="23" t="s">
        <v>44</v>
      </c>
      <c r="C219" s="23" t="s">
        <v>35</v>
      </c>
      <c r="D219" s="24">
        <v>41487</v>
      </c>
      <c r="E219" s="25">
        <f t="shared" si="0"/>
        <v>8</v>
      </c>
      <c r="F219" s="23" t="s">
        <v>50</v>
      </c>
      <c r="G219" s="23" t="s">
        <v>51</v>
      </c>
      <c r="H219" s="23" t="s">
        <v>38</v>
      </c>
      <c r="I219" s="26">
        <v>498366.89217499993</v>
      </c>
    </row>
    <row r="220" spans="1:9" ht="14.25" customHeight="1">
      <c r="A220" s="23" t="s">
        <v>33</v>
      </c>
      <c r="B220" s="23" t="s">
        <v>44</v>
      </c>
      <c r="C220" s="23" t="s">
        <v>35</v>
      </c>
      <c r="D220" s="24">
        <v>41518</v>
      </c>
      <c r="E220" s="25">
        <f t="shared" si="0"/>
        <v>9</v>
      </c>
      <c r="F220" s="23" t="s">
        <v>50</v>
      </c>
      <c r="G220" s="23" t="s">
        <v>51</v>
      </c>
      <c r="H220" s="23" t="s">
        <v>38</v>
      </c>
      <c r="I220" s="26">
        <v>390175.00927499885</v>
      </c>
    </row>
    <row r="221" spans="1:9" ht="14.25" customHeight="1">
      <c r="A221" s="23" t="s">
        <v>33</v>
      </c>
      <c r="B221" s="23" t="s">
        <v>44</v>
      </c>
      <c r="C221" s="23" t="s">
        <v>35</v>
      </c>
      <c r="D221" s="24">
        <v>41548</v>
      </c>
      <c r="E221" s="25">
        <f t="shared" si="0"/>
        <v>10</v>
      </c>
      <c r="F221" s="23" t="s">
        <v>50</v>
      </c>
      <c r="G221" s="23" t="s">
        <v>51</v>
      </c>
      <c r="H221" s="23" t="s">
        <v>38</v>
      </c>
      <c r="I221" s="26">
        <v>370340.02732499992</v>
      </c>
    </row>
    <row r="222" spans="1:9" ht="14.25" customHeight="1">
      <c r="A222" s="23" t="s">
        <v>33</v>
      </c>
      <c r="B222" s="23" t="s">
        <v>44</v>
      </c>
      <c r="C222" s="23" t="s">
        <v>35</v>
      </c>
      <c r="D222" s="24">
        <v>41579</v>
      </c>
      <c r="E222" s="25">
        <f t="shared" si="0"/>
        <v>11</v>
      </c>
      <c r="F222" s="23" t="s">
        <v>50</v>
      </c>
      <c r="G222" s="23" t="s">
        <v>51</v>
      </c>
      <c r="H222" s="23" t="s">
        <v>38</v>
      </c>
      <c r="I222" s="26">
        <v>380322.75574999995</v>
      </c>
    </row>
    <row r="223" spans="1:9" ht="14.25" customHeight="1">
      <c r="A223" s="23" t="s">
        <v>33</v>
      </c>
      <c r="B223" s="23" t="s">
        <v>44</v>
      </c>
      <c r="C223" s="23" t="s">
        <v>35</v>
      </c>
      <c r="D223" s="24">
        <v>41609</v>
      </c>
      <c r="E223" s="25">
        <f t="shared" si="0"/>
        <v>12</v>
      </c>
      <c r="F223" s="23" t="s">
        <v>50</v>
      </c>
      <c r="G223" s="23" t="s">
        <v>51</v>
      </c>
      <c r="H223" s="23" t="s">
        <v>38</v>
      </c>
      <c r="I223" s="26">
        <v>365792.12049999996</v>
      </c>
    </row>
    <row r="224" spans="1:9" ht="14.25" customHeight="1">
      <c r="A224" s="23" t="s">
        <v>33</v>
      </c>
      <c r="B224" s="23" t="s">
        <v>44</v>
      </c>
      <c r="C224" s="23" t="s">
        <v>35</v>
      </c>
      <c r="D224" s="24">
        <v>41640</v>
      </c>
      <c r="E224" s="25">
        <f t="shared" si="0"/>
        <v>1</v>
      </c>
      <c r="F224" s="23" t="s">
        <v>50</v>
      </c>
      <c r="G224" s="23" t="s">
        <v>51</v>
      </c>
      <c r="H224" s="23" t="s">
        <v>38</v>
      </c>
      <c r="I224" s="26">
        <v>459526.25959999987</v>
      </c>
    </row>
    <row r="225" spans="1:9" ht="14.25" customHeight="1">
      <c r="A225" s="23" t="s">
        <v>33</v>
      </c>
      <c r="B225" s="23" t="s">
        <v>44</v>
      </c>
      <c r="C225" s="23" t="s">
        <v>35</v>
      </c>
      <c r="D225" s="24">
        <v>41671</v>
      </c>
      <c r="E225" s="25">
        <f t="shared" si="0"/>
        <v>2</v>
      </c>
      <c r="F225" s="23" t="s">
        <v>50</v>
      </c>
      <c r="G225" s="23" t="s">
        <v>51</v>
      </c>
      <c r="H225" s="23" t="s">
        <v>38</v>
      </c>
      <c r="I225" s="26">
        <v>386872.43834999995</v>
      </c>
    </row>
    <row r="226" spans="1:9" ht="14.25" customHeight="1">
      <c r="A226" s="23" t="s">
        <v>33</v>
      </c>
      <c r="B226" s="23" t="s">
        <v>44</v>
      </c>
      <c r="C226" s="23" t="s">
        <v>35</v>
      </c>
      <c r="D226" s="24">
        <v>41699</v>
      </c>
      <c r="E226" s="25">
        <f t="shared" si="0"/>
        <v>3</v>
      </c>
      <c r="F226" s="23" t="s">
        <v>50</v>
      </c>
      <c r="G226" s="23" t="s">
        <v>51</v>
      </c>
      <c r="H226" s="23" t="s">
        <v>38</v>
      </c>
      <c r="I226" s="26">
        <v>385991.23719999997</v>
      </c>
    </row>
    <row r="227" spans="1:9" ht="14.25" customHeight="1">
      <c r="A227" s="23" t="s">
        <v>33</v>
      </c>
      <c r="B227" s="23" t="s">
        <v>44</v>
      </c>
      <c r="C227" s="23" t="s">
        <v>35</v>
      </c>
      <c r="D227" s="24">
        <v>41730</v>
      </c>
      <c r="E227" s="25">
        <f t="shared" si="0"/>
        <v>4</v>
      </c>
      <c r="F227" s="23" t="s">
        <v>50</v>
      </c>
      <c r="G227" s="23" t="s">
        <v>51</v>
      </c>
      <c r="H227" s="23" t="s">
        <v>38</v>
      </c>
      <c r="I227" s="26">
        <v>386829.69097499992</v>
      </c>
    </row>
    <row r="228" spans="1:9" ht="14.25" customHeight="1">
      <c r="A228" s="23" t="s">
        <v>33</v>
      </c>
      <c r="B228" s="23" t="s">
        <v>44</v>
      </c>
      <c r="C228" s="23" t="s">
        <v>35</v>
      </c>
      <c r="D228" s="24">
        <v>41760</v>
      </c>
      <c r="E228" s="25">
        <f t="shared" si="0"/>
        <v>5</v>
      </c>
      <c r="F228" s="23" t="s">
        <v>50</v>
      </c>
      <c r="G228" s="23" t="s">
        <v>51</v>
      </c>
      <c r="H228" s="23" t="s">
        <v>38</v>
      </c>
      <c r="I228" s="26">
        <v>410769.19062499999</v>
      </c>
    </row>
    <row r="229" spans="1:9" ht="14.25" customHeight="1">
      <c r="A229" s="23" t="s">
        <v>33</v>
      </c>
      <c r="B229" s="23" t="s">
        <v>44</v>
      </c>
      <c r="C229" s="23" t="s">
        <v>35</v>
      </c>
      <c r="D229" s="24">
        <v>41791</v>
      </c>
      <c r="E229" s="25">
        <f t="shared" si="0"/>
        <v>6</v>
      </c>
      <c r="F229" s="23" t="s">
        <v>50</v>
      </c>
      <c r="G229" s="23" t="s">
        <v>51</v>
      </c>
      <c r="H229" s="23" t="s">
        <v>38</v>
      </c>
      <c r="I229" s="26">
        <v>468307.17672499991</v>
      </c>
    </row>
    <row r="230" spans="1:9" ht="14.25" customHeight="1">
      <c r="A230" s="23" t="s">
        <v>33</v>
      </c>
      <c r="B230" s="23" t="s">
        <v>44</v>
      </c>
      <c r="C230" s="23" t="s">
        <v>35</v>
      </c>
      <c r="D230" s="24">
        <v>41456</v>
      </c>
      <c r="E230" s="25">
        <f t="shared" si="0"/>
        <v>7</v>
      </c>
      <c r="F230" s="23" t="s">
        <v>50</v>
      </c>
      <c r="G230" s="23" t="s">
        <v>52</v>
      </c>
      <c r="H230" s="23" t="s">
        <v>38</v>
      </c>
      <c r="I230" s="26">
        <v>226478.76952499934</v>
      </c>
    </row>
    <row r="231" spans="1:9" ht="14.25" customHeight="1">
      <c r="A231" s="23" t="s">
        <v>33</v>
      </c>
      <c r="B231" s="23" t="s">
        <v>44</v>
      </c>
      <c r="C231" s="23" t="s">
        <v>35</v>
      </c>
      <c r="D231" s="24">
        <v>41487</v>
      </c>
      <c r="E231" s="25">
        <f t="shared" si="0"/>
        <v>8</v>
      </c>
      <c r="F231" s="23" t="s">
        <v>50</v>
      </c>
      <c r="G231" s="23" t="s">
        <v>52</v>
      </c>
      <c r="H231" s="23" t="s">
        <v>38</v>
      </c>
      <c r="I231" s="26">
        <v>312928.04857500002</v>
      </c>
    </row>
    <row r="232" spans="1:9" ht="14.25" customHeight="1">
      <c r="A232" s="23" t="s">
        <v>33</v>
      </c>
      <c r="B232" s="23" t="s">
        <v>44</v>
      </c>
      <c r="C232" s="23" t="s">
        <v>35</v>
      </c>
      <c r="D232" s="24">
        <v>41518</v>
      </c>
      <c r="E232" s="25">
        <f t="shared" si="0"/>
        <v>9</v>
      </c>
      <c r="F232" s="23" t="s">
        <v>50</v>
      </c>
      <c r="G232" s="23" t="s">
        <v>52</v>
      </c>
      <c r="H232" s="23" t="s">
        <v>38</v>
      </c>
      <c r="I232" s="26">
        <v>244993.61047499935</v>
      </c>
    </row>
    <row r="233" spans="1:9" ht="14.25" customHeight="1">
      <c r="A233" s="23" t="s">
        <v>33</v>
      </c>
      <c r="B233" s="23" t="s">
        <v>44</v>
      </c>
      <c r="C233" s="23" t="s">
        <v>35</v>
      </c>
      <c r="D233" s="24">
        <v>41548</v>
      </c>
      <c r="E233" s="25">
        <f t="shared" si="0"/>
        <v>10</v>
      </c>
      <c r="F233" s="23" t="s">
        <v>50</v>
      </c>
      <c r="G233" s="23" t="s">
        <v>52</v>
      </c>
      <c r="H233" s="23" t="s">
        <v>38</v>
      </c>
      <c r="I233" s="26">
        <v>232539.08692499998</v>
      </c>
    </row>
    <row r="234" spans="1:9" ht="14.25" customHeight="1">
      <c r="A234" s="23" t="s">
        <v>33</v>
      </c>
      <c r="B234" s="23" t="s">
        <v>44</v>
      </c>
      <c r="C234" s="23" t="s">
        <v>35</v>
      </c>
      <c r="D234" s="24">
        <v>41579</v>
      </c>
      <c r="E234" s="25">
        <f t="shared" si="0"/>
        <v>11</v>
      </c>
      <c r="F234" s="23" t="s">
        <v>50</v>
      </c>
      <c r="G234" s="23" t="s">
        <v>52</v>
      </c>
      <c r="H234" s="23" t="s">
        <v>38</v>
      </c>
      <c r="I234" s="26">
        <v>238807.31175000002</v>
      </c>
    </row>
    <row r="235" spans="1:9" ht="14.25" customHeight="1">
      <c r="A235" s="23" t="s">
        <v>33</v>
      </c>
      <c r="B235" s="23" t="s">
        <v>44</v>
      </c>
      <c r="C235" s="23" t="s">
        <v>35</v>
      </c>
      <c r="D235" s="24">
        <v>41609</v>
      </c>
      <c r="E235" s="25">
        <f t="shared" si="0"/>
        <v>12</v>
      </c>
      <c r="F235" s="23" t="s">
        <v>50</v>
      </c>
      <c r="G235" s="23" t="s">
        <v>52</v>
      </c>
      <c r="H235" s="23" t="s">
        <v>38</v>
      </c>
      <c r="I235" s="26">
        <v>229683.42450000002</v>
      </c>
    </row>
    <row r="236" spans="1:9" ht="14.25" customHeight="1">
      <c r="A236" s="23" t="s">
        <v>33</v>
      </c>
      <c r="B236" s="23" t="s">
        <v>44</v>
      </c>
      <c r="C236" s="23" t="s">
        <v>35</v>
      </c>
      <c r="D236" s="24">
        <v>41640</v>
      </c>
      <c r="E236" s="25">
        <f t="shared" si="0"/>
        <v>1</v>
      </c>
      <c r="F236" s="23" t="s">
        <v>50</v>
      </c>
      <c r="G236" s="23" t="s">
        <v>52</v>
      </c>
      <c r="H236" s="23" t="s">
        <v>38</v>
      </c>
      <c r="I236" s="26">
        <v>288539.74439999997</v>
      </c>
    </row>
    <row r="237" spans="1:9" ht="14.25" customHeight="1">
      <c r="A237" s="23" t="s">
        <v>33</v>
      </c>
      <c r="B237" s="23" t="s">
        <v>44</v>
      </c>
      <c r="C237" s="23" t="s">
        <v>35</v>
      </c>
      <c r="D237" s="24">
        <v>41671</v>
      </c>
      <c r="E237" s="25">
        <f t="shared" si="0"/>
        <v>2</v>
      </c>
      <c r="F237" s="23" t="s">
        <v>50</v>
      </c>
      <c r="G237" s="23" t="s">
        <v>52</v>
      </c>
      <c r="H237" s="23" t="s">
        <v>38</v>
      </c>
      <c r="I237" s="26">
        <v>242919.90315</v>
      </c>
    </row>
    <row r="238" spans="1:9" ht="14.25" customHeight="1">
      <c r="A238" s="23" t="s">
        <v>33</v>
      </c>
      <c r="B238" s="23" t="s">
        <v>44</v>
      </c>
      <c r="C238" s="23" t="s">
        <v>35</v>
      </c>
      <c r="D238" s="24">
        <v>41699</v>
      </c>
      <c r="E238" s="25">
        <f t="shared" si="0"/>
        <v>3</v>
      </c>
      <c r="F238" s="23" t="s">
        <v>50</v>
      </c>
      <c r="G238" s="23" t="s">
        <v>52</v>
      </c>
      <c r="H238" s="23" t="s">
        <v>38</v>
      </c>
      <c r="I238" s="26">
        <v>242366.59080000003</v>
      </c>
    </row>
    <row r="239" spans="1:9" ht="14.25" customHeight="1">
      <c r="A239" s="23" t="s">
        <v>33</v>
      </c>
      <c r="B239" s="23" t="s">
        <v>44</v>
      </c>
      <c r="C239" s="23" t="s">
        <v>35</v>
      </c>
      <c r="D239" s="24">
        <v>41730</v>
      </c>
      <c r="E239" s="25">
        <f t="shared" si="0"/>
        <v>4</v>
      </c>
      <c r="F239" s="23" t="s">
        <v>50</v>
      </c>
      <c r="G239" s="23" t="s">
        <v>52</v>
      </c>
      <c r="H239" s="23" t="s">
        <v>38</v>
      </c>
      <c r="I239" s="26">
        <v>242893.06177500001</v>
      </c>
    </row>
    <row r="240" spans="1:9" ht="14.25" customHeight="1">
      <c r="A240" s="23" t="s">
        <v>33</v>
      </c>
      <c r="B240" s="23" t="s">
        <v>44</v>
      </c>
      <c r="C240" s="23" t="s">
        <v>35</v>
      </c>
      <c r="D240" s="24">
        <v>41760</v>
      </c>
      <c r="E240" s="25">
        <f t="shared" si="0"/>
        <v>5</v>
      </c>
      <c r="F240" s="23" t="s">
        <v>50</v>
      </c>
      <c r="G240" s="23" t="s">
        <v>52</v>
      </c>
      <c r="H240" s="23" t="s">
        <v>38</v>
      </c>
      <c r="I240" s="26">
        <v>257924.84062500004</v>
      </c>
    </row>
    <row r="241" spans="1:9" ht="14.25" customHeight="1">
      <c r="A241" s="23" t="s">
        <v>33</v>
      </c>
      <c r="B241" s="23" t="s">
        <v>44</v>
      </c>
      <c r="C241" s="23" t="s">
        <v>35</v>
      </c>
      <c r="D241" s="24">
        <v>41791</v>
      </c>
      <c r="E241" s="25">
        <f t="shared" si="0"/>
        <v>6</v>
      </c>
      <c r="F241" s="23" t="s">
        <v>50</v>
      </c>
      <c r="G241" s="23" t="s">
        <v>52</v>
      </c>
      <c r="H241" s="23" t="s">
        <v>38</v>
      </c>
      <c r="I241" s="26">
        <v>294053.34352500003</v>
      </c>
    </row>
    <row r="242" spans="1:9" ht="14.25" customHeight="1">
      <c r="A242" s="23" t="s">
        <v>33</v>
      </c>
      <c r="B242" s="23" t="s">
        <v>44</v>
      </c>
      <c r="C242" s="23" t="s">
        <v>35</v>
      </c>
      <c r="D242" s="24">
        <v>41456</v>
      </c>
      <c r="E242" s="25">
        <f t="shared" si="0"/>
        <v>7</v>
      </c>
      <c r="F242" s="23" t="s">
        <v>50</v>
      </c>
      <c r="G242" s="23" t="s">
        <v>53</v>
      </c>
      <c r="H242" s="23" t="s">
        <v>38</v>
      </c>
      <c r="I242" s="26">
        <v>255837.1285374992</v>
      </c>
    </row>
    <row r="243" spans="1:9" ht="14.25" customHeight="1">
      <c r="A243" s="23" t="s">
        <v>33</v>
      </c>
      <c r="B243" s="23" t="s">
        <v>44</v>
      </c>
      <c r="C243" s="23" t="s">
        <v>35</v>
      </c>
      <c r="D243" s="24">
        <v>41487</v>
      </c>
      <c r="E243" s="25">
        <f t="shared" si="0"/>
        <v>8</v>
      </c>
      <c r="F243" s="23" t="s">
        <v>50</v>
      </c>
      <c r="G243" s="23" t="s">
        <v>53</v>
      </c>
      <c r="H243" s="23" t="s">
        <v>38</v>
      </c>
      <c r="I243" s="26">
        <v>353492.79561249999</v>
      </c>
    </row>
    <row r="244" spans="1:9" ht="14.25" customHeight="1">
      <c r="A244" s="23" t="s">
        <v>33</v>
      </c>
      <c r="B244" s="23" t="s">
        <v>44</v>
      </c>
      <c r="C244" s="23" t="s">
        <v>35</v>
      </c>
      <c r="D244" s="24">
        <v>41518</v>
      </c>
      <c r="E244" s="25">
        <f t="shared" si="0"/>
        <v>9</v>
      </c>
      <c r="F244" s="23" t="s">
        <v>50</v>
      </c>
      <c r="G244" s="23" t="s">
        <v>53</v>
      </c>
      <c r="H244" s="23" t="s">
        <v>38</v>
      </c>
      <c r="I244" s="26">
        <v>276752.04146249924</v>
      </c>
    </row>
    <row r="245" spans="1:9" ht="14.25" customHeight="1">
      <c r="A245" s="23" t="s">
        <v>33</v>
      </c>
      <c r="B245" s="23" t="s">
        <v>44</v>
      </c>
      <c r="C245" s="23" t="s">
        <v>35</v>
      </c>
      <c r="D245" s="24">
        <v>41548</v>
      </c>
      <c r="E245" s="25">
        <f t="shared" si="0"/>
        <v>10</v>
      </c>
      <c r="F245" s="23" t="s">
        <v>50</v>
      </c>
      <c r="G245" s="23" t="s">
        <v>53</v>
      </c>
      <c r="H245" s="23" t="s">
        <v>38</v>
      </c>
      <c r="I245" s="26">
        <v>262683.04263749992</v>
      </c>
    </row>
    <row r="246" spans="1:9" ht="14.25" customHeight="1">
      <c r="A246" s="23" t="s">
        <v>33</v>
      </c>
      <c r="B246" s="23" t="s">
        <v>44</v>
      </c>
      <c r="C246" s="23" t="s">
        <v>35</v>
      </c>
      <c r="D246" s="24">
        <v>41579</v>
      </c>
      <c r="E246" s="25">
        <f t="shared" si="0"/>
        <v>11</v>
      </c>
      <c r="F246" s="23" t="s">
        <v>50</v>
      </c>
      <c r="G246" s="23" t="s">
        <v>53</v>
      </c>
      <c r="H246" s="23" t="s">
        <v>38</v>
      </c>
      <c r="I246" s="26">
        <v>269763.81512500002</v>
      </c>
    </row>
    <row r="247" spans="1:9" ht="14.25" customHeight="1">
      <c r="A247" s="23" t="s">
        <v>33</v>
      </c>
      <c r="B247" s="23" t="s">
        <v>44</v>
      </c>
      <c r="C247" s="23" t="s">
        <v>35</v>
      </c>
      <c r="D247" s="24">
        <v>41609</v>
      </c>
      <c r="E247" s="25">
        <f t="shared" si="0"/>
        <v>12</v>
      </c>
      <c r="F247" s="23" t="s">
        <v>50</v>
      </c>
      <c r="G247" s="23" t="s">
        <v>53</v>
      </c>
      <c r="H247" s="23" t="s">
        <v>38</v>
      </c>
      <c r="I247" s="26">
        <v>259457.20175000001</v>
      </c>
    </row>
    <row r="248" spans="1:9" ht="14.25" customHeight="1">
      <c r="A248" s="23" t="s">
        <v>33</v>
      </c>
      <c r="B248" s="23" t="s">
        <v>44</v>
      </c>
      <c r="C248" s="23" t="s">
        <v>35</v>
      </c>
      <c r="D248" s="24">
        <v>41640</v>
      </c>
      <c r="E248" s="25">
        <f t="shared" si="0"/>
        <v>1</v>
      </c>
      <c r="F248" s="23" t="s">
        <v>50</v>
      </c>
      <c r="G248" s="23" t="s">
        <v>53</v>
      </c>
      <c r="H248" s="23" t="s">
        <v>38</v>
      </c>
      <c r="I248" s="26">
        <v>325943.04459999991</v>
      </c>
    </row>
    <row r="249" spans="1:9" ht="14.25" customHeight="1">
      <c r="A249" s="23" t="s">
        <v>33</v>
      </c>
      <c r="B249" s="23" t="s">
        <v>44</v>
      </c>
      <c r="C249" s="23" t="s">
        <v>35</v>
      </c>
      <c r="D249" s="24">
        <v>41671</v>
      </c>
      <c r="E249" s="25">
        <f t="shared" si="0"/>
        <v>2</v>
      </c>
      <c r="F249" s="23" t="s">
        <v>50</v>
      </c>
      <c r="G249" s="23" t="s">
        <v>53</v>
      </c>
      <c r="H249" s="23" t="s">
        <v>38</v>
      </c>
      <c r="I249" s="26">
        <v>274409.52022499999</v>
      </c>
    </row>
    <row r="250" spans="1:9" ht="14.25" customHeight="1">
      <c r="A250" s="23" t="s">
        <v>33</v>
      </c>
      <c r="B250" s="23" t="s">
        <v>44</v>
      </c>
      <c r="C250" s="23" t="s">
        <v>35</v>
      </c>
      <c r="D250" s="24">
        <v>41699</v>
      </c>
      <c r="E250" s="25">
        <f t="shared" si="0"/>
        <v>3</v>
      </c>
      <c r="F250" s="23" t="s">
        <v>50</v>
      </c>
      <c r="G250" s="23" t="s">
        <v>53</v>
      </c>
      <c r="H250" s="23" t="s">
        <v>38</v>
      </c>
      <c r="I250" s="26">
        <v>273784.48220000003</v>
      </c>
    </row>
    <row r="251" spans="1:9" ht="14.25" customHeight="1">
      <c r="A251" s="23" t="s">
        <v>33</v>
      </c>
      <c r="B251" s="23" t="s">
        <v>44</v>
      </c>
      <c r="C251" s="23" t="s">
        <v>35</v>
      </c>
      <c r="D251" s="24">
        <v>41730</v>
      </c>
      <c r="E251" s="25">
        <f t="shared" si="0"/>
        <v>4</v>
      </c>
      <c r="F251" s="23" t="s">
        <v>50</v>
      </c>
      <c r="G251" s="23" t="s">
        <v>53</v>
      </c>
      <c r="H251" s="23" t="s">
        <v>38</v>
      </c>
      <c r="I251" s="26">
        <v>274379.19941249996</v>
      </c>
    </row>
    <row r="252" spans="1:9" ht="14.25" customHeight="1">
      <c r="A252" s="23" t="s">
        <v>33</v>
      </c>
      <c r="B252" s="23" t="s">
        <v>44</v>
      </c>
      <c r="C252" s="23" t="s">
        <v>35</v>
      </c>
      <c r="D252" s="24">
        <v>41760</v>
      </c>
      <c r="E252" s="25">
        <f t="shared" si="0"/>
        <v>5</v>
      </c>
      <c r="F252" s="23" t="s">
        <v>50</v>
      </c>
      <c r="G252" s="23" t="s">
        <v>53</v>
      </c>
      <c r="H252" s="23" t="s">
        <v>38</v>
      </c>
      <c r="I252" s="26">
        <v>291359.54218749999</v>
      </c>
    </row>
    <row r="253" spans="1:9" ht="14.25" customHeight="1">
      <c r="A253" s="23" t="s">
        <v>33</v>
      </c>
      <c r="B253" s="23" t="s">
        <v>44</v>
      </c>
      <c r="C253" s="23" t="s">
        <v>35</v>
      </c>
      <c r="D253" s="24">
        <v>41791</v>
      </c>
      <c r="E253" s="25">
        <f t="shared" si="0"/>
        <v>6</v>
      </c>
      <c r="F253" s="23" t="s">
        <v>50</v>
      </c>
      <c r="G253" s="23" t="s">
        <v>53</v>
      </c>
      <c r="H253" s="23" t="s">
        <v>38</v>
      </c>
      <c r="I253" s="26">
        <v>332171.36953749997</v>
      </c>
    </row>
    <row r="254" spans="1:9" ht="14.25" customHeight="1">
      <c r="A254" s="23" t="s">
        <v>33</v>
      </c>
      <c r="B254" s="23" t="s">
        <v>44</v>
      </c>
      <c r="C254" s="23" t="s">
        <v>35</v>
      </c>
      <c r="D254" s="24">
        <v>41456</v>
      </c>
      <c r="E254" s="25">
        <f t="shared" si="0"/>
        <v>7</v>
      </c>
      <c r="F254" s="23" t="s">
        <v>50</v>
      </c>
      <c r="G254" s="23" t="s">
        <v>54</v>
      </c>
      <c r="H254" s="23" t="s">
        <v>38</v>
      </c>
      <c r="I254" s="26">
        <v>176150.15407499947</v>
      </c>
    </row>
    <row r="255" spans="1:9" ht="14.25" customHeight="1">
      <c r="A255" s="23" t="s">
        <v>33</v>
      </c>
      <c r="B255" s="23" t="s">
        <v>44</v>
      </c>
      <c r="C255" s="23" t="s">
        <v>35</v>
      </c>
      <c r="D255" s="24">
        <v>41487</v>
      </c>
      <c r="E255" s="25">
        <f t="shared" si="0"/>
        <v>8</v>
      </c>
      <c r="F255" s="23" t="s">
        <v>50</v>
      </c>
      <c r="G255" s="23" t="s">
        <v>54</v>
      </c>
      <c r="H255" s="23" t="s">
        <v>38</v>
      </c>
      <c r="I255" s="26">
        <v>243388.48222500001</v>
      </c>
    </row>
    <row r="256" spans="1:9" ht="14.25" customHeight="1">
      <c r="A256" s="23" t="s">
        <v>33</v>
      </c>
      <c r="B256" s="23" t="s">
        <v>44</v>
      </c>
      <c r="C256" s="23" t="s">
        <v>35</v>
      </c>
      <c r="D256" s="24">
        <v>41518</v>
      </c>
      <c r="E256" s="25">
        <f t="shared" si="0"/>
        <v>9</v>
      </c>
      <c r="F256" s="23" t="s">
        <v>50</v>
      </c>
      <c r="G256" s="23" t="s">
        <v>54</v>
      </c>
      <c r="H256" s="23" t="s">
        <v>38</v>
      </c>
      <c r="I256" s="26">
        <v>190550.58592499947</v>
      </c>
    </row>
    <row r="257" spans="1:9" ht="14.25" customHeight="1">
      <c r="A257" s="23" t="s">
        <v>33</v>
      </c>
      <c r="B257" s="23" t="s">
        <v>44</v>
      </c>
      <c r="C257" s="23" t="s">
        <v>35</v>
      </c>
      <c r="D257" s="24">
        <v>41548</v>
      </c>
      <c r="E257" s="25">
        <f t="shared" ref="E257:E373" si="1">MONTH(D257)</f>
        <v>10</v>
      </c>
      <c r="F257" s="23" t="s">
        <v>50</v>
      </c>
      <c r="G257" s="23" t="s">
        <v>54</v>
      </c>
      <c r="H257" s="23" t="s">
        <v>38</v>
      </c>
      <c r="I257" s="26">
        <v>180863.73427499997</v>
      </c>
    </row>
    <row r="258" spans="1:9" ht="14.25" customHeight="1">
      <c r="A258" s="23" t="s">
        <v>33</v>
      </c>
      <c r="B258" s="23" t="s">
        <v>44</v>
      </c>
      <c r="C258" s="23" t="s">
        <v>35</v>
      </c>
      <c r="D258" s="24">
        <v>41579</v>
      </c>
      <c r="E258" s="25">
        <f t="shared" si="1"/>
        <v>11</v>
      </c>
      <c r="F258" s="23" t="s">
        <v>50</v>
      </c>
      <c r="G258" s="23" t="s">
        <v>54</v>
      </c>
      <c r="H258" s="23" t="s">
        <v>38</v>
      </c>
      <c r="I258" s="26">
        <v>185739.02025</v>
      </c>
    </row>
    <row r="259" spans="1:9" ht="14.25" customHeight="1">
      <c r="A259" s="23" t="s">
        <v>33</v>
      </c>
      <c r="B259" s="23" t="s">
        <v>44</v>
      </c>
      <c r="C259" s="23" t="s">
        <v>35</v>
      </c>
      <c r="D259" s="24">
        <v>41609</v>
      </c>
      <c r="E259" s="25">
        <f t="shared" si="1"/>
        <v>12</v>
      </c>
      <c r="F259" s="23" t="s">
        <v>50</v>
      </c>
      <c r="G259" s="23" t="s">
        <v>54</v>
      </c>
      <c r="H259" s="23" t="s">
        <v>38</v>
      </c>
      <c r="I259" s="26">
        <v>178642.66350000002</v>
      </c>
    </row>
    <row r="260" spans="1:9" ht="14.25" customHeight="1">
      <c r="A260" s="23" t="s">
        <v>33</v>
      </c>
      <c r="B260" s="23" t="s">
        <v>44</v>
      </c>
      <c r="C260" s="23" t="s">
        <v>35</v>
      </c>
      <c r="D260" s="24">
        <v>41640</v>
      </c>
      <c r="E260" s="25">
        <f t="shared" si="1"/>
        <v>1</v>
      </c>
      <c r="F260" s="23" t="s">
        <v>50</v>
      </c>
      <c r="G260" s="23" t="s">
        <v>54</v>
      </c>
      <c r="H260" s="23" t="s">
        <v>38</v>
      </c>
      <c r="I260" s="26">
        <v>224419.80119999996</v>
      </c>
    </row>
    <row r="261" spans="1:9" ht="14.25" customHeight="1">
      <c r="A261" s="23" t="s">
        <v>33</v>
      </c>
      <c r="B261" s="23" t="s">
        <v>44</v>
      </c>
      <c r="C261" s="23" t="s">
        <v>35</v>
      </c>
      <c r="D261" s="24">
        <v>41671</v>
      </c>
      <c r="E261" s="25">
        <f t="shared" si="1"/>
        <v>2</v>
      </c>
      <c r="F261" s="23" t="s">
        <v>50</v>
      </c>
      <c r="G261" s="23" t="s">
        <v>54</v>
      </c>
      <c r="H261" s="23" t="s">
        <v>38</v>
      </c>
      <c r="I261" s="26">
        <v>188937.70244999998</v>
      </c>
    </row>
    <row r="262" spans="1:9" ht="14.25" customHeight="1">
      <c r="A262" s="23" t="s">
        <v>33</v>
      </c>
      <c r="B262" s="23" t="s">
        <v>44</v>
      </c>
      <c r="C262" s="23" t="s">
        <v>35</v>
      </c>
      <c r="D262" s="24">
        <v>41699</v>
      </c>
      <c r="E262" s="25">
        <f t="shared" si="1"/>
        <v>3</v>
      </c>
      <c r="F262" s="23" t="s">
        <v>50</v>
      </c>
      <c r="G262" s="23" t="s">
        <v>54</v>
      </c>
      <c r="H262" s="23" t="s">
        <v>38</v>
      </c>
      <c r="I262" s="26">
        <v>188507.34840000002</v>
      </c>
    </row>
    <row r="263" spans="1:9" ht="14.25" customHeight="1">
      <c r="A263" s="23" t="s">
        <v>33</v>
      </c>
      <c r="B263" s="23" t="s">
        <v>44</v>
      </c>
      <c r="C263" s="23" t="s">
        <v>35</v>
      </c>
      <c r="D263" s="24">
        <v>41730</v>
      </c>
      <c r="E263" s="25">
        <f t="shared" si="1"/>
        <v>4</v>
      </c>
      <c r="F263" s="23" t="s">
        <v>50</v>
      </c>
      <c r="G263" s="23" t="s">
        <v>54</v>
      </c>
      <c r="H263" s="23" t="s">
        <v>38</v>
      </c>
      <c r="I263" s="26">
        <v>188916.82582500001</v>
      </c>
    </row>
    <row r="264" spans="1:9" ht="14.25" customHeight="1">
      <c r="A264" s="23" t="s">
        <v>33</v>
      </c>
      <c r="B264" s="23" t="s">
        <v>44</v>
      </c>
      <c r="C264" s="23" t="s">
        <v>35</v>
      </c>
      <c r="D264" s="24">
        <v>41760</v>
      </c>
      <c r="E264" s="25">
        <f t="shared" si="1"/>
        <v>5</v>
      </c>
      <c r="F264" s="23" t="s">
        <v>50</v>
      </c>
      <c r="G264" s="23" t="s">
        <v>54</v>
      </c>
      <c r="H264" s="23" t="s">
        <v>38</v>
      </c>
      <c r="I264" s="26">
        <v>200608.20937500001</v>
      </c>
    </row>
    <row r="265" spans="1:9" ht="14.25" customHeight="1">
      <c r="A265" s="23" t="s">
        <v>33</v>
      </c>
      <c r="B265" s="23" t="s">
        <v>44</v>
      </c>
      <c r="C265" s="23" t="s">
        <v>35</v>
      </c>
      <c r="D265" s="24">
        <v>41791</v>
      </c>
      <c r="E265" s="25">
        <f t="shared" si="1"/>
        <v>6</v>
      </c>
      <c r="F265" s="23" t="s">
        <v>50</v>
      </c>
      <c r="G265" s="23" t="s">
        <v>54</v>
      </c>
      <c r="H265" s="23" t="s">
        <v>38</v>
      </c>
      <c r="I265" s="26">
        <v>228708.15607500001</v>
      </c>
    </row>
    <row r="266" spans="1:9" ht="14.25" customHeight="1">
      <c r="A266" s="23" t="s">
        <v>33</v>
      </c>
      <c r="B266" s="23" t="s">
        <v>44</v>
      </c>
      <c r="C266" s="23" t="s">
        <v>35</v>
      </c>
      <c r="D266" s="24">
        <v>41456</v>
      </c>
      <c r="E266" s="25">
        <f t="shared" si="1"/>
        <v>7</v>
      </c>
      <c r="F266" s="23" t="s">
        <v>55</v>
      </c>
      <c r="G266" s="23" t="s">
        <v>56</v>
      </c>
      <c r="H266" s="23" t="s">
        <v>38</v>
      </c>
      <c r="I266" s="26">
        <v>1153364.1040624965</v>
      </c>
    </row>
    <row r="267" spans="1:9" ht="14.25" customHeight="1">
      <c r="A267" s="23" t="s">
        <v>33</v>
      </c>
      <c r="B267" s="23" t="s">
        <v>44</v>
      </c>
      <c r="C267" s="23" t="s">
        <v>35</v>
      </c>
      <c r="D267" s="24">
        <v>41487</v>
      </c>
      <c r="E267" s="25">
        <f t="shared" si="1"/>
        <v>8</v>
      </c>
      <c r="F267" s="23" t="s">
        <v>55</v>
      </c>
      <c r="G267" s="23" t="s">
        <v>56</v>
      </c>
      <c r="H267" s="23" t="s">
        <v>38</v>
      </c>
      <c r="I267" s="26">
        <v>1593615.0621875001</v>
      </c>
    </row>
    <row r="268" spans="1:9" ht="14.25" customHeight="1">
      <c r="A268" s="23" t="s">
        <v>33</v>
      </c>
      <c r="B268" s="23" t="s">
        <v>44</v>
      </c>
      <c r="C268" s="23" t="s">
        <v>35</v>
      </c>
      <c r="D268" s="24">
        <v>41518</v>
      </c>
      <c r="E268" s="25">
        <f t="shared" si="1"/>
        <v>9</v>
      </c>
      <c r="F268" s="23" t="s">
        <v>55</v>
      </c>
      <c r="G268" s="23" t="s">
        <v>56</v>
      </c>
      <c r="H268" s="23" t="s">
        <v>38</v>
      </c>
      <c r="I268" s="26">
        <v>1247652.6459374966</v>
      </c>
    </row>
    <row r="269" spans="1:9" ht="14.25" customHeight="1">
      <c r="A269" s="23" t="s">
        <v>33</v>
      </c>
      <c r="B269" s="23" t="s">
        <v>44</v>
      </c>
      <c r="C269" s="23" t="s">
        <v>35</v>
      </c>
      <c r="D269" s="24">
        <v>41548</v>
      </c>
      <c r="E269" s="25">
        <f t="shared" si="1"/>
        <v>10</v>
      </c>
      <c r="F269" s="23" t="s">
        <v>55</v>
      </c>
      <c r="G269" s="23" t="s">
        <v>56</v>
      </c>
      <c r="H269" s="23" t="s">
        <v>38</v>
      </c>
      <c r="I269" s="26">
        <v>1184226.8315625</v>
      </c>
    </row>
    <row r="270" spans="1:9" ht="14.25" customHeight="1">
      <c r="A270" s="23" t="s">
        <v>33</v>
      </c>
      <c r="B270" s="23" t="s">
        <v>44</v>
      </c>
      <c r="C270" s="23" t="s">
        <v>35</v>
      </c>
      <c r="D270" s="24">
        <v>41579</v>
      </c>
      <c r="E270" s="25">
        <f t="shared" si="1"/>
        <v>11</v>
      </c>
      <c r="F270" s="23" t="s">
        <v>55</v>
      </c>
      <c r="G270" s="23" t="s">
        <v>56</v>
      </c>
      <c r="H270" s="23" t="s">
        <v>38</v>
      </c>
      <c r="I270" s="26">
        <v>1216148.346875</v>
      </c>
    </row>
    <row r="271" spans="1:9" ht="14.25" customHeight="1">
      <c r="A271" s="23" t="s">
        <v>33</v>
      </c>
      <c r="B271" s="23" t="s">
        <v>44</v>
      </c>
      <c r="C271" s="23" t="s">
        <v>35</v>
      </c>
      <c r="D271" s="24">
        <v>41609</v>
      </c>
      <c r="E271" s="25">
        <f t="shared" si="1"/>
        <v>12</v>
      </c>
      <c r="F271" s="23" t="s">
        <v>55</v>
      </c>
      <c r="G271" s="23" t="s">
        <v>56</v>
      </c>
      <c r="H271" s="23" t="s">
        <v>38</v>
      </c>
      <c r="I271" s="26">
        <v>1169684.1062500002</v>
      </c>
    </row>
    <row r="272" spans="1:9" ht="14.25" customHeight="1">
      <c r="A272" s="23" t="s">
        <v>33</v>
      </c>
      <c r="B272" s="23" t="s">
        <v>44</v>
      </c>
      <c r="C272" s="23" t="s">
        <v>35</v>
      </c>
      <c r="D272" s="24">
        <v>41640</v>
      </c>
      <c r="E272" s="25">
        <f t="shared" si="1"/>
        <v>1</v>
      </c>
      <c r="F272" s="23" t="s">
        <v>55</v>
      </c>
      <c r="G272" s="23" t="s">
        <v>56</v>
      </c>
      <c r="H272" s="23" t="s">
        <v>38</v>
      </c>
      <c r="I272" s="26">
        <v>1469415.3649999998</v>
      </c>
    </row>
    <row r="273" spans="1:9" ht="14.25" customHeight="1">
      <c r="A273" s="23" t="s">
        <v>33</v>
      </c>
      <c r="B273" s="23" t="s">
        <v>44</v>
      </c>
      <c r="C273" s="23" t="s">
        <v>35</v>
      </c>
      <c r="D273" s="24">
        <v>41671</v>
      </c>
      <c r="E273" s="25">
        <f t="shared" si="1"/>
        <v>2</v>
      </c>
      <c r="F273" s="23" t="s">
        <v>55</v>
      </c>
      <c r="G273" s="23" t="s">
        <v>56</v>
      </c>
      <c r="H273" s="23" t="s">
        <v>38</v>
      </c>
      <c r="I273" s="26">
        <v>1237092.099375</v>
      </c>
    </row>
    <row r="274" spans="1:9" ht="14.25" customHeight="1">
      <c r="A274" s="23" t="s">
        <v>33</v>
      </c>
      <c r="B274" s="23" t="s">
        <v>44</v>
      </c>
      <c r="C274" s="23" t="s">
        <v>35</v>
      </c>
      <c r="D274" s="24">
        <v>41699</v>
      </c>
      <c r="E274" s="25">
        <f t="shared" si="1"/>
        <v>3</v>
      </c>
      <c r="F274" s="23" t="s">
        <v>55</v>
      </c>
      <c r="G274" s="23" t="s">
        <v>56</v>
      </c>
      <c r="H274" s="23" t="s">
        <v>38</v>
      </c>
      <c r="I274" s="26">
        <v>1234274.3050000002</v>
      </c>
    </row>
    <row r="275" spans="1:9" ht="14.25" customHeight="1">
      <c r="A275" s="23" t="s">
        <v>33</v>
      </c>
      <c r="B275" s="23" t="s">
        <v>44</v>
      </c>
      <c r="C275" s="23" t="s">
        <v>35</v>
      </c>
      <c r="D275" s="24">
        <v>41730</v>
      </c>
      <c r="E275" s="25">
        <f t="shared" si="1"/>
        <v>4</v>
      </c>
      <c r="F275" s="23" t="s">
        <v>55</v>
      </c>
      <c r="G275" s="23" t="s">
        <v>56</v>
      </c>
      <c r="H275" s="23" t="s">
        <v>38</v>
      </c>
      <c r="I275" s="26">
        <v>1236955.4071875</v>
      </c>
    </row>
    <row r="276" spans="1:9" ht="14.25" customHeight="1">
      <c r="A276" s="23" t="s">
        <v>33</v>
      </c>
      <c r="B276" s="23" t="s">
        <v>44</v>
      </c>
      <c r="C276" s="23" t="s">
        <v>35</v>
      </c>
      <c r="D276" s="24">
        <v>41760</v>
      </c>
      <c r="E276" s="25">
        <f t="shared" si="1"/>
        <v>5</v>
      </c>
      <c r="F276" s="23" t="s">
        <v>55</v>
      </c>
      <c r="G276" s="23" t="s">
        <v>56</v>
      </c>
      <c r="H276" s="23" t="s">
        <v>38</v>
      </c>
      <c r="I276" s="26">
        <v>1313506.1328125</v>
      </c>
    </row>
    <row r="277" spans="1:9" ht="14.25" customHeight="1">
      <c r="A277" s="23" t="s">
        <v>33</v>
      </c>
      <c r="B277" s="23" t="s">
        <v>44</v>
      </c>
      <c r="C277" s="23" t="s">
        <v>35</v>
      </c>
      <c r="D277" s="24">
        <v>41791</v>
      </c>
      <c r="E277" s="25">
        <f t="shared" si="1"/>
        <v>6</v>
      </c>
      <c r="F277" s="23" t="s">
        <v>55</v>
      </c>
      <c r="G277" s="23" t="s">
        <v>56</v>
      </c>
      <c r="H277" s="23" t="s">
        <v>38</v>
      </c>
      <c r="I277" s="26">
        <v>1497493.8790625001</v>
      </c>
    </row>
    <row r="278" spans="1:9" ht="14.25" customHeight="1">
      <c r="A278" s="23" t="s">
        <v>33</v>
      </c>
      <c r="B278" s="23" t="s">
        <v>44</v>
      </c>
      <c r="C278" s="23" t="s">
        <v>42</v>
      </c>
      <c r="D278" s="24">
        <v>41456</v>
      </c>
      <c r="E278" s="25">
        <f t="shared" si="1"/>
        <v>7</v>
      </c>
      <c r="F278" s="23" t="s">
        <v>45</v>
      </c>
      <c r="G278" s="23" t="s">
        <v>46</v>
      </c>
      <c r="H278" s="23" t="s">
        <v>38</v>
      </c>
      <c r="I278" s="26">
        <v>2533034.5131168002</v>
      </c>
    </row>
    <row r="279" spans="1:9" ht="14.25" customHeight="1">
      <c r="A279" s="23" t="s">
        <v>33</v>
      </c>
      <c r="B279" s="23" t="s">
        <v>44</v>
      </c>
      <c r="C279" s="23" t="s">
        <v>42</v>
      </c>
      <c r="D279" s="24">
        <v>41487</v>
      </c>
      <c r="E279" s="25">
        <f t="shared" si="1"/>
        <v>8</v>
      </c>
      <c r="F279" s="23" t="s">
        <v>45</v>
      </c>
      <c r="G279" s="23" t="s">
        <v>46</v>
      </c>
      <c r="H279" s="23" t="s">
        <v>38</v>
      </c>
      <c r="I279" s="26">
        <v>3051574.1625600001</v>
      </c>
    </row>
    <row r="280" spans="1:9" ht="14.25" customHeight="1">
      <c r="A280" s="23" t="s">
        <v>33</v>
      </c>
      <c r="B280" s="23" t="s">
        <v>44</v>
      </c>
      <c r="C280" s="23" t="s">
        <v>42</v>
      </c>
      <c r="D280" s="24">
        <v>41518</v>
      </c>
      <c r="E280" s="25">
        <f t="shared" si="1"/>
        <v>9</v>
      </c>
      <c r="F280" s="23" t="s">
        <v>45</v>
      </c>
      <c r="G280" s="23" t="s">
        <v>46</v>
      </c>
      <c r="H280" s="23" t="s">
        <v>38</v>
      </c>
      <c r="I280" s="26">
        <v>3084202.7580672004</v>
      </c>
    </row>
    <row r="281" spans="1:9" ht="14.25" customHeight="1">
      <c r="A281" s="23" t="s">
        <v>33</v>
      </c>
      <c r="B281" s="23" t="s">
        <v>44</v>
      </c>
      <c r="C281" s="23" t="s">
        <v>42</v>
      </c>
      <c r="D281" s="24">
        <v>41548</v>
      </c>
      <c r="E281" s="25">
        <f t="shared" si="1"/>
        <v>10</v>
      </c>
      <c r="F281" s="23" t="s">
        <v>45</v>
      </c>
      <c r="G281" s="23" t="s">
        <v>46</v>
      </c>
      <c r="H281" s="23" t="s">
        <v>38</v>
      </c>
      <c r="I281" s="26">
        <v>4135202.765971201</v>
      </c>
    </row>
    <row r="282" spans="1:9" ht="14.25" customHeight="1">
      <c r="A282" s="23" t="s">
        <v>33</v>
      </c>
      <c r="B282" s="23" t="s">
        <v>44</v>
      </c>
      <c r="C282" s="23" t="s">
        <v>42</v>
      </c>
      <c r="D282" s="24">
        <v>41579</v>
      </c>
      <c r="E282" s="25">
        <f t="shared" si="1"/>
        <v>11</v>
      </c>
      <c r="F282" s="23" t="s">
        <v>45</v>
      </c>
      <c r="G282" s="23" t="s">
        <v>46</v>
      </c>
      <c r="H282" s="23" t="s">
        <v>38</v>
      </c>
      <c r="I282" s="26">
        <v>4473275.8948415993</v>
      </c>
    </row>
    <row r="283" spans="1:9" ht="14.25" customHeight="1">
      <c r="A283" s="23" t="s">
        <v>33</v>
      </c>
      <c r="B283" s="23" t="s">
        <v>44</v>
      </c>
      <c r="C283" s="23" t="s">
        <v>42</v>
      </c>
      <c r="D283" s="24">
        <v>41609</v>
      </c>
      <c r="E283" s="25">
        <f t="shared" si="1"/>
        <v>12</v>
      </c>
      <c r="F283" s="23" t="s">
        <v>45</v>
      </c>
      <c r="G283" s="23" t="s">
        <v>46</v>
      </c>
      <c r="H283" s="23" t="s">
        <v>38</v>
      </c>
      <c r="I283" s="26">
        <v>3464957.9260800011</v>
      </c>
    </row>
    <row r="284" spans="1:9" ht="14.25" customHeight="1">
      <c r="A284" s="23" t="s">
        <v>33</v>
      </c>
      <c r="B284" s="23" t="s">
        <v>44</v>
      </c>
      <c r="C284" s="23" t="s">
        <v>42</v>
      </c>
      <c r="D284" s="24">
        <v>41640</v>
      </c>
      <c r="E284" s="25">
        <f t="shared" si="1"/>
        <v>1</v>
      </c>
      <c r="F284" s="23" t="s">
        <v>45</v>
      </c>
      <c r="G284" s="23" t="s">
        <v>46</v>
      </c>
      <c r="H284" s="23" t="s">
        <v>38</v>
      </c>
      <c r="I284" s="26">
        <v>4049642.8266000003</v>
      </c>
    </row>
    <row r="285" spans="1:9" ht="14.25" customHeight="1">
      <c r="A285" s="23" t="s">
        <v>33</v>
      </c>
      <c r="B285" s="23" t="s">
        <v>44</v>
      </c>
      <c r="C285" s="23" t="s">
        <v>42</v>
      </c>
      <c r="D285" s="24">
        <v>41671</v>
      </c>
      <c r="E285" s="25">
        <f t="shared" si="1"/>
        <v>2</v>
      </c>
      <c r="F285" s="23" t="s">
        <v>45</v>
      </c>
      <c r="G285" s="23" t="s">
        <v>46</v>
      </c>
      <c r="H285" s="23" t="s">
        <v>38</v>
      </c>
      <c r="I285" s="26">
        <v>4767948.2214000002</v>
      </c>
    </row>
    <row r="286" spans="1:9" ht="14.25" customHeight="1">
      <c r="A286" s="23" t="s">
        <v>33</v>
      </c>
      <c r="B286" s="23" t="s">
        <v>44</v>
      </c>
      <c r="C286" s="23" t="s">
        <v>42</v>
      </c>
      <c r="D286" s="24">
        <v>41699</v>
      </c>
      <c r="E286" s="25">
        <f t="shared" si="1"/>
        <v>3</v>
      </c>
      <c r="F286" s="23" t="s">
        <v>45</v>
      </c>
      <c r="G286" s="23" t="s">
        <v>46</v>
      </c>
      <c r="H286" s="23" t="s">
        <v>38</v>
      </c>
      <c r="I286" s="26">
        <v>4346722.8083999995</v>
      </c>
    </row>
    <row r="287" spans="1:9" ht="14.25" customHeight="1">
      <c r="A287" s="23" t="s">
        <v>33</v>
      </c>
      <c r="B287" s="23" t="s">
        <v>44</v>
      </c>
      <c r="C287" s="23" t="s">
        <v>42</v>
      </c>
      <c r="D287" s="24">
        <v>41730</v>
      </c>
      <c r="E287" s="25">
        <f t="shared" si="1"/>
        <v>4</v>
      </c>
      <c r="F287" s="23" t="s">
        <v>45</v>
      </c>
      <c r="G287" s="23" t="s">
        <v>46</v>
      </c>
      <c r="H287" s="23" t="s">
        <v>38</v>
      </c>
      <c r="I287" s="26">
        <v>4671541.1274000006</v>
      </c>
    </row>
    <row r="288" spans="1:9" ht="14.25" customHeight="1">
      <c r="A288" s="23" t="s">
        <v>33</v>
      </c>
      <c r="B288" s="23" t="s">
        <v>44</v>
      </c>
      <c r="C288" s="23" t="s">
        <v>42</v>
      </c>
      <c r="D288" s="24">
        <v>41760</v>
      </c>
      <c r="E288" s="25">
        <f t="shared" si="1"/>
        <v>5</v>
      </c>
      <c r="F288" s="23" t="s">
        <v>45</v>
      </c>
      <c r="G288" s="23" t="s">
        <v>46</v>
      </c>
      <c r="H288" s="23" t="s">
        <v>38</v>
      </c>
      <c r="I288" s="26">
        <v>5478104.6040000012</v>
      </c>
    </row>
    <row r="289" spans="1:9" ht="14.25" customHeight="1">
      <c r="A289" s="23" t="s">
        <v>33</v>
      </c>
      <c r="B289" s="23" t="s">
        <v>44</v>
      </c>
      <c r="C289" s="23" t="s">
        <v>42</v>
      </c>
      <c r="D289" s="24">
        <v>41791</v>
      </c>
      <c r="E289" s="25">
        <f t="shared" si="1"/>
        <v>6</v>
      </c>
      <c r="F289" s="23" t="s">
        <v>45</v>
      </c>
      <c r="G289" s="23" t="s">
        <v>46</v>
      </c>
      <c r="H289" s="23" t="s">
        <v>38</v>
      </c>
      <c r="I289" s="26">
        <v>2269805.1667200001</v>
      </c>
    </row>
    <row r="290" spans="1:9" ht="14.25" customHeight="1">
      <c r="A290" s="23" t="s">
        <v>33</v>
      </c>
      <c r="B290" s="23" t="s">
        <v>44</v>
      </c>
      <c r="C290" s="23" t="s">
        <v>42</v>
      </c>
      <c r="D290" s="24">
        <v>41456</v>
      </c>
      <c r="E290" s="25">
        <f t="shared" si="1"/>
        <v>7</v>
      </c>
      <c r="F290" s="23" t="s">
        <v>47</v>
      </c>
      <c r="G290" s="23" t="s">
        <v>48</v>
      </c>
      <c r="H290" s="23" t="s">
        <v>38</v>
      </c>
      <c r="I290" s="26">
        <v>1266517.2565584001</v>
      </c>
    </row>
    <row r="291" spans="1:9" ht="14.25" customHeight="1">
      <c r="A291" s="23" t="s">
        <v>33</v>
      </c>
      <c r="B291" s="23" t="s">
        <v>44</v>
      </c>
      <c r="C291" s="23" t="s">
        <v>42</v>
      </c>
      <c r="D291" s="24">
        <v>41487</v>
      </c>
      <c r="E291" s="25">
        <f t="shared" si="1"/>
        <v>8</v>
      </c>
      <c r="F291" s="23" t="s">
        <v>47</v>
      </c>
      <c r="G291" s="23" t="s">
        <v>48</v>
      </c>
      <c r="H291" s="23" t="s">
        <v>38</v>
      </c>
      <c r="I291" s="26">
        <v>1525787.08128</v>
      </c>
    </row>
    <row r="292" spans="1:9" ht="14.25" customHeight="1">
      <c r="A292" s="23" t="s">
        <v>33</v>
      </c>
      <c r="B292" s="23" t="s">
        <v>44</v>
      </c>
      <c r="C292" s="23" t="s">
        <v>42</v>
      </c>
      <c r="D292" s="24">
        <v>41518</v>
      </c>
      <c r="E292" s="25">
        <f t="shared" si="1"/>
        <v>9</v>
      </c>
      <c r="F292" s="23" t="s">
        <v>47</v>
      </c>
      <c r="G292" s="23" t="s">
        <v>48</v>
      </c>
      <c r="H292" s="23" t="s">
        <v>38</v>
      </c>
      <c r="I292" s="26">
        <v>1542101.3790336002</v>
      </c>
    </row>
    <row r="293" spans="1:9" ht="14.25" customHeight="1">
      <c r="A293" s="23" t="s">
        <v>33</v>
      </c>
      <c r="B293" s="23" t="s">
        <v>44</v>
      </c>
      <c r="C293" s="23" t="s">
        <v>42</v>
      </c>
      <c r="D293" s="24">
        <v>41548</v>
      </c>
      <c r="E293" s="25">
        <f t="shared" si="1"/>
        <v>10</v>
      </c>
      <c r="F293" s="23" t="s">
        <v>47</v>
      </c>
      <c r="G293" s="23" t="s">
        <v>48</v>
      </c>
      <c r="H293" s="23" t="s">
        <v>38</v>
      </c>
      <c r="I293" s="26">
        <v>2067601.3829856005</v>
      </c>
    </row>
    <row r="294" spans="1:9" ht="14.25" customHeight="1">
      <c r="A294" s="23" t="s">
        <v>33</v>
      </c>
      <c r="B294" s="23" t="s">
        <v>44</v>
      </c>
      <c r="C294" s="23" t="s">
        <v>42</v>
      </c>
      <c r="D294" s="24">
        <v>41579</v>
      </c>
      <c r="E294" s="25">
        <f t="shared" si="1"/>
        <v>11</v>
      </c>
      <c r="F294" s="23" t="s">
        <v>47</v>
      </c>
      <c r="G294" s="23" t="s">
        <v>48</v>
      </c>
      <c r="H294" s="23" t="s">
        <v>38</v>
      </c>
      <c r="I294" s="26">
        <v>2236637.9474207996</v>
      </c>
    </row>
    <row r="295" spans="1:9" ht="14.25" customHeight="1">
      <c r="A295" s="23" t="s">
        <v>33</v>
      </c>
      <c r="B295" s="23" t="s">
        <v>44</v>
      </c>
      <c r="C295" s="23" t="s">
        <v>42</v>
      </c>
      <c r="D295" s="24">
        <v>41609</v>
      </c>
      <c r="E295" s="25">
        <f t="shared" si="1"/>
        <v>12</v>
      </c>
      <c r="F295" s="23" t="s">
        <v>47</v>
      </c>
      <c r="G295" s="23" t="s">
        <v>48</v>
      </c>
      <c r="H295" s="23" t="s">
        <v>38</v>
      </c>
      <c r="I295" s="26">
        <v>1732478.9630400005</v>
      </c>
    </row>
    <row r="296" spans="1:9" ht="14.25" customHeight="1">
      <c r="A296" s="23" t="s">
        <v>33</v>
      </c>
      <c r="B296" s="23" t="s">
        <v>44</v>
      </c>
      <c r="C296" s="23" t="s">
        <v>42</v>
      </c>
      <c r="D296" s="24">
        <v>41640</v>
      </c>
      <c r="E296" s="25">
        <f t="shared" si="1"/>
        <v>1</v>
      </c>
      <c r="F296" s="23" t="s">
        <v>47</v>
      </c>
      <c r="G296" s="23" t="s">
        <v>48</v>
      </c>
      <c r="H296" s="23" t="s">
        <v>38</v>
      </c>
      <c r="I296" s="26">
        <v>2024821.4133000001</v>
      </c>
    </row>
    <row r="297" spans="1:9" ht="14.25" customHeight="1">
      <c r="A297" s="23" t="s">
        <v>33</v>
      </c>
      <c r="B297" s="23" t="s">
        <v>44</v>
      </c>
      <c r="C297" s="23" t="s">
        <v>42</v>
      </c>
      <c r="D297" s="24">
        <v>41671</v>
      </c>
      <c r="E297" s="25">
        <f t="shared" si="1"/>
        <v>2</v>
      </c>
      <c r="F297" s="23" t="s">
        <v>47</v>
      </c>
      <c r="G297" s="23" t="s">
        <v>48</v>
      </c>
      <c r="H297" s="23" t="s">
        <v>38</v>
      </c>
      <c r="I297" s="26">
        <v>2383974.1107000001</v>
      </c>
    </row>
    <row r="298" spans="1:9" ht="14.25" customHeight="1">
      <c r="A298" s="23" t="s">
        <v>33</v>
      </c>
      <c r="B298" s="23" t="s">
        <v>44</v>
      </c>
      <c r="C298" s="23" t="s">
        <v>42</v>
      </c>
      <c r="D298" s="24">
        <v>41699</v>
      </c>
      <c r="E298" s="25">
        <f t="shared" si="1"/>
        <v>3</v>
      </c>
      <c r="F298" s="23" t="s">
        <v>47</v>
      </c>
      <c r="G298" s="23" t="s">
        <v>48</v>
      </c>
      <c r="H298" s="23" t="s">
        <v>38</v>
      </c>
      <c r="I298" s="26">
        <v>2173361.4041999998</v>
      </c>
    </row>
    <row r="299" spans="1:9" ht="14.25" customHeight="1">
      <c r="A299" s="23" t="s">
        <v>33</v>
      </c>
      <c r="B299" s="23" t="s">
        <v>44</v>
      </c>
      <c r="C299" s="23" t="s">
        <v>42</v>
      </c>
      <c r="D299" s="24">
        <v>41730</v>
      </c>
      <c r="E299" s="25">
        <f t="shared" si="1"/>
        <v>4</v>
      </c>
      <c r="F299" s="23" t="s">
        <v>47</v>
      </c>
      <c r="G299" s="23" t="s">
        <v>48</v>
      </c>
      <c r="H299" s="23" t="s">
        <v>38</v>
      </c>
      <c r="I299" s="26">
        <v>2335770.5637000003</v>
      </c>
    </row>
    <row r="300" spans="1:9" ht="14.25" customHeight="1">
      <c r="A300" s="23" t="s">
        <v>33</v>
      </c>
      <c r="B300" s="23" t="s">
        <v>44</v>
      </c>
      <c r="C300" s="23" t="s">
        <v>42</v>
      </c>
      <c r="D300" s="24">
        <v>41760</v>
      </c>
      <c r="E300" s="25">
        <f t="shared" si="1"/>
        <v>5</v>
      </c>
      <c r="F300" s="23" t="s">
        <v>47</v>
      </c>
      <c r="G300" s="23" t="s">
        <v>48</v>
      </c>
      <c r="H300" s="23" t="s">
        <v>38</v>
      </c>
      <c r="I300" s="26">
        <v>2739052.3020000006</v>
      </c>
    </row>
    <row r="301" spans="1:9" ht="14.25" customHeight="1">
      <c r="A301" s="23" t="s">
        <v>33</v>
      </c>
      <c r="B301" s="23" t="s">
        <v>44</v>
      </c>
      <c r="C301" s="23" t="s">
        <v>42</v>
      </c>
      <c r="D301" s="24">
        <v>41791</v>
      </c>
      <c r="E301" s="25">
        <f t="shared" si="1"/>
        <v>6</v>
      </c>
      <c r="F301" s="23" t="s">
        <v>47</v>
      </c>
      <c r="G301" s="23" t="s">
        <v>48</v>
      </c>
      <c r="H301" s="23" t="s">
        <v>38</v>
      </c>
      <c r="I301" s="26">
        <v>1134902.58336</v>
      </c>
    </row>
    <row r="302" spans="1:9" ht="14.25" customHeight="1">
      <c r="A302" s="23" t="s">
        <v>33</v>
      </c>
      <c r="B302" s="23" t="s">
        <v>44</v>
      </c>
      <c r="C302" s="23" t="s">
        <v>42</v>
      </c>
      <c r="D302" s="24">
        <v>41456</v>
      </c>
      <c r="E302" s="25">
        <f t="shared" si="1"/>
        <v>7</v>
      </c>
      <c r="F302" s="23" t="s">
        <v>47</v>
      </c>
      <c r="G302" s="23" t="s">
        <v>49</v>
      </c>
      <c r="H302" s="23" t="s">
        <v>38</v>
      </c>
      <c r="I302" s="26">
        <v>1055431.0471320001</v>
      </c>
    </row>
    <row r="303" spans="1:9" ht="14.25" customHeight="1">
      <c r="A303" s="23" t="s">
        <v>33</v>
      </c>
      <c r="B303" s="23" t="s">
        <v>44</v>
      </c>
      <c r="C303" s="23" t="s">
        <v>42</v>
      </c>
      <c r="D303" s="24">
        <v>41487</v>
      </c>
      <c r="E303" s="25">
        <f t="shared" si="1"/>
        <v>8</v>
      </c>
      <c r="F303" s="23" t="s">
        <v>47</v>
      </c>
      <c r="G303" s="23" t="s">
        <v>49</v>
      </c>
      <c r="H303" s="23" t="s">
        <v>38</v>
      </c>
      <c r="I303" s="26">
        <v>1271489.2344000002</v>
      </c>
    </row>
    <row r="304" spans="1:9" ht="14.25" customHeight="1">
      <c r="A304" s="23" t="s">
        <v>33</v>
      </c>
      <c r="B304" s="23" t="s">
        <v>44</v>
      </c>
      <c r="C304" s="23" t="s">
        <v>42</v>
      </c>
      <c r="D304" s="24">
        <v>41518</v>
      </c>
      <c r="E304" s="25">
        <f t="shared" si="1"/>
        <v>9</v>
      </c>
      <c r="F304" s="23" t="s">
        <v>47</v>
      </c>
      <c r="G304" s="23" t="s">
        <v>49</v>
      </c>
      <c r="H304" s="23" t="s">
        <v>38</v>
      </c>
      <c r="I304" s="26">
        <v>1285084.4825280001</v>
      </c>
    </row>
    <row r="305" spans="1:9" ht="14.25" customHeight="1">
      <c r="A305" s="23" t="s">
        <v>33</v>
      </c>
      <c r="B305" s="23" t="s">
        <v>44</v>
      </c>
      <c r="C305" s="23" t="s">
        <v>42</v>
      </c>
      <c r="D305" s="24">
        <v>41548</v>
      </c>
      <c r="E305" s="25">
        <f t="shared" si="1"/>
        <v>10</v>
      </c>
      <c r="F305" s="23" t="s">
        <v>47</v>
      </c>
      <c r="G305" s="23" t="s">
        <v>49</v>
      </c>
      <c r="H305" s="23" t="s">
        <v>38</v>
      </c>
      <c r="I305" s="26">
        <v>1723001.1524880002</v>
      </c>
    </row>
    <row r="306" spans="1:9" ht="14.25" customHeight="1">
      <c r="A306" s="23" t="s">
        <v>33</v>
      </c>
      <c r="B306" s="23" t="s">
        <v>44</v>
      </c>
      <c r="C306" s="23" t="s">
        <v>42</v>
      </c>
      <c r="D306" s="24">
        <v>41579</v>
      </c>
      <c r="E306" s="25">
        <f t="shared" si="1"/>
        <v>11</v>
      </c>
      <c r="F306" s="23" t="s">
        <v>47</v>
      </c>
      <c r="G306" s="23" t="s">
        <v>49</v>
      </c>
      <c r="H306" s="23" t="s">
        <v>38</v>
      </c>
      <c r="I306" s="26">
        <v>1863864.9561839998</v>
      </c>
    </row>
    <row r="307" spans="1:9" ht="14.25" customHeight="1">
      <c r="A307" s="23" t="s">
        <v>33</v>
      </c>
      <c r="B307" s="23" t="s">
        <v>44</v>
      </c>
      <c r="C307" s="23" t="s">
        <v>42</v>
      </c>
      <c r="D307" s="24">
        <v>41609</v>
      </c>
      <c r="E307" s="25">
        <f t="shared" si="1"/>
        <v>12</v>
      </c>
      <c r="F307" s="23" t="s">
        <v>47</v>
      </c>
      <c r="G307" s="23" t="s">
        <v>49</v>
      </c>
      <c r="H307" s="23" t="s">
        <v>38</v>
      </c>
      <c r="I307" s="26">
        <v>1443732.4692000004</v>
      </c>
    </row>
    <row r="308" spans="1:9" ht="14.25" customHeight="1">
      <c r="A308" s="23" t="s">
        <v>33</v>
      </c>
      <c r="B308" s="23" t="s">
        <v>44</v>
      </c>
      <c r="C308" s="23" t="s">
        <v>42</v>
      </c>
      <c r="D308" s="24">
        <v>41640</v>
      </c>
      <c r="E308" s="25">
        <f t="shared" si="1"/>
        <v>1</v>
      </c>
      <c r="F308" s="23" t="s">
        <v>47</v>
      </c>
      <c r="G308" s="23" t="s">
        <v>49</v>
      </c>
      <c r="H308" s="23" t="s">
        <v>38</v>
      </c>
      <c r="I308" s="26">
        <v>1687351.1777500003</v>
      </c>
    </row>
    <row r="309" spans="1:9" ht="14.25" customHeight="1">
      <c r="A309" s="23" t="s">
        <v>33</v>
      </c>
      <c r="B309" s="23" t="s">
        <v>44</v>
      </c>
      <c r="C309" s="23" t="s">
        <v>42</v>
      </c>
      <c r="D309" s="24">
        <v>41671</v>
      </c>
      <c r="E309" s="25">
        <f t="shared" si="1"/>
        <v>2</v>
      </c>
      <c r="F309" s="23" t="s">
        <v>47</v>
      </c>
      <c r="G309" s="23" t="s">
        <v>49</v>
      </c>
      <c r="H309" s="23" t="s">
        <v>38</v>
      </c>
      <c r="I309" s="26">
        <v>1986645.0922500002</v>
      </c>
    </row>
    <row r="310" spans="1:9" ht="14.25" customHeight="1">
      <c r="A310" s="23" t="s">
        <v>33</v>
      </c>
      <c r="B310" s="23" t="s">
        <v>44</v>
      </c>
      <c r="C310" s="23" t="s">
        <v>42</v>
      </c>
      <c r="D310" s="24">
        <v>41699</v>
      </c>
      <c r="E310" s="25">
        <f t="shared" si="1"/>
        <v>3</v>
      </c>
      <c r="F310" s="23" t="s">
        <v>47</v>
      </c>
      <c r="G310" s="23" t="s">
        <v>49</v>
      </c>
      <c r="H310" s="23" t="s">
        <v>38</v>
      </c>
      <c r="I310" s="26">
        <v>1811134.5035000001</v>
      </c>
    </row>
    <row r="311" spans="1:9" ht="14.25" customHeight="1">
      <c r="A311" s="23" t="s">
        <v>33</v>
      </c>
      <c r="B311" s="23" t="s">
        <v>44</v>
      </c>
      <c r="C311" s="23" t="s">
        <v>42</v>
      </c>
      <c r="D311" s="24">
        <v>41730</v>
      </c>
      <c r="E311" s="25">
        <f t="shared" si="1"/>
        <v>4</v>
      </c>
      <c r="F311" s="23" t="s">
        <v>47</v>
      </c>
      <c r="G311" s="23" t="s">
        <v>49</v>
      </c>
      <c r="H311" s="23" t="s">
        <v>38</v>
      </c>
      <c r="I311" s="26">
        <v>1946475.4697500004</v>
      </c>
    </row>
    <row r="312" spans="1:9" ht="14.25" customHeight="1">
      <c r="A312" s="23" t="s">
        <v>33</v>
      </c>
      <c r="B312" s="23" t="s">
        <v>44</v>
      </c>
      <c r="C312" s="23" t="s">
        <v>42</v>
      </c>
      <c r="D312" s="24">
        <v>41760</v>
      </c>
      <c r="E312" s="25">
        <f t="shared" si="1"/>
        <v>5</v>
      </c>
      <c r="F312" s="23" t="s">
        <v>47</v>
      </c>
      <c r="G312" s="23" t="s">
        <v>49</v>
      </c>
      <c r="H312" s="23" t="s">
        <v>38</v>
      </c>
      <c r="I312" s="26">
        <v>2282543.5850000004</v>
      </c>
    </row>
    <row r="313" spans="1:9" ht="14.25" customHeight="1">
      <c r="A313" s="23" t="s">
        <v>33</v>
      </c>
      <c r="B313" s="23" t="s">
        <v>44</v>
      </c>
      <c r="C313" s="23" t="s">
        <v>42</v>
      </c>
      <c r="D313" s="24">
        <v>41791</v>
      </c>
      <c r="E313" s="25">
        <f t="shared" si="1"/>
        <v>6</v>
      </c>
      <c r="F313" s="23" t="s">
        <v>47</v>
      </c>
      <c r="G313" s="23" t="s">
        <v>49</v>
      </c>
      <c r="H313" s="23" t="s">
        <v>38</v>
      </c>
      <c r="I313" s="26">
        <v>945752.15280000004</v>
      </c>
    </row>
    <row r="314" spans="1:9" ht="14.25" customHeight="1">
      <c r="A314" s="23" t="s">
        <v>33</v>
      </c>
      <c r="B314" s="23" t="s">
        <v>44</v>
      </c>
      <c r="C314" s="23" t="s">
        <v>42</v>
      </c>
      <c r="D314" s="24">
        <v>41456</v>
      </c>
      <c r="E314" s="25">
        <f t="shared" si="1"/>
        <v>7</v>
      </c>
      <c r="F314" s="23" t="s">
        <v>50</v>
      </c>
      <c r="G314" s="23" t="s">
        <v>51</v>
      </c>
      <c r="H314" s="23" t="s">
        <v>38</v>
      </c>
      <c r="I314" s="26">
        <v>996326.908492608</v>
      </c>
    </row>
    <row r="315" spans="1:9" ht="14.25" customHeight="1">
      <c r="A315" s="23" t="s">
        <v>33</v>
      </c>
      <c r="B315" s="23" t="s">
        <v>44</v>
      </c>
      <c r="C315" s="23" t="s">
        <v>42</v>
      </c>
      <c r="D315" s="24">
        <v>41487</v>
      </c>
      <c r="E315" s="25">
        <f t="shared" si="1"/>
        <v>8</v>
      </c>
      <c r="F315" s="23" t="s">
        <v>50</v>
      </c>
      <c r="G315" s="23" t="s">
        <v>51</v>
      </c>
      <c r="H315" s="23" t="s">
        <v>38</v>
      </c>
      <c r="I315" s="26">
        <v>1200285.8372736</v>
      </c>
    </row>
    <row r="316" spans="1:9" ht="14.25" customHeight="1">
      <c r="A316" s="23" t="s">
        <v>33</v>
      </c>
      <c r="B316" s="23" t="s">
        <v>44</v>
      </c>
      <c r="C316" s="23" t="s">
        <v>42</v>
      </c>
      <c r="D316" s="24">
        <v>41518</v>
      </c>
      <c r="E316" s="25">
        <f t="shared" si="1"/>
        <v>9</v>
      </c>
      <c r="F316" s="23" t="s">
        <v>50</v>
      </c>
      <c r="G316" s="23" t="s">
        <v>51</v>
      </c>
      <c r="H316" s="23" t="s">
        <v>38</v>
      </c>
      <c r="I316" s="26">
        <v>1213119.7515064322</v>
      </c>
    </row>
    <row r="317" spans="1:9" ht="14.25" customHeight="1">
      <c r="A317" s="23" t="s">
        <v>33</v>
      </c>
      <c r="B317" s="23" t="s">
        <v>44</v>
      </c>
      <c r="C317" s="23" t="s">
        <v>42</v>
      </c>
      <c r="D317" s="24">
        <v>41548</v>
      </c>
      <c r="E317" s="25">
        <f t="shared" si="1"/>
        <v>10</v>
      </c>
      <c r="F317" s="23" t="s">
        <v>50</v>
      </c>
      <c r="G317" s="23" t="s">
        <v>51</v>
      </c>
      <c r="H317" s="23" t="s">
        <v>38</v>
      </c>
      <c r="I317" s="26">
        <v>1626513.0879486722</v>
      </c>
    </row>
    <row r="318" spans="1:9" ht="14.25" customHeight="1">
      <c r="A318" s="23" t="s">
        <v>33</v>
      </c>
      <c r="B318" s="23" t="s">
        <v>44</v>
      </c>
      <c r="C318" s="23" t="s">
        <v>42</v>
      </c>
      <c r="D318" s="24">
        <v>41579</v>
      </c>
      <c r="E318" s="25">
        <f t="shared" si="1"/>
        <v>11</v>
      </c>
      <c r="F318" s="23" t="s">
        <v>50</v>
      </c>
      <c r="G318" s="23" t="s">
        <v>51</v>
      </c>
      <c r="H318" s="23" t="s">
        <v>38</v>
      </c>
      <c r="I318" s="26">
        <v>1759488.5186376958</v>
      </c>
    </row>
    <row r="319" spans="1:9" ht="14.25" customHeight="1">
      <c r="A319" s="23" t="s">
        <v>33</v>
      </c>
      <c r="B319" s="23" t="s">
        <v>44</v>
      </c>
      <c r="C319" s="23" t="s">
        <v>42</v>
      </c>
      <c r="D319" s="24">
        <v>41609</v>
      </c>
      <c r="E319" s="25">
        <f t="shared" si="1"/>
        <v>12</v>
      </c>
      <c r="F319" s="23" t="s">
        <v>50</v>
      </c>
      <c r="G319" s="23" t="s">
        <v>51</v>
      </c>
      <c r="H319" s="23" t="s">
        <v>38</v>
      </c>
      <c r="I319" s="26">
        <v>1362883.4509248002</v>
      </c>
    </row>
    <row r="320" spans="1:9" ht="14.25" customHeight="1">
      <c r="A320" s="23" t="s">
        <v>33</v>
      </c>
      <c r="B320" s="23" t="s">
        <v>44</v>
      </c>
      <c r="C320" s="23" t="s">
        <v>42</v>
      </c>
      <c r="D320" s="24">
        <v>41640</v>
      </c>
      <c r="E320" s="25">
        <f t="shared" si="1"/>
        <v>1</v>
      </c>
      <c r="F320" s="23" t="s">
        <v>50</v>
      </c>
      <c r="G320" s="23" t="s">
        <v>51</v>
      </c>
      <c r="H320" s="23" t="s">
        <v>38</v>
      </c>
      <c r="I320" s="26">
        <v>1592859.5117959999</v>
      </c>
    </row>
    <row r="321" spans="1:9" ht="14.25" customHeight="1">
      <c r="A321" s="23" t="s">
        <v>33</v>
      </c>
      <c r="B321" s="23" t="s">
        <v>44</v>
      </c>
      <c r="C321" s="23" t="s">
        <v>42</v>
      </c>
      <c r="D321" s="24">
        <v>41671</v>
      </c>
      <c r="E321" s="25">
        <f t="shared" si="1"/>
        <v>2</v>
      </c>
      <c r="F321" s="23" t="s">
        <v>50</v>
      </c>
      <c r="G321" s="23" t="s">
        <v>51</v>
      </c>
      <c r="H321" s="23" t="s">
        <v>38</v>
      </c>
      <c r="I321" s="26">
        <v>1875392.9670840001</v>
      </c>
    </row>
    <row r="322" spans="1:9" ht="14.25" customHeight="1">
      <c r="A322" s="23" t="s">
        <v>33</v>
      </c>
      <c r="B322" s="23" t="s">
        <v>44</v>
      </c>
      <c r="C322" s="23" t="s">
        <v>42</v>
      </c>
      <c r="D322" s="24">
        <v>41699</v>
      </c>
      <c r="E322" s="25">
        <f t="shared" si="1"/>
        <v>3</v>
      </c>
      <c r="F322" s="23" t="s">
        <v>50</v>
      </c>
      <c r="G322" s="23" t="s">
        <v>51</v>
      </c>
      <c r="H322" s="23" t="s">
        <v>38</v>
      </c>
      <c r="I322" s="26">
        <v>1709710.9713039999</v>
      </c>
    </row>
    <row r="323" spans="1:9" ht="14.25" customHeight="1">
      <c r="A323" s="23" t="s">
        <v>33</v>
      </c>
      <c r="B323" s="23" t="s">
        <v>44</v>
      </c>
      <c r="C323" s="23" t="s">
        <v>42</v>
      </c>
      <c r="D323" s="24">
        <v>41730</v>
      </c>
      <c r="E323" s="25">
        <f t="shared" si="1"/>
        <v>4</v>
      </c>
      <c r="F323" s="23" t="s">
        <v>50</v>
      </c>
      <c r="G323" s="23" t="s">
        <v>51</v>
      </c>
      <c r="H323" s="23" t="s">
        <v>38</v>
      </c>
      <c r="I323" s="26">
        <v>1837472.8434440002</v>
      </c>
    </row>
    <row r="324" spans="1:9" ht="14.25" customHeight="1">
      <c r="A324" s="23" t="s">
        <v>33</v>
      </c>
      <c r="B324" s="23" t="s">
        <v>44</v>
      </c>
      <c r="C324" s="23" t="s">
        <v>42</v>
      </c>
      <c r="D324" s="24">
        <v>41760</v>
      </c>
      <c r="E324" s="25">
        <f t="shared" si="1"/>
        <v>5</v>
      </c>
      <c r="F324" s="23" t="s">
        <v>50</v>
      </c>
      <c r="G324" s="23" t="s">
        <v>51</v>
      </c>
      <c r="H324" s="23" t="s">
        <v>38</v>
      </c>
      <c r="I324" s="26">
        <v>2154721.1442400003</v>
      </c>
    </row>
    <row r="325" spans="1:9" ht="14.25" customHeight="1">
      <c r="A325" s="23" t="s">
        <v>33</v>
      </c>
      <c r="B325" s="23" t="s">
        <v>44</v>
      </c>
      <c r="C325" s="23" t="s">
        <v>42</v>
      </c>
      <c r="D325" s="24">
        <v>41791</v>
      </c>
      <c r="E325" s="25">
        <f t="shared" si="1"/>
        <v>6</v>
      </c>
      <c r="F325" s="23" t="s">
        <v>50</v>
      </c>
      <c r="G325" s="23" t="s">
        <v>51</v>
      </c>
      <c r="H325" s="23" t="s">
        <v>38</v>
      </c>
      <c r="I325" s="26">
        <v>892790.0322432</v>
      </c>
    </row>
    <row r="326" spans="1:9" ht="14.25" customHeight="1">
      <c r="A326" s="23" t="s">
        <v>33</v>
      </c>
      <c r="B326" s="23" t="s">
        <v>44</v>
      </c>
      <c r="C326" s="23" t="s">
        <v>42</v>
      </c>
      <c r="D326" s="24">
        <v>41456</v>
      </c>
      <c r="E326" s="25">
        <f t="shared" si="1"/>
        <v>7</v>
      </c>
      <c r="F326" s="23" t="s">
        <v>50</v>
      </c>
      <c r="G326" s="23" t="s">
        <v>52</v>
      </c>
      <c r="H326" s="23" t="s">
        <v>38</v>
      </c>
      <c r="I326" s="26">
        <v>869931.04490880016</v>
      </c>
    </row>
    <row r="327" spans="1:9" ht="14.25" customHeight="1">
      <c r="A327" s="23" t="s">
        <v>33</v>
      </c>
      <c r="B327" s="23" t="s">
        <v>44</v>
      </c>
      <c r="C327" s="23" t="s">
        <v>42</v>
      </c>
      <c r="D327" s="24">
        <v>41487</v>
      </c>
      <c r="E327" s="25">
        <f t="shared" si="1"/>
        <v>8</v>
      </c>
      <c r="F327" s="23" t="s">
        <v>50</v>
      </c>
      <c r="G327" s="23" t="s">
        <v>52</v>
      </c>
      <c r="H327" s="23" t="s">
        <v>38</v>
      </c>
      <c r="I327" s="26">
        <v>1048015.3689600001</v>
      </c>
    </row>
    <row r="328" spans="1:9" ht="14.25" customHeight="1">
      <c r="A328" s="23" t="s">
        <v>33</v>
      </c>
      <c r="B328" s="23" t="s">
        <v>44</v>
      </c>
      <c r="C328" s="23" t="s">
        <v>42</v>
      </c>
      <c r="D328" s="24">
        <v>41518</v>
      </c>
      <c r="E328" s="25">
        <f t="shared" si="1"/>
        <v>9</v>
      </c>
      <c r="F328" s="23" t="s">
        <v>50</v>
      </c>
      <c r="G328" s="23" t="s">
        <v>52</v>
      </c>
      <c r="H328" s="23" t="s">
        <v>38</v>
      </c>
      <c r="I328" s="26">
        <v>1059221.1492352001</v>
      </c>
    </row>
    <row r="329" spans="1:9" ht="14.25" customHeight="1">
      <c r="A329" s="23" t="s">
        <v>33</v>
      </c>
      <c r="B329" s="23" t="s">
        <v>44</v>
      </c>
      <c r="C329" s="23" t="s">
        <v>42</v>
      </c>
      <c r="D329" s="24">
        <v>41548</v>
      </c>
      <c r="E329" s="25">
        <f t="shared" si="1"/>
        <v>10</v>
      </c>
      <c r="F329" s="23" t="s">
        <v>50</v>
      </c>
      <c r="G329" s="23" t="s">
        <v>52</v>
      </c>
      <c r="H329" s="23" t="s">
        <v>38</v>
      </c>
      <c r="I329" s="26">
        <v>1420170.6468992003</v>
      </c>
    </row>
    <row r="330" spans="1:9" ht="14.25" customHeight="1">
      <c r="A330" s="23" t="s">
        <v>33</v>
      </c>
      <c r="B330" s="23" t="s">
        <v>44</v>
      </c>
      <c r="C330" s="23" t="s">
        <v>42</v>
      </c>
      <c r="D330" s="24">
        <v>41579</v>
      </c>
      <c r="E330" s="25">
        <f t="shared" si="1"/>
        <v>11</v>
      </c>
      <c r="F330" s="23" t="s">
        <v>50</v>
      </c>
      <c r="G330" s="23" t="s">
        <v>52</v>
      </c>
      <c r="H330" s="23" t="s">
        <v>38</v>
      </c>
      <c r="I330" s="26">
        <v>1536276.5699455999</v>
      </c>
    </row>
    <row r="331" spans="1:9" ht="14.25" customHeight="1">
      <c r="A331" s="23" t="s">
        <v>33</v>
      </c>
      <c r="B331" s="23" t="s">
        <v>44</v>
      </c>
      <c r="C331" s="23" t="s">
        <v>42</v>
      </c>
      <c r="D331" s="24">
        <v>41609</v>
      </c>
      <c r="E331" s="25">
        <f t="shared" si="1"/>
        <v>12</v>
      </c>
      <c r="F331" s="23" t="s">
        <v>50</v>
      </c>
      <c r="G331" s="23" t="s">
        <v>52</v>
      </c>
      <c r="H331" s="23" t="s">
        <v>38</v>
      </c>
      <c r="I331" s="26">
        <v>785390.46324480022</v>
      </c>
    </row>
    <row r="332" spans="1:9" ht="14.25" customHeight="1">
      <c r="A332" s="23" t="s">
        <v>33</v>
      </c>
      <c r="B332" s="23" t="s">
        <v>44</v>
      </c>
      <c r="C332" s="23" t="s">
        <v>42</v>
      </c>
      <c r="D332" s="24">
        <v>41640</v>
      </c>
      <c r="E332" s="25">
        <f t="shared" si="1"/>
        <v>1</v>
      </c>
      <c r="F332" s="23" t="s">
        <v>50</v>
      </c>
      <c r="G332" s="23" t="s">
        <v>52</v>
      </c>
      <c r="H332" s="23" t="s">
        <v>38</v>
      </c>
      <c r="I332" s="26">
        <v>734335.23255680013</v>
      </c>
    </row>
    <row r="333" spans="1:9" ht="14.25" customHeight="1">
      <c r="A333" s="23" t="s">
        <v>33</v>
      </c>
      <c r="B333" s="23" t="s">
        <v>44</v>
      </c>
      <c r="C333" s="23" t="s">
        <v>42</v>
      </c>
      <c r="D333" s="24">
        <v>41671</v>
      </c>
      <c r="E333" s="25">
        <f t="shared" si="1"/>
        <v>2</v>
      </c>
      <c r="F333" s="23" t="s">
        <v>50</v>
      </c>
      <c r="G333" s="23" t="s">
        <v>52</v>
      </c>
      <c r="H333" s="23" t="s">
        <v>38</v>
      </c>
      <c r="I333" s="26">
        <v>864587.94414720009</v>
      </c>
    </row>
    <row r="334" spans="1:9" ht="14.25" customHeight="1">
      <c r="A334" s="23" t="s">
        <v>33</v>
      </c>
      <c r="B334" s="23" t="s">
        <v>44</v>
      </c>
      <c r="C334" s="23" t="s">
        <v>42</v>
      </c>
      <c r="D334" s="24">
        <v>41699</v>
      </c>
      <c r="E334" s="25">
        <f t="shared" si="1"/>
        <v>3</v>
      </c>
      <c r="F334" s="23" t="s">
        <v>50</v>
      </c>
      <c r="G334" s="23" t="s">
        <v>52</v>
      </c>
      <c r="H334" s="23" t="s">
        <v>38</v>
      </c>
      <c r="I334" s="26">
        <v>788205.73592320003</v>
      </c>
    </row>
    <row r="335" spans="1:9" ht="14.25" customHeight="1">
      <c r="A335" s="23" t="s">
        <v>33</v>
      </c>
      <c r="B335" s="23" t="s">
        <v>44</v>
      </c>
      <c r="C335" s="23" t="s">
        <v>42</v>
      </c>
      <c r="D335" s="24">
        <v>41730</v>
      </c>
      <c r="E335" s="25">
        <f t="shared" si="1"/>
        <v>4</v>
      </c>
      <c r="F335" s="23" t="s">
        <v>50</v>
      </c>
      <c r="G335" s="23" t="s">
        <v>52</v>
      </c>
      <c r="H335" s="23" t="s">
        <v>38</v>
      </c>
      <c r="I335" s="26">
        <v>847106.12443520024</v>
      </c>
    </row>
    <row r="336" spans="1:9" ht="14.25" customHeight="1">
      <c r="A336" s="23" t="s">
        <v>33</v>
      </c>
      <c r="B336" s="23" t="s">
        <v>44</v>
      </c>
      <c r="C336" s="23" t="s">
        <v>42</v>
      </c>
      <c r="D336" s="24">
        <v>41760</v>
      </c>
      <c r="E336" s="25">
        <f t="shared" si="1"/>
        <v>5</v>
      </c>
      <c r="F336" s="23" t="s">
        <v>50</v>
      </c>
      <c r="G336" s="23" t="s">
        <v>52</v>
      </c>
      <c r="H336" s="23" t="s">
        <v>38</v>
      </c>
      <c r="I336" s="26">
        <v>993362.96819200017</v>
      </c>
    </row>
    <row r="337" spans="1:9" ht="14.25" customHeight="1">
      <c r="A337" s="23" t="s">
        <v>33</v>
      </c>
      <c r="B337" s="23" t="s">
        <v>44</v>
      </c>
      <c r="C337" s="23" t="s">
        <v>42</v>
      </c>
      <c r="D337" s="24">
        <v>41791</v>
      </c>
      <c r="E337" s="25">
        <f t="shared" si="1"/>
        <v>6</v>
      </c>
      <c r="F337" s="23" t="s">
        <v>50</v>
      </c>
      <c r="G337" s="23" t="s">
        <v>52</v>
      </c>
      <c r="H337" s="23" t="s">
        <v>38</v>
      </c>
      <c r="I337" s="26">
        <v>514489.17112320004</v>
      </c>
    </row>
    <row r="338" spans="1:9" ht="14.25" customHeight="1">
      <c r="A338" s="23" t="s">
        <v>33</v>
      </c>
      <c r="B338" s="23" t="s">
        <v>44</v>
      </c>
      <c r="C338" s="23" t="s">
        <v>42</v>
      </c>
      <c r="D338" s="24">
        <v>41456</v>
      </c>
      <c r="E338" s="25">
        <f t="shared" si="1"/>
        <v>7</v>
      </c>
      <c r="F338" s="23" t="s">
        <v>50</v>
      </c>
      <c r="G338" s="23" t="s">
        <v>53</v>
      </c>
      <c r="H338" s="23" t="s">
        <v>38</v>
      </c>
      <c r="I338" s="26">
        <v>921103.45931519999</v>
      </c>
    </row>
    <row r="339" spans="1:9" ht="14.25" customHeight="1">
      <c r="A339" s="23" t="s">
        <v>33</v>
      </c>
      <c r="B339" s="23" t="s">
        <v>44</v>
      </c>
      <c r="C339" s="23" t="s">
        <v>42</v>
      </c>
      <c r="D339" s="24">
        <v>41487</v>
      </c>
      <c r="E339" s="25">
        <f t="shared" si="1"/>
        <v>8</v>
      </c>
      <c r="F339" s="23" t="s">
        <v>50</v>
      </c>
      <c r="G339" s="23" t="s">
        <v>53</v>
      </c>
      <c r="H339" s="23" t="s">
        <v>38</v>
      </c>
      <c r="I339" s="26">
        <v>1109663.3318399999</v>
      </c>
    </row>
    <row r="340" spans="1:9" ht="14.25" customHeight="1">
      <c r="A340" s="23" t="s">
        <v>33</v>
      </c>
      <c r="B340" s="23" t="s">
        <v>44</v>
      </c>
      <c r="C340" s="23" t="s">
        <v>42</v>
      </c>
      <c r="D340" s="24">
        <v>41518</v>
      </c>
      <c r="E340" s="25">
        <f t="shared" si="1"/>
        <v>9</v>
      </c>
      <c r="F340" s="23" t="s">
        <v>50</v>
      </c>
      <c r="G340" s="23" t="s">
        <v>53</v>
      </c>
      <c r="H340" s="23" t="s">
        <v>38</v>
      </c>
      <c r="I340" s="26">
        <v>1121528.2756608</v>
      </c>
    </row>
    <row r="341" spans="1:9" ht="14.25" customHeight="1">
      <c r="A341" s="23" t="s">
        <v>33</v>
      </c>
      <c r="B341" s="23" t="s">
        <v>44</v>
      </c>
      <c r="C341" s="23" t="s">
        <v>42</v>
      </c>
      <c r="D341" s="24">
        <v>41548</v>
      </c>
      <c r="E341" s="25">
        <f t="shared" si="1"/>
        <v>10</v>
      </c>
      <c r="F341" s="23" t="s">
        <v>50</v>
      </c>
      <c r="G341" s="23" t="s">
        <v>53</v>
      </c>
      <c r="H341" s="23" t="s">
        <v>38</v>
      </c>
      <c r="I341" s="26">
        <v>1503710.0967168</v>
      </c>
    </row>
    <row r="342" spans="1:9" ht="14.25" customHeight="1">
      <c r="A342" s="23" t="s">
        <v>33</v>
      </c>
      <c r="B342" s="23" t="s">
        <v>44</v>
      </c>
      <c r="C342" s="23" t="s">
        <v>42</v>
      </c>
      <c r="D342" s="24">
        <v>41579</v>
      </c>
      <c r="E342" s="25">
        <f t="shared" si="1"/>
        <v>11</v>
      </c>
      <c r="F342" s="23" t="s">
        <v>50</v>
      </c>
      <c r="G342" s="23" t="s">
        <v>53</v>
      </c>
      <c r="H342" s="23" t="s">
        <v>38</v>
      </c>
      <c r="I342" s="26">
        <v>1626645.7799423998</v>
      </c>
    </row>
    <row r="343" spans="1:9" ht="14.25" customHeight="1">
      <c r="A343" s="23" t="s">
        <v>33</v>
      </c>
      <c r="B343" s="23" t="s">
        <v>44</v>
      </c>
      <c r="C343" s="23" t="s">
        <v>42</v>
      </c>
      <c r="D343" s="24">
        <v>41609</v>
      </c>
      <c r="E343" s="25">
        <f t="shared" si="1"/>
        <v>12</v>
      </c>
      <c r="F343" s="23" t="s">
        <v>50</v>
      </c>
      <c r="G343" s="23" t="s">
        <v>53</v>
      </c>
      <c r="H343" s="23" t="s">
        <v>38</v>
      </c>
      <c r="I343" s="26">
        <v>831589.90225920011</v>
      </c>
    </row>
    <row r="344" spans="1:9" ht="14.25" customHeight="1">
      <c r="A344" s="23" t="s">
        <v>33</v>
      </c>
      <c r="B344" s="23" t="s">
        <v>44</v>
      </c>
      <c r="C344" s="23" t="s">
        <v>42</v>
      </c>
      <c r="D344" s="24">
        <v>41640</v>
      </c>
      <c r="E344" s="25">
        <f t="shared" si="1"/>
        <v>1</v>
      </c>
      <c r="F344" s="23" t="s">
        <v>50</v>
      </c>
      <c r="G344" s="23" t="s">
        <v>53</v>
      </c>
      <c r="H344" s="23" t="s">
        <v>38</v>
      </c>
      <c r="I344" s="26">
        <v>777531.42270720005</v>
      </c>
    </row>
    <row r="345" spans="1:9" ht="14.25" customHeight="1">
      <c r="A345" s="23" t="s">
        <v>33</v>
      </c>
      <c r="B345" s="23" t="s">
        <v>44</v>
      </c>
      <c r="C345" s="23" t="s">
        <v>42</v>
      </c>
      <c r="D345" s="24">
        <v>41671</v>
      </c>
      <c r="E345" s="25">
        <f t="shared" si="1"/>
        <v>2</v>
      </c>
      <c r="F345" s="23" t="s">
        <v>50</v>
      </c>
      <c r="G345" s="23" t="s">
        <v>53</v>
      </c>
      <c r="H345" s="23" t="s">
        <v>38</v>
      </c>
      <c r="I345" s="26">
        <v>915446.05850879999</v>
      </c>
    </row>
    <row r="346" spans="1:9" ht="14.25" customHeight="1">
      <c r="A346" s="23" t="s">
        <v>33</v>
      </c>
      <c r="B346" s="23" t="s">
        <v>44</v>
      </c>
      <c r="C346" s="23" t="s">
        <v>42</v>
      </c>
      <c r="D346" s="24">
        <v>41699</v>
      </c>
      <c r="E346" s="25">
        <f t="shared" si="1"/>
        <v>3</v>
      </c>
      <c r="F346" s="23" t="s">
        <v>50</v>
      </c>
      <c r="G346" s="23" t="s">
        <v>53</v>
      </c>
      <c r="H346" s="23" t="s">
        <v>38</v>
      </c>
      <c r="I346" s="26">
        <v>834570.77921279997</v>
      </c>
    </row>
    <row r="347" spans="1:9" ht="14.25" customHeight="1">
      <c r="A347" s="23" t="s">
        <v>33</v>
      </c>
      <c r="B347" s="23" t="s">
        <v>44</v>
      </c>
      <c r="C347" s="23" t="s">
        <v>42</v>
      </c>
      <c r="D347" s="24">
        <v>41730</v>
      </c>
      <c r="E347" s="25">
        <f t="shared" si="1"/>
        <v>4</v>
      </c>
      <c r="F347" s="23" t="s">
        <v>50</v>
      </c>
      <c r="G347" s="23" t="s">
        <v>53</v>
      </c>
      <c r="H347" s="23" t="s">
        <v>38</v>
      </c>
      <c r="I347" s="26">
        <v>896935.89646080008</v>
      </c>
    </row>
    <row r="348" spans="1:9" ht="14.25" customHeight="1">
      <c r="A348" s="23" t="s">
        <v>33</v>
      </c>
      <c r="B348" s="23" t="s">
        <v>44</v>
      </c>
      <c r="C348" s="23" t="s">
        <v>42</v>
      </c>
      <c r="D348" s="24">
        <v>41760</v>
      </c>
      <c r="E348" s="25">
        <f t="shared" si="1"/>
        <v>5</v>
      </c>
      <c r="F348" s="23" t="s">
        <v>50</v>
      </c>
      <c r="G348" s="23" t="s">
        <v>53</v>
      </c>
      <c r="H348" s="23" t="s">
        <v>38</v>
      </c>
      <c r="I348" s="26">
        <v>1051796.083968</v>
      </c>
    </row>
    <row r="349" spans="1:9" ht="14.25" customHeight="1">
      <c r="A349" s="23" t="s">
        <v>33</v>
      </c>
      <c r="B349" s="23" t="s">
        <v>44</v>
      </c>
      <c r="C349" s="23" t="s">
        <v>42</v>
      </c>
      <c r="D349" s="24">
        <v>41791</v>
      </c>
      <c r="E349" s="25">
        <f t="shared" si="1"/>
        <v>6</v>
      </c>
      <c r="F349" s="23" t="s">
        <v>50</v>
      </c>
      <c r="G349" s="23" t="s">
        <v>53</v>
      </c>
      <c r="H349" s="23" t="s">
        <v>38</v>
      </c>
      <c r="I349" s="26">
        <v>544753.24001279997</v>
      </c>
    </row>
    <row r="350" spans="1:9" ht="14.25" customHeight="1">
      <c r="A350" s="23" t="s">
        <v>33</v>
      </c>
      <c r="B350" s="23" t="s">
        <v>44</v>
      </c>
      <c r="C350" s="23" t="s">
        <v>42</v>
      </c>
      <c r="D350" s="24">
        <v>41456</v>
      </c>
      <c r="E350" s="25">
        <f t="shared" si="1"/>
        <v>7</v>
      </c>
      <c r="F350" s="23" t="s">
        <v>50</v>
      </c>
      <c r="G350" s="23" t="s">
        <v>54</v>
      </c>
      <c r="H350" s="23" t="s">
        <v>38</v>
      </c>
      <c r="I350" s="26">
        <v>498931.04046240001</v>
      </c>
    </row>
    <row r="351" spans="1:9" ht="14.25" customHeight="1">
      <c r="A351" s="23" t="s">
        <v>33</v>
      </c>
      <c r="B351" s="23" t="s">
        <v>44</v>
      </c>
      <c r="C351" s="23" t="s">
        <v>42</v>
      </c>
      <c r="D351" s="24">
        <v>41487</v>
      </c>
      <c r="E351" s="25">
        <f t="shared" si="1"/>
        <v>8</v>
      </c>
      <c r="F351" s="23" t="s">
        <v>50</v>
      </c>
      <c r="G351" s="23" t="s">
        <v>54</v>
      </c>
      <c r="H351" s="23" t="s">
        <v>38</v>
      </c>
      <c r="I351" s="26">
        <v>601067.63808000006</v>
      </c>
    </row>
    <row r="352" spans="1:9" ht="14.25" customHeight="1">
      <c r="A352" s="23" t="s">
        <v>33</v>
      </c>
      <c r="B352" s="23" t="s">
        <v>44</v>
      </c>
      <c r="C352" s="23" t="s">
        <v>42</v>
      </c>
      <c r="D352" s="24">
        <v>41518</v>
      </c>
      <c r="E352" s="25">
        <f t="shared" si="1"/>
        <v>9</v>
      </c>
      <c r="F352" s="23" t="s">
        <v>50</v>
      </c>
      <c r="G352" s="23" t="s">
        <v>54</v>
      </c>
      <c r="H352" s="23" t="s">
        <v>38</v>
      </c>
      <c r="I352" s="26">
        <v>607494.48264960002</v>
      </c>
    </row>
    <row r="353" spans="1:9" ht="14.25" customHeight="1">
      <c r="A353" s="23" t="s">
        <v>33</v>
      </c>
      <c r="B353" s="23" t="s">
        <v>44</v>
      </c>
      <c r="C353" s="23" t="s">
        <v>42</v>
      </c>
      <c r="D353" s="24">
        <v>41548</v>
      </c>
      <c r="E353" s="25">
        <f t="shared" si="1"/>
        <v>10</v>
      </c>
      <c r="F353" s="23" t="s">
        <v>50</v>
      </c>
      <c r="G353" s="23" t="s">
        <v>54</v>
      </c>
      <c r="H353" s="23" t="s">
        <v>38</v>
      </c>
      <c r="I353" s="26">
        <v>814509.63572160015</v>
      </c>
    </row>
    <row r="354" spans="1:9" ht="14.25" customHeight="1">
      <c r="A354" s="23" t="s">
        <v>33</v>
      </c>
      <c r="B354" s="23" t="s">
        <v>44</v>
      </c>
      <c r="C354" s="23" t="s">
        <v>42</v>
      </c>
      <c r="D354" s="24">
        <v>41579</v>
      </c>
      <c r="E354" s="25">
        <f t="shared" si="1"/>
        <v>11</v>
      </c>
      <c r="F354" s="23" t="s">
        <v>50</v>
      </c>
      <c r="G354" s="23" t="s">
        <v>54</v>
      </c>
      <c r="H354" s="23" t="s">
        <v>38</v>
      </c>
      <c r="I354" s="26">
        <v>881099.79746879986</v>
      </c>
    </row>
    <row r="355" spans="1:9" ht="14.25" customHeight="1">
      <c r="A355" s="23" t="s">
        <v>33</v>
      </c>
      <c r="B355" s="23" t="s">
        <v>44</v>
      </c>
      <c r="C355" s="23" t="s">
        <v>42</v>
      </c>
      <c r="D355" s="24">
        <v>41609</v>
      </c>
      <c r="E355" s="25">
        <f t="shared" si="1"/>
        <v>12</v>
      </c>
      <c r="F355" s="23" t="s">
        <v>50</v>
      </c>
      <c r="G355" s="23" t="s">
        <v>54</v>
      </c>
      <c r="H355" s="23" t="s">
        <v>38</v>
      </c>
      <c r="I355" s="26">
        <v>450444.53039040015</v>
      </c>
    </row>
    <row r="356" spans="1:9" ht="14.25" customHeight="1">
      <c r="A356" s="23" t="s">
        <v>33</v>
      </c>
      <c r="B356" s="23" t="s">
        <v>44</v>
      </c>
      <c r="C356" s="23" t="s">
        <v>42</v>
      </c>
      <c r="D356" s="24">
        <v>41640</v>
      </c>
      <c r="E356" s="25">
        <f t="shared" si="1"/>
        <v>1</v>
      </c>
      <c r="F356" s="23" t="s">
        <v>50</v>
      </c>
      <c r="G356" s="23" t="s">
        <v>54</v>
      </c>
      <c r="H356" s="23" t="s">
        <v>38</v>
      </c>
      <c r="I356" s="26">
        <v>421162.85396640003</v>
      </c>
    </row>
    <row r="357" spans="1:9" ht="14.25" customHeight="1">
      <c r="A357" s="23" t="s">
        <v>33</v>
      </c>
      <c r="B357" s="23" t="s">
        <v>44</v>
      </c>
      <c r="C357" s="23" t="s">
        <v>42</v>
      </c>
      <c r="D357" s="24">
        <v>41671</v>
      </c>
      <c r="E357" s="25">
        <f t="shared" si="1"/>
        <v>2</v>
      </c>
      <c r="F357" s="23" t="s">
        <v>50</v>
      </c>
      <c r="G357" s="23" t="s">
        <v>54</v>
      </c>
      <c r="H357" s="23" t="s">
        <v>38</v>
      </c>
      <c r="I357" s="26">
        <v>495866.61502560001</v>
      </c>
    </row>
    <row r="358" spans="1:9" ht="14.25" customHeight="1">
      <c r="A358" s="23" t="s">
        <v>33</v>
      </c>
      <c r="B358" s="23" t="s">
        <v>44</v>
      </c>
      <c r="C358" s="23" t="s">
        <v>42</v>
      </c>
      <c r="D358" s="24">
        <v>41699</v>
      </c>
      <c r="E358" s="25">
        <f t="shared" si="1"/>
        <v>3</v>
      </c>
      <c r="F358" s="23" t="s">
        <v>50</v>
      </c>
      <c r="G358" s="23" t="s">
        <v>54</v>
      </c>
      <c r="H358" s="23" t="s">
        <v>38</v>
      </c>
      <c r="I358" s="26">
        <v>452059.1720736</v>
      </c>
    </row>
    <row r="359" spans="1:9" ht="14.25" customHeight="1">
      <c r="A359" s="23" t="s">
        <v>33</v>
      </c>
      <c r="B359" s="23" t="s">
        <v>44</v>
      </c>
      <c r="C359" s="23" t="s">
        <v>42</v>
      </c>
      <c r="D359" s="24">
        <v>41730</v>
      </c>
      <c r="E359" s="25">
        <f t="shared" si="1"/>
        <v>4</v>
      </c>
      <c r="F359" s="23" t="s">
        <v>50</v>
      </c>
      <c r="G359" s="23" t="s">
        <v>54</v>
      </c>
      <c r="H359" s="23" t="s">
        <v>38</v>
      </c>
      <c r="I359" s="26">
        <v>485840.2772496001</v>
      </c>
    </row>
    <row r="360" spans="1:9" ht="14.25" customHeight="1">
      <c r="A360" s="23" t="s">
        <v>33</v>
      </c>
      <c r="B360" s="23" t="s">
        <v>44</v>
      </c>
      <c r="C360" s="23" t="s">
        <v>42</v>
      </c>
      <c r="D360" s="24">
        <v>41760</v>
      </c>
      <c r="E360" s="25">
        <f t="shared" si="1"/>
        <v>5</v>
      </c>
      <c r="F360" s="23" t="s">
        <v>50</v>
      </c>
      <c r="G360" s="23" t="s">
        <v>54</v>
      </c>
      <c r="H360" s="23" t="s">
        <v>38</v>
      </c>
      <c r="I360" s="26">
        <v>569722.87881600007</v>
      </c>
    </row>
    <row r="361" spans="1:9" ht="14.25" customHeight="1">
      <c r="A361" s="23" t="s">
        <v>33</v>
      </c>
      <c r="B361" s="23" t="s">
        <v>44</v>
      </c>
      <c r="C361" s="23" t="s">
        <v>42</v>
      </c>
      <c r="D361" s="24">
        <v>41791</v>
      </c>
      <c r="E361" s="25">
        <f t="shared" si="1"/>
        <v>6</v>
      </c>
      <c r="F361" s="23" t="s">
        <v>50</v>
      </c>
      <c r="G361" s="23" t="s">
        <v>54</v>
      </c>
      <c r="H361" s="23" t="s">
        <v>38</v>
      </c>
      <c r="I361" s="26">
        <v>295074.67167360004</v>
      </c>
    </row>
    <row r="362" spans="1:9" ht="14.25" customHeight="1">
      <c r="A362" s="23" t="s">
        <v>33</v>
      </c>
      <c r="B362" s="23" t="s">
        <v>44</v>
      </c>
      <c r="C362" s="23" t="s">
        <v>42</v>
      </c>
      <c r="D362" s="24">
        <v>41456</v>
      </c>
      <c r="E362" s="25">
        <f t="shared" si="1"/>
        <v>7</v>
      </c>
      <c r="F362" s="23" t="s">
        <v>55</v>
      </c>
      <c r="G362" s="23" t="s">
        <v>56</v>
      </c>
      <c r="H362" s="23" t="s">
        <v>38</v>
      </c>
      <c r="I362" s="26">
        <v>3198275.9004000002</v>
      </c>
    </row>
    <row r="363" spans="1:9" ht="14.25" customHeight="1">
      <c r="A363" s="23" t="s">
        <v>33</v>
      </c>
      <c r="B363" s="23" t="s">
        <v>44</v>
      </c>
      <c r="C363" s="23" t="s">
        <v>42</v>
      </c>
      <c r="D363" s="24">
        <v>41487</v>
      </c>
      <c r="E363" s="25">
        <f t="shared" si="1"/>
        <v>8</v>
      </c>
      <c r="F363" s="23" t="s">
        <v>55</v>
      </c>
      <c r="G363" s="23" t="s">
        <v>56</v>
      </c>
      <c r="H363" s="23" t="s">
        <v>38</v>
      </c>
      <c r="I363" s="26">
        <v>3852997.68</v>
      </c>
    </row>
    <row r="364" spans="1:9" ht="14.25" customHeight="1">
      <c r="A364" s="23" t="s">
        <v>33</v>
      </c>
      <c r="B364" s="23" t="s">
        <v>44</v>
      </c>
      <c r="C364" s="23" t="s">
        <v>42</v>
      </c>
      <c r="D364" s="24">
        <v>41518</v>
      </c>
      <c r="E364" s="25">
        <f t="shared" si="1"/>
        <v>9</v>
      </c>
      <c r="F364" s="23" t="s">
        <v>55</v>
      </c>
      <c r="G364" s="23" t="s">
        <v>56</v>
      </c>
      <c r="H364" s="23" t="s">
        <v>38</v>
      </c>
      <c r="I364" s="26">
        <v>3894195.4016000004</v>
      </c>
    </row>
    <row r="365" spans="1:9" ht="14.25" customHeight="1">
      <c r="A365" s="23" t="s">
        <v>33</v>
      </c>
      <c r="B365" s="23" t="s">
        <v>44</v>
      </c>
      <c r="C365" s="23" t="s">
        <v>42</v>
      </c>
      <c r="D365" s="24">
        <v>41548</v>
      </c>
      <c r="E365" s="25">
        <f t="shared" si="1"/>
        <v>10</v>
      </c>
      <c r="F365" s="23" t="s">
        <v>55</v>
      </c>
      <c r="G365" s="23" t="s">
        <v>56</v>
      </c>
      <c r="H365" s="23" t="s">
        <v>38</v>
      </c>
      <c r="I365" s="26">
        <v>5221215.6136000007</v>
      </c>
    </row>
    <row r="366" spans="1:9" ht="14.25" customHeight="1">
      <c r="A366" s="23" t="s">
        <v>33</v>
      </c>
      <c r="B366" s="23" t="s">
        <v>44</v>
      </c>
      <c r="C366" s="23" t="s">
        <v>42</v>
      </c>
      <c r="D366" s="24">
        <v>41579</v>
      </c>
      <c r="E366" s="25">
        <f t="shared" si="1"/>
        <v>11</v>
      </c>
      <c r="F366" s="23" t="s">
        <v>55</v>
      </c>
      <c r="G366" s="23" t="s">
        <v>56</v>
      </c>
      <c r="H366" s="23" t="s">
        <v>38</v>
      </c>
      <c r="I366" s="26">
        <v>5648075.6247999994</v>
      </c>
    </row>
    <row r="367" spans="1:9" ht="14.25" customHeight="1">
      <c r="A367" s="23" t="s">
        <v>33</v>
      </c>
      <c r="B367" s="23" t="s">
        <v>44</v>
      </c>
      <c r="C367" s="23" t="s">
        <v>42</v>
      </c>
      <c r="D367" s="24">
        <v>41609</v>
      </c>
      <c r="E367" s="25">
        <f t="shared" si="1"/>
        <v>12</v>
      </c>
      <c r="F367" s="23" t="s">
        <v>55</v>
      </c>
      <c r="G367" s="23" t="s">
        <v>56</v>
      </c>
      <c r="H367" s="23" t="s">
        <v>38</v>
      </c>
      <c r="I367" s="26">
        <v>2887464.9384000008</v>
      </c>
    </row>
    <row r="368" spans="1:9" ht="14.25" customHeight="1">
      <c r="A368" s="23" t="s">
        <v>33</v>
      </c>
      <c r="B368" s="23" t="s">
        <v>44</v>
      </c>
      <c r="C368" s="23" t="s">
        <v>42</v>
      </c>
      <c r="D368" s="24">
        <v>41640</v>
      </c>
      <c r="E368" s="25">
        <f t="shared" si="1"/>
        <v>1</v>
      </c>
      <c r="F368" s="23" t="s">
        <v>55</v>
      </c>
      <c r="G368" s="23" t="s">
        <v>56</v>
      </c>
      <c r="H368" s="23" t="s">
        <v>38</v>
      </c>
      <c r="I368" s="26">
        <v>2699761.8844000003</v>
      </c>
    </row>
    <row r="369" spans="1:9" ht="14.25" customHeight="1">
      <c r="A369" s="23" t="s">
        <v>33</v>
      </c>
      <c r="B369" s="23" t="s">
        <v>44</v>
      </c>
      <c r="C369" s="23" t="s">
        <v>42</v>
      </c>
      <c r="D369" s="24">
        <v>41671</v>
      </c>
      <c r="E369" s="25">
        <f t="shared" si="1"/>
        <v>2</v>
      </c>
      <c r="F369" s="23" t="s">
        <v>55</v>
      </c>
      <c r="G369" s="23" t="s">
        <v>56</v>
      </c>
      <c r="H369" s="23" t="s">
        <v>38</v>
      </c>
      <c r="I369" s="26">
        <v>3178632.1476000003</v>
      </c>
    </row>
    <row r="370" spans="1:9" ht="14.25" customHeight="1">
      <c r="A370" s="23" t="s">
        <v>33</v>
      </c>
      <c r="B370" s="23" t="s">
        <v>44</v>
      </c>
      <c r="C370" s="23" t="s">
        <v>42</v>
      </c>
      <c r="D370" s="24">
        <v>41699</v>
      </c>
      <c r="E370" s="25">
        <f t="shared" si="1"/>
        <v>3</v>
      </c>
      <c r="F370" s="23" t="s">
        <v>55</v>
      </c>
      <c r="G370" s="23" t="s">
        <v>56</v>
      </c>
      <c r="H370" s="23" t="s">
        <v>38</v>
      </c>
      <c r="I370" s="26">
        <v>2897815.2056</v>
      </c>
    </row>
    <row r="371" spans="1:9" ht="14.25" customHeight="1">
      <c r="A371" s="23" t="s">
        <v>33</v>
      </c>
      <c r="B371" s="23" t="s">
        <v>44</v>
      </c>
      <c r="C371" s="23" t="s">
        <v>42</v>
      </c>
      <c r="D371" s="24">
        <v>41730</v>
      </c>
      <c r="E371" s="25">
        <f t="shared" si="1"/>
        <v>4</v>
      </c>
      <c r="F371" s="23" t="s">
        <v>55</v>
      </c>
      <c r="G371" s="23" t="s">
        <v>56</v>
      </c>
      <c r="H371" s="23" t="s">
        <v>38</v>
      </c>
      <c r="I371" s="26">
        <v>3114360.7516000005</v>
      </c>
    </row>
    <row r="372" spans="1:9" ht="14.25" customHeight="1">
      <c r="A372" s="23" t="s">
        <v>33</v>
      </c>
      <c r="B372" s="23" t="s">
        <v>44</v>
      </c>
      <c r="C372" s="23" t="s">
        <v>42</v>
      </c>
      <c r="D372" s="24">
        <v>41760</v>
      </c>
      <c r="E372" s="25">
        <f t="shared" si="1"/>
        <v>5</v>
      </c>
      <c r="F372" s="23" t="s">
        <v>55</v>
      </c>
      <c r="G372" s="23" t="s">
        <v>56</v>
      </c>
      <c r="H372" s="23" t="s">
        <v>38</v>
      </c>
      <c r="I372" s="26">
        <v>3652069.7360000005</v>
      </c>
    </row>
    <row r="373" spans="1:9" ht="14.25" customHeight="1">
      <c r="A373" s="23" t="s">
        <v>33</v>
      </c>
      <c r="B373" s="23" t="s">
        <v>44</v>
      </c>
      <c r="C373" s="23" t="s">
        <v>42</v>
      </c>
      <c r="D373" s="24">
        <v>41791</v>
      </c>
      <c r="E373" s="25">
        <f t="shared" si="1"/>
        <v>6</v>
      </c>
      <c r="F373" s="23" t="s">
        <v>55</v>
      </c>
      <c r="G373" s="23" t="s">
        <v>56</v>
      </c>
      <c r="H373" s="23" t="s">
        <v>38</v>
      </c>
      <c r="I373" s="26">
        <v>1891504.3056000001</v>
      </c>
    </row>
    <row r="374" spans="1:9" ht="14.25" customHeight="1">
      <c r="A374" s="23" t="s">
        <v>33</v>
      </c>
      <c r="B374" s="23" t="s">
        <v>44</v>
      </c>
      <c r="C374" s="23" t="s">
        <v>43</v>
      </c>
      <c r="D374" s="24">
        <v>41456</v>
      </c>
      <c r="E374" s="23">
        <v>7</v>
      </c>
      <c r="F374" s="23" t="s">
        <v>45</v>
      </c>
      <c r="G374" s="23" t="s">
        <v>46</v>
      </c>
      <c r="H374" s="23" t="s">
        <v>38</v>
      </c>
      <c r="I374" s="26">
        <v>1625596.3356633</v>
      </c>
    </row>
    <row r="375" spans="1:9" ht="14.25" customHeight="1">
      <c r="A375" s="23" t="s">
        <v>33</v>
      </c>
      <c r="B375" s="23" t="s">
        <v>44</v>
      </c>
      <c r="C375" s="23" t="s">
        <v>43</v>
      </c>
      <c r="D375" s="24">
        <v>41487</v>
      </c>
      <c r="E375" s="23">
        <v>8</v>
      </c>
      <c r="F375" s="23" t="s">
        <v>45</v>
      </c>
      <c r="G375" s="23" t="s">
        <v>46</v>
      </c>
      <c r="H375" s="23" t="s">
        <v>38</v>
      </c>
      <c r="I375" s="26">
        <v>1295067.8472731998</v>
      </c>
    </row>
    <row r="376" spans="1:9" ht="14.25" customHeight="1">
      <c r="A376" s="23" t="s">
        <v>33</v>
      </c>
      <c r="B376" s="23" t="s">
        <v>44</v>
      </c>
      <c r="C376" s="23" t="s">
        <v>43</v>
      </c>
      <c r="D376" s="24">
        <v>41518</v>
      </c>
      <c r="E376" s="23">
        <v>9</v>
      </c>
      <c r="F376" s="23" t="s">
        <v>45</v>
      </c>
      <c r="G376" s="23" t="s">
        <v>46</v>
      </c>
      <c r="H376" s="23" t="s">
        <v>38</v>
      </c>
      <c r="I376" s="26">
        <v>1750624.8818057997</v>
      </c>
    </row>
    <row r="377" spans="1:9" ht="14.25" customHeight="1">
      <c r="A377" s="23" t="s">
        <v>33</v>
      </c>
      <c r="B377" s="23" t="s">
        <v>44</v>
      </c>
      <c r="C377" s="23" t="s">
        <v>43</v>
      </c>
      <c r="D377" s="24">
        <v>41548</v>
      </c>
      <c r="E377" s="23">
        <v>10</v>
      </c>
      <c r="F377" s="23" t="s">
        <v>45</v>
      </c>
      <c r="G377" s="23" t="s">
        <v>46</v>
      </c>
      <c r="H377" s="23" t="s">
        <v>38</v>
      </c>
      <c r="I377" s="26">
        <v>1472529.3869285996</v>
      </c>
    </row>
    <row r="378" spans="1:9" ht="14.25" customHeight="1">
      <c r="A378" s="23" t="s">
        <v>33</v>
      </c>
      <c r="B378" s="23" t="s">
        <v>44</v>
      </c>
      <c r="C378" s="23" t="s">
        <v>43</v>
      </c>
      <c r="D378" s="24">
        <v>41579</v>
      </c>
      <c r="E378" s="23">
        <v>11</v>
      </c>
      <c r="F378" s="23" t="s">
        <v>45</v>
      </c>
      <c r="G378" s="23" t="s">
        <v>46</v>
      </c>
      <c r="H378" s="23" t="s">
        <v>38</v>
      </c>
      <c r="I378" s="26">
        <v>1252200.4923928501</v>
      </c>
    </row>
    <row r="379" spans="1:9" ht="14.25" customHeight="1">
      <c r="A379" s="23" t="s">
        <v>33</v>
      </c>
      <c r="B379" s="23" t="s">
        <v>44</v>
      </c>
      <c r="C379" s="23" t="s">
        <v>43</v>
      </c>
      <c r="D379" s="24">
        <v>41609</v>
      </c>
      <c r="E379" s="23">
        <v>12</v>
      </c>
      <c r="F379" s="23" t="s">
        <v>45</v>
      </c>
      <c r="G379" s="23" t="s">
        <v>46</v>
      </c>
      <c r="H379" s="23" t="s">
        <v>38</v>
      </c>
      <c r="I379" s="26">
        <v>1406782.6738875001</v>
      </c>
    </row>
    <row r="380" spans="1:9" ht="14.25" customHeight="1">
      <c r="A380" s="23" t="s">
        <v>33</v>
      </c>
      <c r="B380" s="23" t="s">
        <v>44</v>
      </c>
      <c r="C380" s="23" t="s">
        <v>43</v>
      </c>
      <c r="D380" s="24">
        <v>41640</v>
      </c>
      <c r="E380" s="23">
        <v>1</v>
      </c>
      <c r="F380" s="23" t="s">
        <v>45</v>
      </c>
      <c r="G380" s="23" t="s">
        <v>46</v>
      </c>
      <c r="H380" s="23" t="s">
        <v>38</v>
      </c>
      <c r="I380" s="26">
        <v>1877449.5046125001</v>
      </c>
    </row>
    <row r="381" spans="1:9" ht="14.25" customHeight="1">
      <c r="A381" s="23" t="s">
        <v>33</v>
      </c>
      <c r="B381" s="23" t="s">
        <v>44</v>
      </c>
      <c r="C381" s="23" t="s">
        <v>43</v>
      </c>
      <c r="D381" s="24">
        <v>41671</v>
      </c>
      <c r="E381" s="23">
        <v>2</v>
      </c>
      <c r="F381" s="23" t="s">
        <v>45</v>
      </c>
      <c r="G381" s="23" t="s">
        <v>46</v>
      </c>
      <c r="H381" s="23" t="s">
        <v>38</v>
      </c>
      <c r="I381" s="26">
        <v>1912219.1750437501</v>
      </c>
    </row>
    <row r="382" spans="1:9" ht="14.25" customHeight="1">
      <c r="A382" s="23" t="s">
        <v>33</v>
      </c>
      <c r="B382" s="23" t="s">
        <v>44</v>
      </c>
      <c r="C382" s="23" t="s">
        <v>43</v>
      </c>
      <c r="D382" s="24">
        <v>41699</v>
      </c>
      <c r="E382" s="23">
        <v>3</v>
      </c>
      <c r="F382" s="23" t="s">
        <v>45</v>
      </c>
      <c r="G382" s="23" t="s">
        <v>46</v>
      </c>
      <c r="H382" s="23" t="s">
        <v>38</v>
      </c>
      <c r="I382" s="26">
        <v>2266625.1980531253</v>
      </c>
    </row>
    <row r="383" spans="1:9" ht="14.25" customHeight="1">
      <c r="A383" s="23" t="s">
        <v>33</v>
      </c>
      <c r="B383" s="23" t="s">
        <v>44</v>
      </c>
      <c r="C383" s="23" t="s">
        <v>43</v>
      </c>
      <c r="D383" s="24">
        <v>41730</v>
      </c>
      <c r="E383" s="23">
        <v>4</v>
      </c>
      <c r="F383" s="23" t="s">
        <v>45</v>
      </c>
      <c r="G383" s="23" t="s">
        <v>46</v>
      </c>
      <c r="H383" s="23" t="s">
        <v>38</v>
      </c>
      <c r="I383" s="26">
        <v>2234200.5744250002</v>
      </c>
    </row>
    <row r="384" spans="1:9" ht="14.25" customHeight="1">
      <c r="A384" s="23" t="s">
        <v>33</v>
      </c>
      <c r="B384" s="23" t="s">
        <v>44</v>
      </c>
      <c r="C384" s="23" t="s">
        <v>43</v>
      </c>
      <c r="D384" s="24">
        <v>41760</v>
      </c>
      <c r="E384" s="23">
        <v>5</v>
      </c>
      <c r="F384" s="23" t="s">
        <v>45</v>
      </c>
      <c r="G384" s="23" t="s">
        <v>46</v>
      </c>
      <c r="H384" s="23" t="s">
        <v>38</v>
      </c>
      <c r="I384" s="26">
        <v>2593715.6428375002</v>
      </c>
    </row>
    <row r="385" spans="1:9" ht="14.25" customHeight="1">
      <c r="A385" s="23" t="s">
        <v>33</v>
      </c>
      <c r="B385" s="23" t="s">
        <v>44</v>
      </c>
      <c r="C385" s="23" t="s">
        <v>43</v>
      </c>
      <c r="D385" s="24">
        <v>41791</v>
      </c>
      <c r="E385" s="23">
        <v>6</v>
      </c>
      <c r="F385" s="23" t="s">
        <v>45</v>
      </c>
      <c r="G385" s="23" t="s">
        <v>46</v>
      </c>
      <c r="H385" s="23" t="s">
        <v>38</v>
      </c>
      <c r="I385" s="26">
        <v>2274807.7859325004</v>
      </c>
    </row>
    <row r="386" spans="1:9" ht="14.25" customHeight="1">
      <c r="A386" s="23" t="s">
        <v>33</v>
      </c>
      <c r="B386" s="23" t="s">
        <v>44</v>
      </c>
      <c r="C386" s="23" t="s">
        <v>43</v>
      </c>
      <c r="D386" s="24">
        <v>41456</v>
      </c>
      <c r="E386" s="23">
        <v>7</v>
      </c>
      <c r="F386" s="23" t="s">
        <v>47</v>
      </c>
      <c r="G386" s="23" t="s">
        <v>48</v>
      </c>
      <c r="H386" s="23" t="s">
        <v>38</v>
      </c>
      <c r="I386" s="26">
        <v>895736.75638589996</v>
      </c>
    </row>
    <row r="387" spans="1:9" ht="14.25" customHeight="1">
      <c r="A387" s="23" t="s">
        <v>33</v>
      </c>
      <c r="B387" s="23" t="s">
        <v>44</v>
      </c>
      <c r="C387" s="23" t="s">
        <v>43</v>
      </c>
      <c r="D387" s="24">
        <v>41487</v>
      </c>
      <c r="E387" s="23">
        <v>8</v>
      </c>
      <c r="F387" s="23" t="s">
        <v>47</v>
      </c>
      <c r="G387" s="23" t="s">
        <v>48</v>
      </c>
      <c r="H387" s="23" t="s">
        <v>38</v>
      </c>
      <c r="I387" s="26">
        <v>713608.81380359991</v>
      </c>
    </row>
    <row r="388" spans="1:9" ht="14.25" customHeight="1">
      <c r="A388" s="23" t="s">
        <v>33</v>
      </c>
      <c r="B388" s="23" t="s">
        <v>44</v>
      </c>
      <c r="C388" s="23" t="s">
        <v>43</v>
      </c>
      <c r="D388" s="24">
        <v>41518</v>
      </c>
      <c r="E388" s="23">
        <v>9</v>
      </c>
      <c r="F388" s="23" t="s">
        <v>47</v>
      </c>
      <c r="G388" s="23" t="s">
        <v>48</v>
      </c>
      <c r="H388" s="23" t="s">
        <v>38</v>
      </c>
      <c r="I388" s="26">
        <v>964630.03691340005</v>
      </c>
    </row>
    <row r="389" spans="1:9" ht="14.25" customHeight="1">
      <c r="A389" s="23" t="s">
        <v>33</v>
      </c>
      <c r="B389" s="23" t="s">
        <v>44</v>
      </c>
      <c r="C389" s="23" t="s">
        <v>43</v>
      </c>
      <c r="D389" s="24">
        <v>41548</v>
      </c>
      <c r="E389" s="23">
        <v>10</v>
      </c>
      <c r="F389" s="23" t="s">
        <v>47</v>
      </c>
      <c r="G389" s="23" t="s">
        <v>48</v>
      </c>
      <c r="H389" s="23" t="s">
        <v>38</v>
      </c>
      <c r="I389" s="26">
        <v>811393.74381779996</v>
      </c>
    </row>
    <row r="390" spans="1:9" ht="14.25" customHeight="1">
      <c r="A390" s="23" t="s">
        <v>33</v>
      </c>
      <c r="B390" s="23" t="s">
        <v>44</v>
      </c>
      <c r="C390" s="23" t="s">
        <v>43</v>
      </c>
      <c r="D390" s="24">
        <v>41579</v>
      </c>
      <c r="E390" s="23">
        <v>11</v>
      </c>
      <c r="F390" s="23" t="s">
        <v>47</v>
      </c>
      <c r="G390" s="23" t="s">
        <v>48</v>
      </c>
      <c r="H390" s="23" t="s">
        <v>38</v>
      </c>
      <c r="I390" s="26">
        <v>689988.02642055007</v>
      </c>
    </row>
    <row r="391" spans="1:9" ht="14.25" customHeight="1">
      <c r="A391" s="23" t="s">
        <v>33</v>
      </c>
      <c r="B391" s="23" t="s">
        <v>44</v>
      </c>
      <c r="C391" s="23" t="s">
        <v>43</v>
      </c>
      <c r="D391" s="24">
        <v>41609</v>
      </c>
      <c r="E391" s="23">
        <v>12</v>
      </c>
      <c r="F391" s="23" t="s">
        <v>47</v>
      </c>
      <c r="G391" s="23" t="s">
        <v>48</v>
      </c>
      <c r="H391" s="23" t="s">
        <v>38</v>
      </c>
      <c r="I391" s="26">
        <v>775165.96316250006</v>
      </c>
    </row>
    <row r="392" spans="1:9" ht="14.25" customHeight="1">
      <c r="A392" s="23" t="s">
        <v>33</v>
      </c>
      <c r="B392" s="23" t="s">
        <v>44</v>
      </c>
      <c r="C392" s="23" t="s">
        <v>43</v>
      </c>
      <c r="D392" s="24">
        <v>41640</v>
      </c>
      <c r="E392" s="23">
        <v>1</v>
      </c>
      <c r="F392" s="23" t="s">
        <v>47</v>
      </c>
      <c r="G392" s="23" t="s">
        <v>48</v>
      </c>
      <c r="H392" s="23" t="s">
        <v>38</v>
      </c>
      <c r="I392" s="26">
        <v>1034512.9923375</v>
      </c>
    </row>
    <row r="393" spans="1:9" ht="14.25" customHeight="1">
      <c r="A393" s="23" t="s">
        <v>33</v>
      </c>
      <c r="B393" s="23" t="s">
        <v>44</v>
      </c>
      <c r="C393" s="23" t="s">
        <v>43</v>
      </c>
      <c r="D393" s="24">
        <v>41671</v>
      </c>
      <c r="E393" s="23">
        <v>2</v>
      </c>
      <c r="F393" s="23" t="s">
        <v>47</v>
      </c>
      <c r="G393" s="23" t="s">
        <v>48</v>
      </c>
      <c r="H393" s="23" t="s">
        <v>38</v>
      </c>
      <c r="I393" s="26">
        <v>888365.66788124992</v>
      </c>
    </row>
    <row r="394" spans="1:9" ht="14.25" customHeight="1">
      <c r="A394" s="23" t="s">
        <v>33</v>
      </c>
      <c r="B394" s="23" t="s">
        <v>44</v>
      </c>
      <c r="C394" s="23" t="s">
        <v>43</v>
      </c>
      <c r="D394" s="24">
        <v>41699</v>
      </c>
      <c r="E394" s="23">
        <v>3</v>
      </c>
      <c r="F394" s="23" t="s">
        <v>47</v>
      </c>
      <c r="G394" s="23" t="s">
        <v>48</v>
      </c>
      <c r="H394" s="23" t="s">
        <v>38</v>
      </c>
      <c r="I394" s="26">
        <v>1248956.7417843752</v>
      </c>
    </row>
    <row r="395" spans="1:9" ht="14.25" customHeight="1">
      <c r="A395" s="23" t="s">
        <v>33</v>
      </c>
      <c r="B395" s="23" t="s">
        <v>44</v>
      </c>
      <c r="C395" s="23" t="s">
        <v>43</v>
      </c>
      <c r="D395" s="24">
        <v>41730</v>
      </c>
      <c r="E395" s="23">
        <v>4</v>
      </c>
      <c r="F395" s="23" t="s">
        <v>47</v>
      </c>
      <c r="G395" s="23" t="s">
        <v>48</v>
      </c>
      <c r="H395" s="23" t="s">
        <v>38</v>
      </c>
      <c r="I395" s="26">
        <v>680069.70427499991</v>
      </c>
    </row>
    <row r="396" spans="1:9" ht="14.25" customHeight="1">
      <c r="A396" s="23" t="s">
        <v>33</v>
      </c>
      <c r="B396" s="23" t="s">
        <v>44</v>
      </c>
      <c r="C396" s="23" t="s">
        <v>43</v>
      </c>
      <c r="D396" s="24">
        <v>41760</v>
      </c>
      <c r="E396" s="23">
        <v>5</v>
      </c>
      <c r="F396" s="23" t="s">
        <v>47</v>
      </c>
      <c r="G396" s="23" t="s">
        <v>48</v>
      </c>
      <c r="H396" s="23" t="s">
        <v>38</v>
      </c>
      <c r="I396" s="26">
        <v>878169.84401249979</v>
      </c>
    </row>
    <row r="397" spans="1:9" ht="14.25" customHeight="1">
      <c r="A397" s="23" t="s">
        <v>33</v>
      </c>
      <c r="B397" s="23" t="s">
        <v>44</v>
      </c>
      <c r="C397" s="23" t="s">
        <v>43</v>
      </c>
      <c r="D397" s="24">
        <v>41791</v>
      </c>
      <c r="E397" s="23">
        <v>6</v>
      </c>
      <c r="F397" s="23" t="s">
        <v>47</v>
      </c>
      <c r="G397" s="23" t="s">
        <v>48</v>
      </c>
      <c r="H397" s="23" t="s">
        <v>38</v>
      </c>
      <c r="I397" s="26">
        <v>1253465.5146975003</v>
      </c>
    </row>
    <row r="398" spans="1:9" ht="14.25" customHeight="1">
      <c r="A398" s="23" t="s">
        <v>33</v>
      </c>
      <c r="B398" s="23" t="s">
        <v>44</v>
      </c>
      <c r="C398" s="23" t="s">
        <v>43</v>
      </c>
      <c r="D398" s="24">
        <v>41456</v>
      </c>
      <c r="E398" s="23">
        <v>7</v>
      </c>
      <c r="F398" s="23" t="s">
        <v>47</v>
      </c>
      <c r="G398" s="23" t="s">
        <v>49</v>
      </c>
      <c r="H398" s="23" t="s">
        <v>38</v>
      </c>
      <c r="I398" s="26">
        <v>829385.88554250007</v>
      </c>
    </row>
    <row r="399" spans="1:9" ht="14.25" customHeight="1">
      <c r="A399" s="23" t="s">
        <v>33</v>
      </c>
      <c r="B399" s="23" t="s">
        <v>44</v>
      </c>
      <c r="C399" s="23" t="s">
        <v>43</v>
      </c>
      <c r="D399" s="24">
        <v>41487</v>
      </c>
      <c r="E399" s="23">
        <v>8</v>
      </c>
      <c r="F399" s="23" t="s">
        <v>47</v>
      </c>
      <c r="G399" s="23" t="s">
        <v>49</v>
      </c>
      <c r="H399" s="23" t="s">
        <v>38</v>
      </c>
      <c r="I399" s="26">
        <v>660748.90166999993</v>
      </c>
    </row>
    <row r="400" spans="1:9" ht="14.25" customHeight="1">
      <c r="A400" s="23" t="s">
        <v>33</v>
      </c>
      <c r="B400" s="23" t="s">
        <v>44</v>
      </c>
      <c r="C400" s="23" t="s">
        <v>43</v>
      </c>
      <c r="D400" s="24">
        <v>41518</v>
      </c>
      <c r="E400" s="23">
        <v>9</v>
      </c>
      <c r="F400" s="23" t="s">
        <v>47</v>
      </c>
      <c r="G400" s="23" t="s">
        <v>49</v>
      </c>
      <c r="H400" s="23" t="s">
        <v>38</v>
      </c>
      <c r="I400" s="26">
        <v>893175.96010499995</v>
      </c>
    </row>
    <row r="401" spans="1:9" ht="14.25" customHeight="1">
      <c r="A401" s="23" t="s">
        <v>33</v>
      </c>
      <c r="B401" s="23" t="s">
        <v>44</v>
      </c>
      <c r="C401" s="23" t="s">
        <v>43</v>
      </c>
      <c r="D401" s="24">
        <v>41548</v>
      </c>
      <c r="E401" s="23">
        <v>10</v>
      </c>
      <c r="F401" s="23" t="s">
        <v>47</v>
      </c>
      <c r="G401" s="23" t="s">
        <v>49</v>
      </c>
      <c r="H401" s="23" t="s">
        <v>38</v>
      </c>
      <c r="I401" s="26">
        <v>751290.50353499991</v>
      </c>
    </row>
    <row r="402" spans="1:9" ht="14.25" customHeight="1">
      <c r="A402" s="23" t="s">
        <v>33</v>
      </c>
      <c r="B402" s="23" t="s">
        <v>44</v>
      </c>
      <c r="C402" s="23" t="s">
        <v>43</v>
      </c>
      <c r="D402" s="24">
        <v>41579</v>
      </c>
      <c r="E402" s="23">
        <v>11</v>
      </c>
      <c r="F402" s="23" t="s">
        <v>47</v>
      </c>
      <c r="G402" s="23" t="s">
        <v>49</v>
      </c>
      <c r="H402" s="23" t="s">
        <v>38</v>
      </c>
      <c r="I402" s="26">
        <v>638877.80224125006</v>
      </c>
    </row>
    <row r="403" spans="1:9" ht="14.25" customHeight="1">
      <c r="A403" s="23" t="s">
        <v>33</v>
      </c>
      <c r="B403" s="23" t="s">
        <v>44</v>
      </c>
      <c r="C403" s="23" t="s">
        <v>43</v>
      </c>
      <c r="D403" s="24">
        <v>41609</v>
      </c>
      <c r="E403" s="23">
        <v>12</v>
      </c>
      <c r="F403" s="23" t="s">
        <v>47</v>
      </c>
      <c r="G403" s="23" t="s">
        <v>49</v>
      </c>
      <c r="H403" s="23" t="s">
        <v>38</v>
      </c>
      <c r="I403" s="26">
        <v>717746.26218750002</v>
      </c>
    </row>
    <row r="404" spans="1:9" ht="14.25" customHeight="1">
      <c r="A404" s="23" t="s">
        <v>33</v>
      </c>
      <c r="B404" s="23" t="s">
        <v>44</v>
      </c>
      <c r="C404" s="23" t="s">
        <v>43</v>
      </c>
      <c r="D404" s="24">
        <v>41640</v>
      </c>
      <c r="E404" s="23">
        <v>1</v>
      </c>
      <c r="F404" s="23" t="s">
        <v>47</v>
      </c>
      <c r="G404" s="23" t="s">
        <v>49</v>
      </c>
      <c r="H404" s="23" t="s">
        <v>38</v>
      </c>
      <c r="I404" s="26">
        <v>957882.40031249996</v>
      </c>
    </row>
    <row r="405" spans="1:9" ht="14.25" customHeight="1">
      <c r="A405" s="23" t="s">
        <v>33</v>
      </c>
      <c r="B405" s="23" t="s">
        <v>44</v>
      </c>
      <c r="C405" s="23" t="s">
        <v>43</v>
      </c>
      <c r="D405" s="24">
        <v>41671</v>
      </c>
      <c r="E405" s="23">
        <v>2</v>
      </c>
      <c r="F405" s="23" t="s">
        <v>47</v>
      </c>
      <c r="G405" s="23" t="s">
        <v>49</v>
      </c>
      <c r="H405" s="23" t="s">
        <v>38</v>
      </c>
      <c r="I405" s="26">
        <v>822560.80359374988</v>
      </c>
    </row>
    <row r="406" spans="1:9" ht="14.25" customHeight="1">
      <c r="A406" s="23" t="s">
        <v>33</v>
      </c>
      <c r="B406" s="23" t="s">
        <v>44</v>
      </c>
      <c r="C406" s="23" t="s">
        <v>43</v>
      </c>
      <c r="D406" s="24">
        <v>41699</v>
      </c>
      <c r="E406" s="23">
        <v>3</v>
      </c>
      <c r="F406" s="23" t="s">
        <v>47</v>
      </c>
      <c r="G406" s="23" t="s">
        <v>49</v>
      </c>
      <c r="H406" s="23" t="s">
        <v>38</v>
      </c>
      <c r="I406" s="26">
        <v>1156441.4275781249</v>
      </c>
    </row>
    <row r="407" spans="1:9" ht="14.25" customHeight="1">
      <c r="A407" s="23" t="s">
        <v>33</v>
      </c>
      <c r="B407" s="23" t="s">
        <v>44</v>
      </c>
      <c r="C407" s="23" t="s">
        <v>43</v>
      </c>
      <c r="D407" s="24">
        <v>41730</v>
      </c>
      <c r="E407" s="23">
        <v>4</v>
      </c>
      <c r="F407" s="23" t="s">
        <v>47</v>
      </c>
      <c r="G407" s="23" t="s">
        <v>49</v>
      </c>
      <c r="H407" s="23" t="s">
        <v>38</v>
      </c>
      <c r="I407" s="26">
        <v>629694.17062500003</v>
      </c>
    </row>
    <row r="408" spans="1:9" ht="14.25" customHeight="1">
      <c r="A408" s="23" t="s">
        <v>33</v>
      </c>
      <c r="B408" s="23" t="s">
        <v>44</v>
      </c>
      <c r="C408" s="23" t="s">
        <v>43</v>
      </c>
      <c r="D408" s="24">
        <v>41760</v>
      </c>
      <c r="E408" s="23">
        <v>5</v>
      </c>
      <c r="F408" s="23" t="s">
        <v>47</v>
      </c>
      <c r="G408" s="23" t="s">
        <v>49</v>
      </c>
      <c r="H408" s="23" t="s">
        <v>38</v>
      </c>
      <c r="I408" s="26">
        <v>813120.22593749978</v>
      </c>
    </row>
    <row r="409" spans="1:9" ht="14.25" customHeight="1">
      <c r="A409" s="23" t="s">
        <v>33</v>
      </c>
      <c r="B409" s="23" t="s">
        <v>44</v>
      </c>
      <c r="C409" s="23" t="s">
        <v>43</v>
      </c>
      <c r="D409" s="24">
        <v>41791</v>
      </c>
      <c r="E409" s="23">
        <v>6</v>
      </c>
      <c r="F409" s="23" t="s">
        <v>47</v>
      </c>
      <c r="G409" s="23" t="s">
        <v>49</v>
      </c>
      <c r="H409" s="23" t="s">
        <v>38</v>
      </c>
      <c r="I409" s="26">
        <v>1160616.2173125001</v>
      </c>
    </row>
    <row r="410" spans="1:9" ht="14.25" customHeight="1">
      <c r="A410" s="23" t="s">
        <v>33</v>
      </c>
      <c r="B410" s="23" t="s">
        <v>44</v>
      </c>
      <c r="C410" s="23" t="s">
        <v>43</v>
      </c>
      <c r="D410" s="24">
        <v>41456</v>
      </c>
      <c r="E410" s="23">
        <v>7</v>
      </c>
      <c r="F410" s="23" t="s">
        <v>50</v>
      </c>
      <c r="G410" s="23" t="s">
        <v>51</v>
      </c>
      <c r="H410" s="23" t="s">
        <v>38</v>
      </c>
      <c r="I410" s="26">
        <v>716589.40510871995</v>
      </c>
    </row>
    <row r="411" spans="1:9" ht="14.25" customHeight="1">
      <c r="A411" s="23" t="s">
        <v>33</v>
      </c>
      <c r="B411" s="23" t="s">
        <v>44</v>
      </c>
      <c r="C411" s="23" t="s">
        <v>43</v>
      </c>
      <c r="D411" s="24">
        <v>41487</v>
      </c>
      <c r="E411" s="23">
        <v>8</v>
      </c>
      <c r="F411" s="23" t="s">
        <v>50</v>
      </c>
      <c r="G411" s="23" t="s">
        <v>51</v>
      </c>
      <c r="H411" s="23" t="s">
        <v>38</v>
      </c>
      <c r="I411" s="26">
        <v>570887.05104287993</v>
      </c>
    </row>
    <row r="412" spans="1:9" ht="14.25" customHeight="1">
      <c r="A412" s="23" t="s">
        <v>33</v>
      </c>
      <c r="B412" s="23" t="s">
        <v>44</v>
      </c>
      <c r="C412" s="23" t="s">
        <v>43</v>
      </c>
      <c r="D412" s="24">
        <v>41518</v>
      </c>
      <c r="E412" s="23">
        <v>9</v>
      </c>
      <c r="F412" s="23" t="s">
        <v>50</v>
      </c>
      <c r="G412" s="23" t="s">
        <v>51</v>
      </c>
      <c r="H412" s="23" t="s">
        <v>38</v>
      </c>
      <c r="I412" s="26">
        <v>771704.02953071985</v>
      </c>
    </row>
    <row r="413" spans="1:9" ht="14.25" customHeight="1">
      <c r="A413" s="23" t="s">
        <v>33</v>
      </c>
      <c r="B413" s="23" t="s">
        <v>44</v>
      </c>
      <c r="C413" s="23" t="s">
        <v>43</v>
      </c>
      <c r="D413" s="24">
        <v>41548</v>
      </c>
      <c r="E413" s="23">
        <v>10</v>
      </c>
      <c r="F413" s="23" t="s">
        <v>50</v>
      </c>
      <c r="G413" s="23" t="s">
        <v>51</v>
      </c>
      <c r="H413" s="23" t="s">
        <v>38</v>
      </c>
      <c r="I413" s="26">
        <v>649114.99505423987</v>
      </c>
    </row>
    <row r="414" spans="1:9" ht="14.25" customHeight="1">
      <c r="A414" s="23" t="s">
        <v>33</v>
      </c>
      <c r="B414" s="23" t="s">
        <v>44</v>
      </c>
      <c r="C414" s="23" t="s">
        <v>43</v>
      </c>
      <c r="D414" s="24">
        <v>41579</v>
      </c>
      <c r="E414" s="23">
        <v>11</v>
      </c>
      <c r="F414" s="23" t="s">
        <v>50</v>
      </c>
      <c r="G414" s="23" t="s">
        <v>51</v>
      </c>
      <c r="H414" s="23" t="s">
        <v>38</v>
      </c>
      <c r="I414" s="26">
        <v>551990.42113644001</v>
      </c>
    </row>
    <row r="415" spans="1:9" ht="14.25" customHeight="1">
      <c r="A415" s="23" t="s">
        <v>33</v>
      </c>
      <c r="B415" s="23" t="s">
        <v>44</v>
      </c>
      <c r="C415" s="23" t="s">
        <v>43</v>
      </c>
      <c r="D415" s="24">
        <v>41609</v>
      </c>
      <c r="E415" s="23">
        <v>12</v>
      </c>
      <c r="F415" s="23" t="s">
        <v>50</v>
      </c>
      <c r="G415" s="23" t="s">
        <v>51</v>
      </c>
      <c r="H415" s="23" t="s">
        <v>38</v>
      </c>
      <c r="I415" s="26">
        <v>620132.77052999998</v>
      </c>
    </row>
    <row r="416" spans="1:9" ht="14.25" customHeight="1">
      <c r="A416" s="23" t="s">
        <v>33</v>
      </c>
      <c r="B416" s="23" t="s">
        <v>44</v>
      </c>
      <c r="C416" s="23" t="s">
        <v>43</v>
      </c>
      <c r="D416" s="24">
        <v>41640</v>
      </c>
      <c r="E416" s="23">
        <v>1</v>
      </c>
      <c r="F416" s="23" t="s">
        <v>50</v>
      </c>
      <c r="G416" s="23" t="s">
        <v>51</v>
      </c>
      <c r="H416" s="23" t="s">
        <v>38</v>
      </c>
      <c r="I416" s="26">
        <v>827610.39387000003</v>
      </c>
    </row>
    <row r="417" spans="1:9" ht="14.25" customHeight="1">
      <c r="A417" s="23" t="s">
        <v>33</v>
      </c>
      <c r="B417" s="23" t="s">
        <v>44</v>
      </c>
      <c r="C417" s="23" t="s">
        <v>43</v>
      </c>
      <c r="D417" s="24">
        <v>41671</v>
      </c>
      <c r="E417" s="23">
        <v>2</v>
      </c>
      <c r="F417" s="23" t="s">
        <v>50</v>
      </c>
      <c r="G417" s="23" t="s">
        <v>51</v>
      </c>
      <c r="H417" s="23" t="s">
        <v>38</v>
      </c>
      <c r="I417" s="26">
        <v>710692.53430499986</v>
      </c>
    </row>
    <row r="418" spans="1:9" ht="14.25" customHeight="1">
      <c r="A418" s="23" t="s">
        <v>33</v>
      </c>
      <c r="B418" s="23" t="s">
        <v>44</v>
      </c>
      <c r="C418" s="23" t="s">
        <v>43</v>
      </c>
      <c r="D418" s="24">
        <v>41699</v>
      </c>
      <c r="E418" s="23">
        <v>3</v>
      </c>
      <c r="F418" s="23" t="s">
        <v>50</v>
      </c>
      <c r="G418" s="23" t="s">
        <v>51</v>
      </c>
      <c r="H418" s="23" t="s">
        <v>38</v>
      </c>
      <c r="I418" s="26">
        <v>999165.39342749992</v>
      </c>
    </row>
    <row r="419" spans="1:9" ht="14.25" customHeight="1">
      <c r="A419" s="23" t="s">
        <v>33</v>
      </c>
      <c r="B419" s="23" t="s">
        <v>44</v>
      </c>
      <c r="C419" s="23" t="s">
        <v>43</v>
      </c>
      <c r="D419" s="24">
        <v>41730</v>
      </c>
      <c r="E419" s="23">
        <v>4</v>
      </c>
      <c r="F419" s="23" t="s">
        <v>50</v>
      </c>
      <c r="G419" s="23" t="s">
        <v>51</v>
      </c>
      <c r="H419" s="23" t="s">
        <v>38</v>
      </c>
      <c r="I419" s="26">
        <v>544055.76341999997</v>
      </c>
    </row>
    <row r="420" spans="1:9" ht="14.25" customHeight="1">
      <c r="A420" s="23" t="s">
        <v>33</v>
      </c>
      <c r="B420" s="23" t="s">
        <v>44</v>
      </c>
      <c r="C420" s="23" t="s">
        <v>43</v>
      </c>
      <c r="D420" s="24">
        <v>41760</v>
      </c>
      <c r="E420" s="23">
        <v>5</v>
      </c>
      <c r="F420" s="23" t="s">
        <v>50</v>
      </c>
      <c r="G420" s="23" t="s">
        <v>51</v>
      </c>
      <c r="H420" s="23" t="s">
        <v>38</v>
      </c>
      <c r="I420" s="26">
        <v>702535.87520999974</v>
      </c>
    </row>
    <row r="421" spans="1:9" ht="14.25" customHeight="1">
      <c r="A421" s="23" t="s">
        <v>33</v>
      </c>
      <c r="B421" s="23" t="s">
        <v>44</v>
      </c>
      <c r="C421" s="23" t="s">
        <v>43</v>
      </c>
      <c r="D421" s="24">
        <v>41791</v>
      </c>
      <c r="E421" s="23">
        <v>6</v>
      </c>
      <c r="F421" s="23" t="s">
        <v>50</v>
      </c>
      <c r="G421" s="23" t="s">
        <v>51</v>
      </c>
      <c r="H421" s="23" t="s">
        <v>38</v>
      </c>
      <c r="I421" s="26">
        <v>1002772.411758</v>
      </c>
    </row>
    <row r="422" spans="1:9" ht="14.25" customHeight="1">
      <c r="A422" s="23" t="s">
        <v>33</v>
      </c>
      <c r="B422" s="23" t="s">
        <v>44</v>
      </c>
      <c r="C422" s="23" t="s">
        <v>43</v>
      </c>
      <c r="D422" s="24">
        <v>41456</v>
      </c>
      <c r="E422" s="23">
        <v>7</v>
      </c>
      <c r="F422" s="23" t="s">
        <v>50</v>
      </c>
      <c r="G422" s="23" t="s">
        <v>52</v>
      </c>
      <c r="H422" s="23" t="s">
        <v>38</v>
      </c>
      <c r="I422" s="26">
        <v>251329.05622500001</v>
      </c>
    </row>
    <row r="423" spans="1:9" ht="14.25" customHeight="1">
      <c r="A423" s="23" t="s">
        <v>33</v>
      </c>
      <c r="B423" s="23" t="s">
        <v>44</v>
      </c>
      <c r="C423" s="23" t="s">
        <v>43</v>
      </c>
      <c r="D423" s="24">
        <v>41487</v>
      </c>
      <c r="E423" s="23">
        <v>8</v>
      </c>
      <c r="F423" s="23" t="s">
        <v>50</v>
      </c>
      <c r="G423" s="23" t="s">
        <v>52</v>
      </c>
      <c r="H423" s="23" t="s">
        <v>38</v>
      </c>
      <c r="I423" s="26">
        <v>200226.9399</v>
      </c>
    </row>
    <row r="424" spans="1:9" ht="14.25" customHeight="1">
      <c r="A424" s="23" t="s">
        <v>33</v>
      </c>
      <c r="B424" s="23" t="s">
        <v>44</v>
      </c>
      <c r="C424" s="23" t="s">
        <v>43</v>
      </c>
      <c r="D424" s="24">
        <v>41518</v>
      </c>
      <c r="E424" s="23">
        <v>9</v>
      </c>
      <c r="F424" s="23" t="s">
        <v>50</v>
      </c>
      <c r="G424" s="23" t="s">
        <v>52</v>
      </c>
      <c r="H424" s="23" t="s">
        <v>38</v>
      </c>
      <c r="I424" s="26">
        <v>270659.38184999995</v>
      </c>
    </row>
    <row r="425" spans="1:9" ht="14.25" customHeight="1">
      <c r="A425" s="23" t="s">
        <v>33</v>
      </c>
      <c r="B425" s="23" t="s">
        <v>44</v>
      </c>
      <c r="C425" s="23" t="s">
        <v>43</v>
      </c>
      <c r="D425" s="24">
        <v>41548</v>
      </c>
      <c r="E425" s="23">
        <v>10</v>
      </c>
      <c r="F425" s="23" t="s">
        <v>50</v>
      </c>
      <c r="G425" s="23" t="s">
        <v>52</v>
      </c>
      <c r="H425" s="23" t="s">
        <v>38</v>
      </c>
      <c r="I425" s="26">
        <v>227663.78894999996</v>
      </c>
    </row>
    <row r="426" spans="1:9" ht="14.25" customHeight="1">
      <c r="A426" s="23" t="s">
        <v>33</v>
      </c>
      <c r="B426" s="23" t="s">
        <v>44</v>
      </c>
      <c r="C426" s="23" t="s">
        <v>43</v>
      </c>
      <c r="D426" s="24">
        <v>41579</v>
      </c>
      <c r="E426" s="23">
        <v>11</v>
      </c>
      <c r="F426" s="23" t="s">
        <v>50</v>
      </c>
      <c r="G426" s="23" t="s">
        <v>52</v>
      </c>
      <c r="H426" s="23" t="s">
        <v>38</v>
      </c>
      <c r="I426" s="26">
        <v>193599.33401250001</v>
      </c>
    </row>
    <row r="427" spans="1:9" ht="14.25" customHeight="1">
      <c r="A427" s="23" t="s">
        <v>33</v>
      </c>
      <c r="B427" s="23" t="s">
        <v>44</v>
      </c>
      <c r="C427" s="23" t="s">
        <v>43</v>
      </c>
      <c r="D427" s="24">
        <v>41609</v>
      </c>
      <c r="E427" s="23">
        <v>12</v>
      </c>
      <c r="F427" s="23" t="s">
        <v>50</v>
      </c>
      <c r="G427" s="23" t="s">
        <v>52</v>
      </c>
      <c r="H427" s="23" t="s">
        <v>38</v>
      </c>
      <c r="I427" s="26">
        <v>143549.25243750002</v>
      </c>
    </row>
    <row r="428" spans="1:9" ht="14.25" customHeight="1">
      <c r="A428" s="23" t="s">
        <v>33</v>
      </c>
      <c r="B428" s="23" t="s">
        <v>44</v>
      </c>
      <c r="C428" s="23" t="s">
        <v>43</v>
      </c>
      <c r="D428" s="24">
        <v>41640</v>
      </c>
      <c r="E428" s="23">
        <v>1</v>
      </c>
      <c r="F428" s="23" t="s">
        <v>50</v>
      </c>
      <c r="G428" s="23" t="s">
        <v>52</v>
      </c>
      <c r="H428" s="23" t="s">
        <v>38</v>
      </c>
      <c r="I428" s="26">
        <v>153261.18405000001</v>
      </c>
    </row>
    <row r="429" spans="1:9" ht="14.25" customHeight="1">
      <c r="A429" s="23" t="s">
        <v>33</v>
      </c>
      <c r="B429" s="23" t="s">
        <v>44</v>
      </c>
      <c r="C429" s="23" t="s">
        <v>43</v>
      </c>
      <c r="D429" s="24">
        <v>41671</v>
      </c>
      <c r="E429" s="23">
        <v>2</v>
      </c>
      <c r="F429" s="23" t="s">
        <v>50</v>
      </c>
      <c r="G429" s="23" t="s">
        <v>52</v>
      </c>
      <c r="H429" s="23" t="s">
        <v>38</v>
      </c>
      <c r="I429" s="26">
        <v>131609.72857499999</v>
      </c>
    </row>
    <row r="430" spans="1:9" ht="14.25" customHeight="1">
      <c r="A430" s="23" t="s">
        <v>33</v>
      </c>
      <c r="B430" s="23" t="s">
        <v>44</v>
      </c>
      <c r="C430" s="23" t="s">
        <v>43</v>
      </c>
      <c r="D430" s="24">
        <v>41699</v>
      </c>
      <c r="E430" s="23">
        <v>3</v>
      </c>
      <c r="F430" s="23" t="s">
        <v>50</v>
      </c>
      <c r="G430" s="23" t="s">
        <v>52</v>
      </c>
      <c r="H430" s="23" t="s">
        <v>38</v>
      </c>
      <c r="I430" s="26">
        <v>185030.62841250002</v>
      </c>
    </row>
    <row r="431" spans="1:9" ht="14.25" customHeight="1">
      <c r="A431" s="23" t="s">
        <v>33</v>
      </c>
      <c r="B431" s="23" t="s">
        <v>44</v>
      </c>
      <c r="C431" s="23" t="s">
        <v>43</v>
      </c>
      <c r="D431" s="24">
        <v>41730</v>
      </c>
      <c r="E431" s="23">
        <v>4</v>
      </c>
      <c r="F431" s="23" t="s">
        <v>50</v>
      </c>
      <c r="G431" s="23" t="s">
        <v>52</v>
      </c>
      <c r="H431" s="23" t="s">
        <v>38</v>
      </c>
      <c r="I431" s="26">
        <v>100751.0673</v>
      </c>
    </row>
    <row r="432" spans="1:9" ht="14.25" customHeight="1">
      <c r="A432" s="23" t="s">
        <v>33</v>
      </c>
      <c r="B432" s="23" t="s">
        <v>44</v>
      </c>
      <c r="C432" s="23" t="s">
        <v>43</v>
      </c>
      <c r="D432" s="24">
        <v>41760</v>
      </c>
      <c r="E432" s="23">
        <v>5</v>
      </c>
      <c r="F432" s="23" t="s">
        <v>50</v>
      </c>
      <c r="G432" s="23" t="s">
        <v>52</v>
      </c>
      <c r="H432" s="23" t="s">
        <v>38</v>
      </c>
      <c r="I432" s="26">
        <v>130099.23614999997</v>
      </c>
    </row>
    <row r="433" spans="1:9" ht="14.25" customHeight="1">
      <c r="A433" s="23" t="s">
        <v>33</v>
      </c>
      <c r="B433" s="23" t="s">
        <v>44</v>
      </c>
      <c r="C433" s="23" t="s">
        <v>43</v>
      </c>
      <c r="D433" s="24">
        <v>41791</v>
      </c>
      <c r="E433" s="23">
        <v>6</v>
      </c>
      <c r="F433" s="23" t="s">
        <v>50</v>
      </c>
      <c r="G433" s="23" t="s">
        <v>52</v>
      </c>
      <c r="H433" s="23" t="s">
        <v>38</v>
      </c>
      <c r="I433" s="26">
        <v>232123.24346250005</v>
      </c>
    </row>
    <row r="434" spans="1:9" ht="14.25" customHeight="1">
      <c r="A434" s="23" t="s">
        <v>33</v>
      </c>
      <c r="B434" s="23" t="s">
        <v>44</v>
      </c>
      <c r="C434" s="23" t="s">
        <v>43</v>
      </c>
      <c r="D434" s="24">
        <v>41456</v>
      </c>
      <c r="E434" s="23">
        <v>7</v>
      </c>
      <c r="F434" s="23" t="s">
        <v>50</v>
      </c>
      <c r="G434" s="23" t="s">
        <v>53</v>
      </c>
      <c r="H434" s="23" t="s">
        <v>38</v>
      </c>
      <c r="I434" s="26">
        <v>623296.05943799997</v>
      </c>
    </row>
    <row r="435" spans="1:9" ht="14.25" customHeight="1">
      <c r="A435" s="23" t="s">
        <v>33</v>
      </c>
      <c r="B435" s="23" t="s">
        <v>44</v>
      </c>
      <c r="C435" s="23" t="s">
        <v>43</v>
      </c>
      <c r="D435" s="24">
        <v>41487</v>
      </c>
      <c r="E435" s="23">
        <v>8</v>
      </c>
      <c r="F435" s="23" t="s">
        <v>50</v>
      </c>
      <c r="G435" s="23" t="s">
        <v>53</v>
      </c>
      <c r="H435" s="23" t="s">
        <v>38</v>
      </c>
      <c r="I435" s="26">
        <v>496562.81095199991</v>
      </c>
    </row>
    <row r="436" spans="1:9" ht="14.25" customHeight="1">
      <c r="A436" s="23" t="s">
        <v>33</v>
      </c>
      <c r="B436" s="23" t="s">
        <v>44</v>
      </c>
      <c r="C436" s="23" t="s">
        <v>43</v>
      </c>
      <c r="D436" s="24">
        <v>41518</v>
      </c>
      <c r="E436" s="23">
        <v>9</v>
      </c>
      <c r="F436" s="23" t="s">
        <v>50</v>
      </c>
      <c r="G436" s="23" t="s">
        <v>53</v>
      </c>
      <c r="H436" s="23" t="s">
        <v>38</v>
      </c>
      <c r="I436" s="26">
        <v>671235.2669879999</v>
      </c>
    </row>
    <row r="437" spans="1:9" ht="14.25" customHeight="1">
      <c r="A437" s="23" t="s">
        <v>33</v>
      </c>
      <c r="B437" s="23" t="s">
        <v>44</v>
      </c>
      <c r="C437" s="23" t="s">
        <v>43</v>
      </c>
      <c r="D437" s="24">
        <v>41548</v>
      </c>
      <c r="E437" s="23">
        <v>10</v>
      </c>
      <c r="F437" s="23" t="s">
        <v>50</v>
      </c>
      <c r="G437" s="23" t="s">
        <v>53</v>
      </c>
      <c r="H437" s="23" t="s">
        <v>38</v>
      </c>
      <c r="I437" s="26">
        <v>564606.19659599988</v>
      </c>
    </row>
    <row r="438" spans="1:9" ht="14.25" customHeight="1">
      <c r="A438" s="23" t="s">
        <v>33</v>
      </c>
      <c r="B438" s="23" t="s">
        <v>44</v>
      </c>
      <c r="C438" s="23" t="s">
        <v>43</v>
      </c>
      <c r="D438" s="24">
        <v>41579</v>
      </c>
      <c r="E438" s="23">
        <v>11</v>
      </c>
      <c r="F438" s="23" t="s">
        <v>50</v>
      </c>
      <c r="G438" s="23" t="s">
        <v>53</v>
      </c>
      <c r="H438" s="23" t="s">
        <v>38</v>
      </c>
      <c r="I438" s="26">
        <v>480126.34835100005</v>
      </c>
    </row>
    <row r="439" spans="1:9" ht="14.25" customHeight="1">
      <c r="A439" s="23" t="s">
        <v>33</v>
      </c>
      <c r="B439" s="23" t="s">
        <v>44</v>
      </c>
      <c r="C439" s="23" t="s">
        <v>43</v>
      </c>
      <c r="D439" s="24">
        <v>41609</v>
      </c>
      <c r="E439" s="23">
        <v>12</v>
      </c>
      <c r="F439" s="23" t="s">
        <v>50</v>
      </c>
      <c r="G439" s="23" t="s">
        <v>53</v>
      </c>
      <c r="H439" s="23" t="s">
        <v>38</v>
      </c>
      <c r="I439" s="26">
        <v>356002.146045</v>
      </c>
    </row>
    <row r="440" spans="1:9" ht="14.25" customHeight="1">
      <c r="A440" s="23" t="s">
        <v>33</v>
      </c>
      <c r="B440" s="23" t="s">
        <v>44</v>
      </c>
      <c r="C440" s="23" t="s">
        <v>43</v>
      </c>
      <c r="D440" s="24">
        <v>41640</v>
      </c>
      <c r="E440" s="23">
        <v>1</v>
      </c>
      <c r="F440" s="23" t="s">
        <v>50</v>
      </c>
      <c r="G440" s="23" t="s">
        <v>53</v>
      </c>
      <c r="H440" s="23" t="s">
        <v>38</v>
      </c>
      <c r="I440" s="26">
        <v>380087.73644399998</v>
      </c>
    </row>
    <row r="441" spans="1:9" ht="14.25" customHeight="1">
      <c r="A441" s="23" t="s">
        <v>33</v>
      </c>
      <c r="B441" s="23" t="s">
        <v>44</v>
      </c>
      <c r="C441" s="23" t="s">
        <v>43</v>
      </c>
      <c r="D441" s="24">
        <v>41671</v>
      </c>
      <c r="E441" s="23">
        <v>2</v>
      </c>
      <c r="F441" s="23" t="s">
        <v>50</v>
      </c>
      <c r="G441" s="23" t="s">
        <v>53</v>
      </c>
      <c r="H441" s="23" t="s">
        <v>38</v>
      </c>
      <c r="I441" s="26">
        <v>326392.12686599995</v>
      </c>
    </row>
    <row r="442" spans="1:9" ht="14.25" customHeight="1">
      <c r="A442" s="23" t="s">
        <v>33</v>
      </c>
      <c r="B442" s="23" t="s">
        <v>44</v>
      </c>
      <c r="C442" s="23" t="s">
        <v>43</v>
      </c>
      <c r="D442" s="24">
        <v>41699</v>
      </c>
      <c r="E442" s="23">
        <v>3</v>
      </c>
      <c r="F442" s="23" t="s">
        <v>50</v>
      </c>
      <c r="G442" s="23" t="s">
        <v>53</v>
      </c>
      <c r="H442" s="23" t="s">
        <v>38</v>
      </c>
      <c r="I442" s="26">
        <v>458875.95846300002</v>
      </c>
    </row>
    <row r="443" spans="1:9" ht="14.25" customHeight="1">
      <c r="A443" s="23" t="s">
        <v>33</v>
      </c>
      <c r="B443" s="23" t="s">
        <v>44</v>
      </c>
      <c r="C443" s="23" t="s">
        <v>43</v>
      </c>
      <c r="D443" s="24">
        <v>41730</v>
      </c>
      <c r="E443" s="23">
        <v>4</v>
      </c>
      <c r="F443" s="23" t="s">
        <v>50</v>
      </c>
      <c r="G443" s="23" t="s">
        <v>53</v>
      </c>
      <c r="H443" s="23" t="s">
        <v>38</v>
      </c>
      <c r="I443" s="26">
        <v>249862.64690399999</v>
      </c>
    </row>
    <row r="444" spans="1:9" ht="14.25" customHeight="1">
      <c r="A444" s="23" t="s">
        <v>33</v>
      </c>
      <c r="B444" s="23" t="s">
        <v>44</v>
      </c>
      <c r="C444" s="23" t="s">
        <v>43</v>
      </c>
      <c r="D444" s="24">
        <v>41760</v>
      </c>
      <c r="E444" s="23">
        <v>5</v>
      </c>
      <c r="F444" s="23" t="s">
        <v>50</v>
      </c>
      <c r="G444" s="23" t="s">
        <v>53</v>
      </c>
      <c r="H444" s="23" t="s">
        <v>38</v>
      </c>
      <c r="I444" s="26">
        <v>322646.10565199988</v>
      </c>
    </row>
    <row r="445" spans="1:9" ht="14.25" customHeight="1">
      <c r="A445" s="23" t="s">
        <v>33</v>
      </c>
      <c r="B445" s="23" t="s">
        <v>44</v>
      </c>
      <c r="C445" s="23" t="s">
        <v>43</v>
      </c>
      <c r="D445" s="24">
        <v>41791</v>
      </c>
      <c r="E445" s="23">
        <v>6</v>
      </c>
      <c r="F445" s="23" t="s">
        <v>50</v>
      </c>
      <c r="G445" s="23" t="s">
        <v>53</v>
      </c>
      <c r="H445" s="23" t="s">
        <v>38</v>
      </c>
      <c r="I445" s="26">
        <v>575665.6437870001</v>
      </c>
    </row>
    <row r="446" spans="1:9" ht="14.25" customHeight="1">
      <c r="A446" s="23" t="s">
        <v>33</v>
      </c>
      <c r="B446" s="23" t="s">
        <v>44</v>
      </c>
      <c r="C446" s="23" t="s">
        <v>43</v>
      </c>
      <c r="D446" s="24">
        <v>41456</v>
      </c>
      <c r="E446" s="23">
        <v>7</v>
      </c>
      <c r="F446" s="23" t="s">
        <v>50</v>
      </c>
      <c r="G446" s="23" t="s">
        <v>54</v>
      </c>
      <c r="H446" s="23" t="s">
        <v>38</v>
      </c>
      <c r="I446" s="26">
        <v>211116.407229</v>
      </c>
    </row>
    <row r="447" spans="1:9" ht="14.25" customHeight="1">
      <c r="A447" s="23" t="s">
        <v>33</v>
      </c>
      <c r="B447" s="23" t="s">
        <v>44</v>
      </c>
      <c r="C447" s="23" t="s">
        <v>43</v>
      </c>
      <c r="D447" s="24">
        <v>41487</v>
      </c>
      <c r="E447" s="23">
        <v>8</v>
      </c>
      <c r="F447" s="23" t="s">
        <v>50</v>
      </c>
      <c r="G447" s="23" t="s">
        <v>54</v>
      </c>
      <c r="H447" s="23" t="s">
        <v>38</v>
      </c>
      <c r="I447" s="26">
        <v>168190.62951599999</v>
      </c>
    </row>
    <row r="448" spans="1:9" ht="14.25" customHeight="1">
      <c r="A448" s="23" t="s">
        <v>33</v>
      </c>
      <c r="B448" s="23" t="s">
        <v>44</v>
      </c>
      <c r="C448" s="23" t="s">
        <v>43</v>
      </c>
      <c r="D448" s="24">
        <v>41518</v>
      </c>
      <c r="E448" s="23">
        <v>9</v>
      </c>
      <c r="F448" s="23" t="s">
        <v>50</v>
      </c>
      <c r="G448" s="23" t="s">
        <v>54</v>
      </c>
      <c r="H448" s="23" t="s">
        <v>38</v>
      </c>
      <c r="I448" s="26">
        <v>227353.88075399998</v>
      </c>
    </row>
    <row r="449" spans="1:9" ht="14.25" customHeight="1">
      <c r="A449" s="23" t="s">
        <v>33</v>
      </c>
      <c r="B449" s="23" t="s">
        <v>44</v>
      </c>
      <c r="C449" s="23" t="s">
        <v>43</v>
      </c>
      <c r="D449" s="24">
        <v>41548</v>
      </c>
      <c r="E449" s="23">
        <v>10</v>
      </c>
      <c r="F449" s="23" t="s">
        <v>50</v>
      </c>
      <c r="G449" s="23" t="s">
        <v>54</v>
      </c>
      <c r="H449" s="23" t="s">
        <v>38</v>
      </c>
      <c r="I449" s="26">
        <v>191237.58271799999</v>
      </c>
    </row>
    <row r="450" spans="1:9" ht="14.25" customHeight="1">
      <c r="A450" s="23" t="s">
        <v>33</v>
      </c>
      <c r="B450" s="23" t="s">
        <v>44</v>
      </c>
      <c r="C450" s="23" t="s">
        <v>43</v>
      </c>
      <c r="D450" s="24">
        <v>41579</v>
      </c>
      <c r="E450" s="23">
        <v>11</v>
      </c>
      <c r="F450" s="23" t="s">
        <v>50</v>
      </c>
      <c r="G450" s="23" t="s">
        <v>54</v>
      </c>
      <c r="H450" s="23" t="s">
        <v>38</v>
      </c>
      <c r="I450" s="26">
        <v>162623.44057050001</v>
      </c>
    </row>
    <row r="451" spans="1:9" ht="14.25" customHeight="1">
      <c r="A451" s="23" t="s">
        <v>33</v>
      </c>
      <c r="B451" s="23" t="s">
        <v>44</v>
      </c>
      <c r="C451" s="23" t="s">
        <v>43</v>
      </c>
      <c r="D451" s="24">
        <v>41609</v>
      </c>
      <c r="E451" s="23">
        <v>12</v>
      </c>
      <c r="F451" s="23" t="s">
        <v>50</v>
      </c>
      <c r="G451" s="23" t="s">
        <v>54</v>
      </c>
      <c r="H451" s="23" t="s">
        <v>38</v>
      </c>
      <c r="I451" s="26">
        <v>120581.37204750002</v>
      </c>
    </row>
    <row r="452" spans="1:9" ht="14.25" customHeight="1">
      <c r="A452" s="23" t="s">
        <v>33</v>
      </c>
      <c r="B452" s="23" t="s">
        <v>44</v>
      </c>
      <c r="C452" s="23" t="s">
        <v>43</v>
      </c>
      <c r="D452" s="24">
        <v>41640</v>
      </c>
      <c r="E452" s="23">
        <v>1</v>
      </c>
      <c r="F452" s="23" t="s">
        <v>50</v>
      </c>
      <c r="G452" s="23" t="s">
        <v>54</v>
      </c>
      <c r="H452" s="23" t="s">
        <v>38</v>
      </c>
      <c r="I452" s="26">
        <v>128739.394602</v>
      </c>
    </row>
    <row r="453" spans="1:9" ht="14.25" customHeight="1">
      <c r="A453" s="23" t="s">
        <v>33</v>
      </c>
      <c r="B453" s="23" t="s">
        <v>44</v>
      </c>
      <c r="C453" s="23" t="s">
        <v>43</v>
      </c>
      <c r="D453" s="24">
        <v>41671</v>
      </c>
      <c r="E453" s="23">
        <v>2</v>
      </c>
      <c r="F453" s="23" t="s">
        <v>50</v>
      </c>
      <c r="G453" s="23" t="s">
        <v>54</v>
      </c>
      <c r="H453" s="23" t="s">
        <v>38</v>
      </c>
      <c r="I453" s="26">
        <v>110552.17200299999</v>
      </c>
    </row>
    <row r="454" spans="1:9" ht="14.25" customHeight="1">
      <c r="A454" s="23" t="s">
        <v>33</v>
      </c>
      <c r="B454" s="23" t="s">
        <v>44</v>
      </c>
      <c r="C454" s="23" t="s">
        <v>43</v>
      </c>
      <c r="D454" s="24">
        <v>41699</v>
      </c>
      <c r="E454" s="23">
        <v>3</v>
      </c>
      <c r="F454" s="23" t="s">
        <v>50</v>
      </c>
      <c r="G454" s="23" t="s">
        <v>54</v>
      </c>
      <c r="H454" s="23" t="s">
        <v>38</v>
      </c>
      <c r="I454" s="26">
        <v>155425.7278665</v>
      </c>
    </row>
    <row r="455" spans="1:9" ht="14.25" customHeight="1">
      <c r="A455" s="23" t="s">
        <v>33</v>
      </c>
      <c r="B455" s="23" t="s">
        <v>44</v>
      </c>
      <c r="C455" s="23" t="s">
        <v>43</v>
      </c>
      <c r="D455" s="24">
        <v>41730</v>
      </c>
      <c r="E455" s="23">
        <v>4</v>
      </c>
      <c r="F455" s="23" t="s">
        <v>50</v>
      </c>
      <c r="G455" s="23" t="s">
        <v>54</v>
      </c>
      <c r="H455" s="23" t="s">
        <v>38</v>
      </c>
      <c r="I455" s="26">
        <v>84630.896531999999</v>
      </c>
    </row>
    <row r="456" spans="1:9" ht="14.25" customHeight="1">
      <c r="A456" s="23" t="s">
        <v>33</v>
      </c>
      <c r="B456" s="23" t="s">
        <v>44</v>
      </c>
      <c r="C456" s="23" t="s">
        <v>43</v>
      </c>
      <c r="D456" s="24">
        <v>41760</v>
      </c>
      <c r="E456" s="23">
        <v>5</v>
      </c>
      <c r="F456" s="23" t="s">
        <v>50</v>
      </c>
      <c r="G456" s="23" t="s">
        <v>54</v>
      </c>
      <c r="H456" s="23" t="s">
        <v>38</v>
      </c>
      <c r="I456" s="26">
        <v>109283.35836599997</v>
      </c>
    </row>
    <row r="457" spans="1:9" ht="14.25" customHeight="1">
      <c r="A457" s="23" t="s">
        <v>33</v>
      </c>
      <c r="B457" s="23" t="s">
        <v>44</v>
      </c>
      <c r="C457" s="23" t="s">
        <v>43</v>
      </c>
      <c r="D457" s="24">
        <v>41791</v>
      </c>
      <c r="E457" s="23">
        <v>6</v>
      </c>
      <c r="F457" s="23" t="s">
        <v>50</v>
      </c>
      <c r="G457" s="23" t="s">
        <v>54</v>
      </c>
      <c r="H457" s="23" t="s">
        <v>38</v>
      </c>
      <c r="I457" s="26">
        <v>194983.52450850004</v>
      </c>
    </row>
    <row r="458" spans="1:9" ht="14.25" customHeight="1">
      <c r="A458" s="23" t="s">
        <v>33</v>
      </c>
      <c r="B458" s="23" t="s">
        <v>44</v>
      </c>
      <c r="C458" s="23" t="s">
        <v>43</v>
      </c>
      <c r="D458" s="24">
        <v>41456</v>
      </c>
      <c r="E458" s="23">
        <v>7</v>
      </c>
      <c r="F458" s="23" t="s">
        <v>55</v>
      </c>
      <c r="G458" s="23" t="s">
        <v>56</v>
      </c>
      <c r="H458" s="23" t="s">
        <v>38</v>
      </c>
      <c r="I458" s="26">
        <v>3015948.6746999999</v>
      </c>
    </row>
    <row r="459" spans="1:9" ht="14.25" customHeight="1">
      <c r="A459" s="23" t="s">
        <v>33</v>
      </c>
      <c r="B459" s="23" t="s">
        <v>44</v>
      </c>
      <c r="C459" s="23" t="s">
        <v>43</v>
      </c>
      <c r="D459" s="24">
        <v>41487</v>
      </c>
      <c r="E459" s="23">
        <v>8</v>
      </c>
      <c r="F459" s="23" t="s">
        <v>55</v>
      </c>
      <c r="G459" s="23" t="s">
        <v>56</v>
      </c>
      <c r="H459" s="23" t="s">
        <v>38</v>
      </c>
      <c r="I459" s="26">
        <v>2402723.2787999995</v>
      </c>
    </row>
    <row r="460" spans="1:9" ht="14.25" customHeight="1">
      <c r="A460" s="23" t="s">
        <v>33</v>
      </c>
      <c r="B460" s="23" t="s">
        <v>44</v>
      </c>
      <c r="C460" s="23" t="s">
        <v>43</v>
      </c>
      <c r="D460" s="24">
        <v>41518</v>
      </c>
      <c r="E460" s="23">
        <v>9</v>
      </c>
      <c r="F460" s="23" t="s">
        <v>55</v>
      </c>
      <c r="G460" s="23" t="s">
        <v>56</v>
      </c>
      <c r="H460" s="23" t="s">
        <v>38</v>
      </c>
      <c r="I460" s="26">
        <v>3247912.5821999996</v>
      </c>
    </row>
    <row r="461" spans="1:9" ht="14.25" customHeight="1">
      <c r="A461" s="23" t="s">
        <v>33</v>
      </c>
      <c r="B461" s="23" t="s">
        <v>44</v>
      </c>
      <c r="C461" s="23" t="s">
        <v>43</v>
      </c>
      <c r="D461" s="24">
        <v>41548</v>
      </c>
      <c r="E461" s="23">
        <v>10</v>
      </c>
      <c r="F461" s="23" t="s">
        <v>55</v>
      </c>
      <c r="G461" s="23" t="s">
        <v>56</v>
      </c>
      <c r="H461" s="23" t="s">
        <v>38</v>
      </c>
      <c r="I461" s="26">
        <v>2731965.4673999995</v>
      </c>
    </row>
    <row r="462" spans="1:9" ht="14.25" customHeight="1">
      <c r="A462" s="23" t="s">
        <v>33</v>
      </c>
      <c r="B462" s="23" t="s">
        <v>44</v>
      </c>
      <c r="C462" s="23" t="s">
        <v>43</v>
      </c>
      <c r="D462" s="24">
        <v>41579</v>
      </c>
      <c r="E462" s="23">
        <v>11</v>
      </c>
      <c r="F462" s="23" t="s">
        <v>55</v>
      </c>
      <c r="G462" s="23" t="s">
        <v>56</v>
      </c>
      <c r="H462" s="23" t="s">
        <v>38</v>
      </c>
      <c r="I462" s="26">
        <v>2323192.0081500001</v>
      </c>
    </row>
    <row r="463" spans="1:9" ht="14.25" customHeight="1">
      <c r="A463" s="23" t="s">
        <v>33</v>
      </c>
      <c r="B463" s="23" t="s">
        <v>44</v>
      </c>
      <c r="C463" s="23" t="s">
        <v>43</v>
      </c>
      <c r="D463" s="24">
        <v>41609</v>
      </c>
      <c r="E463" s="23">
        <v>12</v>
      </c>
      <c r="F463" s="23" t="s">
        <v>55</v>
      </c>
      <c r="G463" s="23" t="s">
        <v>56</v>
      </c>
      <c r="H463" s="23" t="s">
        <v>38</v>
      </c>
      <c r="I463" s="26">
        <v>1722591.0292499999</v>
      </c>
    </row>
    <row r="464" spans="1:9" ht="14.25" customHeight="1">
      <c r="A464" s="23" t="s">
        <v>33</v>
      </c>
      <c r="B464" s="23" t="s">
        <v>44</v>
      </c>
      <c r="C464" s="23" t="s">
        <v>43</v>
      </c>
      <c r="D464" s="24">
        <v>41640</v>
      </c>
      <c r="E464" s="23">
        <v>1</v>
      </c>
      <c r="F464" s="23" t="s">
        <v>55</v>
      </c>
      <c r="G464" s="23" t="s">
        <v>56</v>
      </c>
      <c r="H464" s="23" t="s">
        <v>38</v>
      </c>
      <c r="I464" s="26">
        <v>1839134.2085999998</v>
      </c>
    </row>
    <row r="465" spans="1:9" ht="14.25" customHeight="1">
      <c r="A465" s="23" t="s">
        <v>33</v>
      </c>
      <c r="B465" s="23" t="s">
        <v>44</v>
      </c>
      <c r="C465" s="23" t="s">
        <v>43</v>
      </c>
      <c r="D465" s="24">
        <v>41671</v>
      </c>
      <c r="E465" s="23">
        <v>2</v>
      </c>
      <c r="F465" s="23" t="s">
        <v>55</v>
      </c>
      <c r="G465" s="23" t="s">
        <v>56</v>
      </c>
      <c r="H465" s="23" t="s">
        <v>38</v>
      </c>
      <c r="I465" s="26">
        <v>2579316.7429</v>
      </c>
    </row>
    <row r="466" spans="1:9" ht="14.25" customHeight="1">
      <c r="A466" s="23" t="s">
        <v>33</v>
      </c>
      <c r="B466" s="23" t="s">
        <v>44</v>
      </c>
      <c r="C466" s="23" t="s">
        <v>43</v>
      </c>
      <c r="D466" s="24">
        <v>41699</v>
      </c>
      <c r="E466" s="23">
        <v>3</v>
      </c>
      <c r="F466" s="23" t="s">
        <v>55</v>
      </c>
      <c r="G466" s="23" t="s">
        <v>56</v>
      </c>
      <c r="H466" s="23" t="s">
        <v>38</v>
      </c>
      <c r="I466" s="26">
        <v>2220367.5409499998</v>
      </c>
    </row>
    <row r="467" spans="1:9" ht="14.25" customHeight="1">
      <c r="A467" s="23" t="s">
        <v>33</v>
      </c>
      <c r="B467" s="23" t="s">
        <v>44</v>
      </c>
      <c r="C467" s="23" t="s">
        <v>43</v>
      </c>
      <c r="D467" s="24">
        <v>41730</v>
      </c>
      <c r="E467" s="23">
        <v>4</v>
      </c>
      <c r="F467" s="23" t="s">
        <v>55</v>
      </c>
      <c r="G467" s="23" t="s">
        <v>56</v>
      </c>
      <c r="H467" s="23" t="s">
        <v>38</v>
      </c>
      <c r="I467" s="26">
        <v>2209012.8075999999</v>
      </c>
    </row>
    <row r="468" spans="1:9" ht="14.25" customHeight="1">
      <c r="A468" s="23" t="s">
        <v>33</v>
      </c>
      <c r="B468" s="23" t="s">
        <v>44</v>
      </c>
      <c r="C468" s="23" t="s">
        <v>43</v>
      </c>
      <c r="D468" s="24">
        <v>41760</v>
      </c>
      <c r="E468" s="23">
        <v>5</v>
      </c>
      <c r="F468" s="23" t="s">
        <v>55</v>
      </c>
      <c r="G468" s="23" t="s">
        <v>56</v>
      </c>
      <c r="H468" s="23" t="s">
        <v>38</v>
      </c>
      <c r="I468" s="26">
        <v>2561190.8338000001</v>
      </c>
    </row>
    <row r="469" spans="1:9" ht="14.25" customHeight="1">
      <c r="A469" s="23" t="s">
        <v>33</v>
      </c>
      <c r="B469" s="23" t="s">
        <v>44</v>
      </c>
      <c r="C469" s="23" t="s">
        <v>43</v>
      </c>
      <c r="D469" s="24">
        <v>41791</v>
      </c>
      <c r="E469" s="23">
        <v>6</v>
      </c>
      <c r="F469" s="23" t="s">
        <v>55</v>
      </c>
      <c r="G469" s="23" t="s">
        <v>56</v>
      </c>
      <c r="H469" s="23" t="s">
        <v>38</v>
      </c>
      <c r="I469" s="26">
        <v>2785478.9215500001</v>
      </c>
    </row>
    <row r="470" spans="1:9" ht="14.25" customHeight="1">
      <c r="A470" s="23" t="s">
        <v>57</v>
      </c>
      <c r="B470" s="23" t="s">
        <v>58</v>
      </c>
      <c r="C470" s="23" t="s">
        <v>35</v>
      </c>
      <c r="D470" s="24">
        <v>41456</v>
      </c>
      <c r="E470" s="23">
        <v>6</v>
      </c>
      <c r="F470" s="23" t="s">
        <v>58</v>
      </c>
      <c r="G470" s="23" t="s">
        <v>58</v>
      </c>
      <c r="H470" s="23" t="s">
        <v>59</v>
      </c>
      <c r="I470" s="28">
        <v>181.933291</v>
      </c>
    </row>
    <row r="471" spans="1:9" ht="14.25" customHeight="1">
      <c r="A471" s="23" t="s">
        <v>57</v>
      </c>
      <c r="B471" s="23" t="s">
        <v>58</v>
      </c>
      <c r="C471" s="23" t="s">
        <v>35</v>
      </c>
      <c r="D471" s="24">
        <v>41487</v>
      </c>
      <c r="E471" s="23">
        <v>6</v>
      </c>
      <c r="F471" s="23" t="s">
        <v>58</v>
      </c>
      <c r="G471" s="23" t="s">
        <v>58</v>
      </c>
      <c r="H471" s="23" t="s">
        <v>59</v>
      </c>
      <c r="I471" s="29">
        <v>187.44394299999999</v>
      </c>
    </row>
    <row r="472" spans="1:9" ht="14.25" customHeight="1">
      <c r="A472" s="23" t="s">
        <v>57</v>
      </c>
      <c r="B472" s="23" t="s">
        <v>58</v>
      </c>
      <c r="C472" s="23" t="s">
        <v>35</v>
      </c>
      <c r="D472" s="24">
        <v>41518</v>
      </c>
      <c r="E472" s="23">
        <v>6</v>
      </c>
      <c r="F472" s="23" t="s">
        <v>58</v>
      </c>
      <c r="G472" s="23" t="s">
        <v>58</v>
      </c>
      <c r="H472" s="23" t="s">
        <v>59</v>
      </c>
      <c r="I472" s="29">
        <v>184.77365699999999</v>
      </c>
    </row>
    <row r="473" spans="1:9" ht="14.25" customHeight="1">
      <c r="A473" s="23" t="s">
        <v>57</v>
      </c>
      <c r="B473" s="23" t="s">
        <v>58</v>
      </c>
      <c r="C473" s="23" t="s">
        <v>35</v>
      </c>
      <c r="D473" s="24">
        <v>41548</v>
      </c>
      <c r="E473" s="23">
        <v>6</v>
      </c>
      <c r="F473" s="23" t="s">
        <v>58</v>
      </c>
      <c r="G473" s="23" t="s">
        <v>58</v>
      </c>
      <c r="H473" s="23" t="s">
        <v>59</v>
      </c>
      <c r="I473" s="29">
        <v>191.54109299999999</v>
      </c>
    </row>
    <row r="474" spans="1:9" ht="14.25" customHeight="1">
      <c r="A474" s="23" t="s">
        <v>57</v>
      </c>
      <c r="B474" s="23" t="s">
        <v>58</v>
      </c>
      <c r="C474" s="23" t="s">
        <v>35</v>
      </c>
      <c r="D474" s="24">
        <v>41579</v>
      </c>
      <c r="E474" s="23">
        <v>6</v>
      </c>
      <c r="F474" s="23" t="s">
        <v>58</v>
      </c>
      <c r="G474" s="23" t="s">
        <v>58</v>
      </c>
      <c r="H474" s="23" t="s">
        <v>59</v>
      </c>
      <c r="I474" s="29">
        <v>98.096062000000003</v>
      </c>
    </row>
    <row r="475" spans="1:9" ht="14.25" customHeight="1">
      <c r="A475" s="23" t="s">
        <v>57</v>
      </c>
      <c r="B475" s="23" t="s">
        <v>58</v>
      </c>
      <c r="C475" s="23" t="s">
        <v>35</v>
      </c>
      <c r="D475" s="24">
        <v>41609</v>
      </c>
      <c r="E475" s="23">
        <v>6</v>
      </c>
      <c r="F475" s="23" t="s">
        <v>58</v>
      </c>
      <c r="G475" s="23" t="s">
        <v>58</v>
      </c>
      <c r="H475" s="23" t="s">
        <v>59</v>
      </c>
      <c r="I475" s="29">
        <v>185.30685299999999</v>
      </c>
    </row>
    <row r="476" spans="1:9" ht="14.25" customHeight="1">
      <c r="A476" s="23" t="s">
        <v>57</v>
      </c>
      <c r="B476" s="23" t="s">
        <v>58</v>
      </c>
      <c r="C476" s="23" t="s">
        <v>35</v>
      </c>
      <c r="D476" s="24">
        <v>41640</v>
      </c>
      <c r="E476" s="23">
        <v>6</v>
      </c>
      <c r="F476" s="23" t="s">
        <v>58</v>
      </c>
      <c r="G476" s="23" t="s">
        <v>58</v>
      </c>
      <c r="H476" s="23" t="s">
        <v>59</v>
      </c>
      <c r="I476" s="29">
        <v>186.90143900000001</v>
      </c>
    </row>
    <row r="477" spans="1:9" ht="14.25" customHeight="1">
      <c r="A477" s="23" t="s">
        <v>57</v>
      </c>
      <c r="B477" s="23" t="s">
        <v>58</v>
      </c>
      <c r="C477" s="23" t="s">
        <v>35</v>
      </c>
      <c r="D477" s="24">
        <v>41671</v>
      </c>
      <c r="E477" s="23">
        <v>6</v>
      </c>
      <c r="F477" s="23" t="s">
        <v>58</v>
      </c>
      <c r="G477" s="23" t="s">
        <v>58</v>
      </c>
      <c r="H477" s="23" t="s">
        <v>59</v>
      </c>
      <c r="I477" s="29">
        <v>158.58676500000001</v>
      </c>
    </row>
    <row r="478" spans="1:9" ht="14.25" customHeight="1">
      <c r="A478" s="23" t="s">
        <v>57</v>
      </c>
      <c r="B478" s="23" t="s">
        <v>58</v>
      </c>
      <c r="C478" s="23" t="s">
        <v>35</v>
      </c>
      <c r="D478" s="24">
        <v>41699</v>
      </c>
      <c r="E478" s="23">
        <v>6</v>
      </c>
      <c r="F478" s="23" t="s">
        <v>58</v>
      </c>
      <c r="G478" s="23" t="s">
        <v>58</v>
      </c>
      <c r="H478" s="23" t="s">
        <v>59</v>
      </c>
      <c r="I478" s="29">
        <v>191.40367599999999</v>
      </c>
    </row>
    <row r="479" spans="1:9" ht="14.25" customHeight="1">
      <c r="A479" s="23" t="s">
        <v>57</v>
      </c>
      <c r="B479" s="23" t="s">
        <v>58</v>
      </c>
      <c r="C479" s="23" t="s">
        <v>35</v>
      </c>
      <c r="D479" s="24">
        <v>41730</v>
      </c>
      <c r="E479" s="23">
        <v>6</v>
      </c>
      <c r="F479" s="23" t="s">
        <v>58</v>
      </c>
      <c r="G479" s="23" t="s">
        <v>58</v>
      </c>
      <c r="H479" s="23" t="s">
        <v>59</v>
      </c>
      <c r="I479" s="29">
        <v>171.057864</v>
      </c>
    </row>
    <row r="480" spans="1:9" ht="14.25" customHeight="1">
      <c r="A480" s="23" t="s">
        <v>57</v>
      </c>
      <c r="B480" s="23" t="s">
        <v>58</v>
      </c>
      <c r="C480" s="23" t="s">
        <v>35</v>
      </c>
      <c r="D480" s="24">
        <v>41760</v>
      </c>
      <c r="E480" s="23">
        <v>6</v>
      </c>
      <c r="F480" s="23" t="s">
        <v>58</v>
      </c>
      <c r="G480" s="23" t="s">
        <v>58</v>
      </c>
      <c r="H480" s="23" t="s">
        <v>59</v>
      </c>
      <c r="I480" s="29">
        <v>169.28699900000001</v>
      </c>
    </row>
    <row r="481" spans="1:9" ht="14.25" customHeight="1">
      <c r="A481" s="23" t="s">
        <v>57</v>
      </c>
      <c r="B481" s="23" t="s">
        <v>58</v>
      </c>
      <c r="C481" s="23" t="s">
        <v>35</v>
      </c>
      <c r="D481" s="24">
        <v>41791</v>
      </c>
      <c r="E481" s="23">
        <v>6</v>
      </c>
      <c r="F481" s="23" t="s">
        <v>58</v>
      </c>
      <c r="G481" s="23" t="s">
        <v>58</v>
      </c>
      <c r="H481" s="23" t="s">
        <v>59</v>
      </c>
      <c r="I481" s="29">
        <v>142.50871699999999</v>
      </c>
    </row>
    <row r="482" spans="1:9" ht="14.25" customHeight="1">
      <c r="A482" s="23" t="s">
        <v>57</v>
      </c>
      <c r="B482" s="23" t="s">
        <v>58</v>
      </c>
      <c r="C482" s="23" t="s">
        <v>42</v>
      </c>
      <c r="D482" s="24">
        <v>41456</v>
      </c>
      <c r="E482" s="23">
        <v>6</v>
      </c>
      <c r="F482" s="23" t="s">
        <v>58</v>
      </c>
      <c r="G482" s="23" t="s">
        <v>58</v>
      </c>
      <c r="H482" s="23" t="s">
        <v>59</v>
      </c>
      <c r="I482" s="28">
        <v>214.968999</v>
      </c>
    </row>
    <row r="483" spans="1:9" ht="14.25" customHeight="1">
      <c r="A483" s="23" t="s">
        <v>57</v>
      </c>
      <c r="B483" s="23" t="s">
        <v>58</v>
      </c>
      <c r="C483" s="23" t="s">
        <v>42</v>
      </c>
      <c r="D483" s="24">
        <v>41487</v>
      </c>
      <c r="E483" s="23">
        <v>6</v>
      </c>
      <c r="F483" s="23" t="s">
        <v>58</v>
      </c>
      <c r="G483" s="23" t="s">
        <v>58</v>
      </c>
      <c r="H483" s="23" t="s">
        <v>59</v>
      </c>
      <c r="I483" s="28">
        <v>228.199051</v>
      </c>
    </row>
    <row r="484" spans="1:9" ht="14.25" customHeight="1">
      <c r="A484" s="23" t="s">
        <v>57</v>
      </c>
      <c r="B484" s="23" t="s">
        <v>58</v>
      </c>
      <c r="C484" s="23" t="s">
        <v>42</v>
      </c>
      <c r="D484" s="24">
        <v>41518</v>
      </c>
      <c r="E484" s="23">
        <v>6</v>
      </c>
      <c r="F484" s="23" t="s">
        <v>58</v>
      </c>
      <c r="G484" s="23" t="s">
        <v>58</v>
      </c>
      <c r="H484" s="23" t="s">
        <v>59</v>
      </c>
      <c r="I484" s="28">
        <v>216.53646700000002</v>
      </c>
    </row>
    <row r="485" spans="1:9" ht="14.25" customHeight="1">
      <c r="A485" s="23" t="s">
        <v>57</v>
      </c>
      <c r="B485" s="23" t="s">
        <v>58</v>
      </c>
      <c r="C485" s="23" t="s">
        <v>42</v>
      </c>
      <c r="D485" s="24">
        <v>41548</v>
      </c>
      <c r="E485" s="23">
        <v>6</v>
      </c>
      <c r="F485" s="23" t="s">
        <v>58</v>
      </c>
      <c r="G485" s="23" t="s">
        <v>58</v>
      </c>
      <c r="H485" s="23" t="s">
        <v>59</v>
      </c>
      <c r="I485" s="28">
        <v>236.760276</v>
      </c>
    </row>
    <row r="486" spans="1:9" ht="14.25" customHeight="1">
      <c r="A486" s="23" t="s">
        <v>57</v>
      </c>
      <c r="B486" s="23" t="s">
        <v>58</v>
      </c>
      <c r="C486" s="23" t="s">
        <v>42</v>
      </c>
      <c r="D486" s="24">
        <v>41579</v>
      </c>
      <c r="E486" s="23">
        <v>6</v>
      </c>
      <c r="F486" s="23" t="s">
        <v>58</v>
      </c>
      <c r="G486" s="23" t="s">
        <v>58</v>
      </c>
      <c r="H486" s="23" t="s">
        <v>59</v>
      </c>
      <c r="I486" s="28">
        <v>232.052864</v>
      </c>
    </row>
    <row r="487" spans="1:9" ht="14.25" customHeight="1">
      <c r="A487" s="23" t="s">
        <v>57</v>
      </c>
      <c r="B487" s="23" t="s">
        <v>58</v>
      </c>
      <c r="C487" s="23" t="s">
        <v>42</v>
      </c>
      <c r="D487" s="24">
        <v>41609</v>
      </c>
      <c r="E487" s="23">
        <v>6</v>
      </c>
      <c r="F487" s="23" t="s">
        <v>58</v>
      </c>
      <c r="G487" s="23" t="s">
        <v>58</v>
      </c>
      <c r="H487" s="23" t="s">
        <v>59</v>
      </c>
      <c r="I487" s="28">
        <v>240.21016</v>
      </c>
    </row>
    <row r="488" spans="1:9" ht="14.25" customHeight="1">
      <c r="A488" s="23" t="s">
        <v>57</v>
      </c>
      <c r="B488" s="23" t="s">
        <v>58</v>
      </c>
      <c r="C488" s="23" t="s">
        <v>42</v>
      </c>
      <c r="D488" s="24">
        <v>41640</v>
      </c>
      <c r="E488" s="23">
        <v>6</v>
      </c>
      <c r="F488" s="23" t="s">
        <v>58</v>
      </c>
      <c r="G488" s="23" t="s">
        <v>58</v>
      </c>
      <c r="H488" s="23" t="s">
        <v>59</v>
      </c>
      <c r="I488" s="28">
        <v>288.160549</v>
      </c>
    </row>
    <row r="489" spans="1:9" ht="14.25" customHeight="1">
      <c r="A489" s="23" t="s">
        <v>57</v>
      </c>
      <c r="B489" s="23" t="s">
        <v>58</v>
      </c>
      <c r="C489" s="23" t="s">
        <v>42</v>
      </c>
      <c r="D489" s="24">
        <v>41671</v>
      </c>
      <c r="E489" s="23">
        <v>6</v>
      </c>
      <c r="F489" s="23" t="s">
        <v>58</v>
      </c>
      <c r="G489" s="23" t="s">
        <v>58</v>
      </c>
      <c r="H489" s="23" t="s">
        <v>59</v>
      </c>
      <c r="I489" s="28">
        <v>306.884524</v>
      </c>
    </row>
    <row r="490" spans="1:9" ht="14.25" customHeight="1">
      <c r="A490" s="23" t="s">
        <v>57</v>
      </c>
      <c r="B490" s="23" t="s">
        <v>58</v>
      </c>
      <c r="C490" s="23" t="s">
        <v>42</v>
      </c>
      <c r="D490" s="24">
        <v>41699</v>
      </c>
      <c r="E490" s="23">
        <v>6</v>
      </c>
      <c r="F490" s="23" t="s">
        <v>58</v>
      </c>
      <c r="G490" s="23" t="s">
        <v>58</v>
      </c>
      <c r="H490" s="23" t="s">
        <v>59</v>
      </c>
      <c r="I490" s="28">
        <v>367.65100600000005</v>
      </c>
    </row>
    <row r="491" spans="1:9" ht="14.25" customHeight="1">
      <c r="A491" s="23" t="s">
        <v>57</v>
      </c>
      <c r="B491" s="23" t="s">
        <v>58</v>
      </c>
      <c r="C491" s="23" t="s">
        <v>42</v>
      </c>
      <c r="D491" s="24">
        <v>41730</v>
      </c>
      <c r="E491" s="23">
        <v>6</v>
      </c>
      <c r="F491" s="23" t="s">
        <v>58</v>
      </c>
      <c r="G491" s="23" t="s">
        <v>58</v>
      </c>
      <c r="H491" s="23" t="s">
        <v>59</v>
      </c>
      <c r="I491" s="28">
        <v>351.99016599999999</v>
      </c>
    </row>
    <row r="492" spans="1:9" ht="14.25" customHeight="1">
      <c r="A492" s="23" t="s">
        <v>57</v>
      </c>
      <c r="B492" s="23" t="s">
        <v>58</v>
      </c>
      <c r="C492" s="23" t="s">
        <v>42</v>
      </c>
      <c r="D492" s="24">
        <v>41760</v>
      </c>
      <c r="E492" s="23">
        <v>6</v>
      </c>
      <c r="F492" s="23" t="s">
        <v>58</v>
      </c>
      <c r="G492" s="23" t="s">
        <v>58</v>
      </c>
      <c r="H492" s="23" t="s">
        <v>59</v>
      </c>
      <c r="I492" s="28">
        <v>362.822</v>
      </c>
    </row>
    <row r="493" spans="1:9" ht="14.25" customHeight="1">
      <c r="A493" s="23" t="s">
        <v>57</v>
      </c>
      <c r="B493" s="23" t="s">
        <v>58</v>
      </c>
      <c r="C493" s="23" t="s">
        <v>42</v>
      </c>
      <c r="D493" s="24">
        <v>41791</v>
      </c>
      <c r="E493" s="23">
        <v>6</v>
      </c>
      <c r="F493" s="23" t="s">
        <v>58</v>
      </c>
      <c r="G493" s="23" t="s">
        <v>58</v>
      </c>
      <c r="H493" s="23" t="s">
        <v>59</v>
      </c>
      <c r="I493" s="28">
        <v>260.31229999999999</v>
      </c>
    </row>
    <row r="494" spans="1:9" ht="14.25" customHeight="1">
      <c r="A494" s="23" t="s">
        <v>57</v>
      </c>
      <c r="B494" s="23" t="s">
        <v>58</v>
      </c>
      <c r="C494" s="23" t="s">
        <v>43</v>
      </c>
      <c r="D494" s="24">
        <v>41456</v>
      </c>
      <c r="E494" s="23">
        <v>6</v>
      </c>
      <c r="F494" s="23" t="s">
        <v>58</v>
      </c>
      <c r="G494" s="23" t="s">
        <v>58</v>
      </c>
      <c r="H494" s="23" t="s">
        <v>59</v>
      </c>
      <c r="I494" s="30">
        <v>250.24199099999998</v>
      </c>
    </row>
    <row r="495" spans="1:9" ht="14.25" customHeight="1">
      <c r="A495" s="23" t="s">
        <v>57</v>
      </c>
      <c r="B495" s="23" t="s">
        <v>58</v>
      </c>
      <c r="C495" s="23" t="s">
        <v>43</v>
      </c>
      <c r="D495" s="24">
        <v>41487</v>
      </c>
      <c r="E495" s="23">
        <v>6</v>
      </c>
      <c r="F495" s="23" t="s">
        <v>58</v>
      </c>
      <c r="G495" s="23" t="s">
        <v>58</v>
      </c>
      <c r="H495" s="23" t="s">
        <v>59</v>
      </c>
      <c r="I495" s="31">
        <v>206.740703</v>
      </c>
    </row>
    <row r="496" spans="1:9" ht="14.25" customHeight="1">
      <c r="A496" s="23" t="s">
        <v>57</v>
      </c>
      <c r="B496" s="23" t="s">
        <v>58</v>
      </c>
      <c r="C496" s="23" t="s">
        <v>43</v>
      </c>
      <c r="D496" s="24">
        <v>41518</v>
      </c>
      <c r="E496" s="23">
        <v>6</v>
      </c>
      <c r="F496" s="23" t="s">
        <v>58</v>
      </c>
      <c r="G496" s="23" t="s">
        <v>58</v>
      </c>
      <c r="H496" s="23" t="s">
        <v>59</v>
      </c>
      <c r="I496" s="31">
        <v>201.23546099999996</v>
      </c>
    </row>
    <row r="497" spans="1:9" ht="14.25" customHeight="1">
      <c r="A497" s="23" t="s">
        <v>57</v>
      </c>
      <c r="B497" s="23" t="s">
        <v>58</v>
      </c>
      <c r="C497" s="23" t="s">
        <v>43</v>
      </c>
      <c r="D497" s="24">
        <v>41548</v>
      </c>
      <c r="E497" s="23">
        <v>6</v>
      </c>
      <c r="F497" s="23" t="s">
        <v>58</v>
      </c>
      <c r="G497" s="23" t="s">
        <v>58</v>
      </c>
      <c r="H497" s="23" t="s">
        <v>59</v>
      </c>
      <c r="I497" s="31">
        <v>174.36956599999999</v>
      </c>
    </row>
    <row r="498" spans="1:9" ht="14.25" customHeight="1">
      <c r="A498" s="23" t="s">
        <v>57</v>
      </c>
      <c r="B498" s="23" t="s">
        <v>58</v>
      </c>
      <c r="C498" s="23" t="s">
        <v>43</v>
      </c>
      <c r="D498" s="24">
        <v>41579</v>
      </c>
      <c r="E498" s="23">
        <v>6</v>
      </c>
      <c r="F498" s="23" t="s">
        <v>58</v>
      </c>
      <c r="G498" s="23" t="s">
        <v>58</v>
      </c>
      <c r="H498" s="23" t="s">
        <v>59</v>
      </c>
      <c r="I498" s="31">
        <v>204.09105</v>
      </c>
    </row>
    <row r="499" spans="1:9" ht="14.25" customHeight="1">
      <c r="A499" s="23" t="s">
        <v>57</v>
      </c>
      <c r="B499" s="23" t="s">
        <v>58</v>
      </c>
      <c r="C499" s="23" t="s">
        <v>43</v>
      </c>
      <c r="D499" s="24">
        <v>41609</v>
      </c>
      <c r="E499" s="23">
        <v>6</v>
      </c>
      <c r="F499" s="23" t="s">
        <v>58</v>
      </c>
      <c r="G499" s="23" t="s">
        <v>58</v>
      </c>
      <c r="H499" s="23" t="s">
        <v>59</v>
      </c>
      <c r="I499" s="31">
        <v>146.35666599999999</v>
      </c>
    </row>
    <row r="500" spans="1:9" ht="14.25" customHeight="1">
      <c r="A500" s="23" t="s">
        <v>57</v>
      </c>
      <c r="B500" s="23" t="s">
        <v>58</v>
      </c>
      <c r="C500" s="23" t="s">
        <v>43</v>
      </c>
      <c r="D500" s="24">
        <v>41640</v>
      </c>
      <c r="E500" s="23">
        <v>6</v>
      </c>
      <c r="F500" s="23" t="s">
        <v>58</v>
      </c>
      <c r="G500" s="23" t="s">
        <v>58</v>
      </c>
      <c r="H500" s="23" t="s">
        <v>59</v>
      </c>
      <c r="I500" s="31">
        <v>204.20249700000002</v>
      </c>
    </row>
    <row r="501" spans="1:9" ht="14.25" customHeight="1">
      <c r="A501" s="23" t="s">
        <v>57</v>
      </c>
      <c r="B501" s="23" t="s">
        <v>58</v>
      </c>
      <c r="C501" s="23" t="s">
        <v>43</v>
      </c>
      <c r="D501" s="24">
        <v>41671</v>
      </c>
      <c r="E501" s="23">
        <v>6</v>
      </c>
      <c r="F501" s="23" t="s">
        <v>58</v>
      </c>
      <c r="G501" s="23" t="s">
        <v>58</v>
      </c>
      <c r="H501" s="23" t="s">
        <v>59</v>
      </c>
      <c r="I501" s="31">
        <v>217.43019900000002</v>
      </c>
    </row>
    <row r="502" spans="1:9" ht="14.25" customHeight="1">
      <c r="A502" s="23" t="s">
        <v>57</v>
      </c>
      <c r="B502" s="23" t="s">
        <v>58</v>
      </c>
      <c r="C502" s="23" t="s">
        <v>43</v>
      </c>
      <c r="D502" s="24">
        <v>41699</v>
      </c>
      <c r="E502" s="23">
        <v>6</v>
      </c>
      <c r="F502" s="23" t="s">
        <v>58</v>
      </c>
      <c r="G502" s="23" t="s">
        <v>58</v>
      </c>
      <c r="H502" s="23" t="s">
        <v>59</v>
      </c>
      <c r="I502" s="31">
        <v>230.98220000000001</v>
      </c>
    </row>
    <row r="503" spans="1:9" ht="14.25" customHeight="1">
      <c r="A503" s="23" t="s">
        <v>57</v>
      </c>
      <c r="B503" s="23" t="s">
        <v>58</v>
      </c>
      <c r="C503" s="23" t="s">
        <v>43</v>
      </c>
      <c r="D503" s="24">
        <v>41730</v>
      </c>
      <c r="E503" s="23">
        <v>6</v>
      </c>
      <c r="F503" s="23" t="s">
        <v>58</v>
      </c>
      <c r="G503" s="23" t="s">
        <v>58</v>
      </c>
      <c r="H503" s="23" t="s">
        <v>59</v>
      </c>
      <c r="I503" s="31">
        <v>236.441136</v>
      </c>
    </row>
    <row r="504" spans="1:9" ht="14.25" customHeight="1">
      <c r="A504" s="23" t="s">
        <v>57</v>
      </c>
      <c r="B504" s="23" t="s">
        <v>58</v>
      </c>
      <c r="C504" s="23" t="s">
        <v>43</v>
      </c>
      <c r="D504" s="24">
        <v>41760</v>
      </c>
      <c r="E504" s="23">
        <v>6</v>
      </c>
      <c r="F504" s="23" t="s">
        <v>58</v>
      </c>
      <c r="G504" s="23" t="s">
        <v>58</v>
      </c>
      <c r="H504" s="23" t="s">
        <v>59</v>
      </c>
      <c r="I504" s="31">
        <v>241.40736899999999</v>
      </c>
    </row>
    <row r="505" spans="1:9" ht="14.25" customHeight="1">
      <c r="A505" s="23" t="s">
        <v>57</v>
      </c>
      <c r="B505" s="23" t="s">
        <v>58</v>
      </c>
      <c r="C505" s="23" t="s">
        <v>43</v>
      </c>
      <c r="D505" s="24">
        <v>41791</v>
      </c>
      <c r="E505" s="23">
        <v>6</v>
      </c>
      <c r="F505" s="23" t="s">
        <v>58</v>
      </c>
      <c r="G505" s="23" t="s">
        <v>58</v>
      </c>
      <c r="H505" s="23" t="s">
        <v>59</v>
      </c>
      <c r="I505" s="31">
        <v>220.380334</v>
      </c>
    </row>
    <row r="506" spans="1:9" ht="14.25" customHeight="1"/>
    <row r="507" spans="1:9" ht="14.25" customHeight="1">
      <c r="I507" s="156"/>
    </row>
    <row r="508" spans="1:9" ht="14.25" customHeight="1"/>
    <row r="509" spans="1:9" ht="14.25" customHeight="1"/>
    <row r="510" spans="1:9" ht="14.25" customHeight="1"/>
    <row r="511" spans="1:9" ht="14.25" customHeight="1"/>
    <row r="512" spans="1:9"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5E0B3"/>
  </sheetPr>
  <dimension ref="A1:Z1000"/>
  <sheetViews>
    <sheetView showGridLines="0" topLeftCell="A84" workbookViewId="0">
      <selection activeCell="J67" sqref="J67"/>
    </sheetView>
  </sheetViews>
  <sheetFormatPr defaultColWidth="14.42578125" defaultRowHeight="15" customHeight="1"/>
  <cols>
    <col min="1" max="1" width="15.42578125" customWidth="1"/>
    <col min="2" max="2" width="32.28515625" customWidth="1"/>
    <col min="3" max="3" width="25.42578125" customWidth="1"/>
    <col min="4" max="4" width="28.28515625" customWidth="1"/>
    <col min="5" max="5" width="18" customWidth="1"/>
    <col min="6" max="15" width="16.140625" customWidth="1"/>
    <col min="16" max="16" width="17" customWidth="1"/>
    <col min="17" max="17" width="18.42578125" customWidth="1"/>
    <col min="18" max="26" width="8.7109375" customWidth="1"/>
  </cols>
  <sheetData>
    <row r="1" spans="1:26" ht="27.75" customHeight="1">
      <c r="A1" s="94" t="s">
        <v>60</v>
      </c>
      <c r="B1" s="95"/>
      <c r="C1" s="95"/>
      <c r="D1" s="95"/>
      <c r="E1" s="95"/>
      <c r="F1" s="95"/>
      <c r="G1" s="95"/>
      <c r="H1" s="95"/>
      <c r="I1" s="95"/>
      <c r="J1" s="95"/>
      <c r="K1" s="95"/>
      <c r="L1" s="95"/>
      <c r="M1" s="95"/>
      <c r="N1" s="95"/>
      <c r="O1" s="95"/>
      <c r="P1" s="95"/>
      <c r="Q1" s="95"/>
      <c r="R1" s="95"/>
      <c r="S1" s="95"/>
      <c r="T1" s="95"/>
      <c r="U1" s="95"/>
      <c r="V1" s="95"/>
      <c r="W1" s="95"/>
      <c r="X1" s="95"/>
      <c r="Y1" s="95"/>
      <c r="Z1" s="95"/>
    </row>
    <row r="2" spans="1:26" ht="27.75" customHeight="1">
      <c r="A2" s="23" t="s">
        <v>61</v>
      </c>
      <c r="B2" s="23"/>
      <c r="C2" s="23"/>
      <c r="D2" s="23"/>
      <c r="E2" s="23"/>
      <c r="F2" s="23"/>
      <c r="G2" s="23"/>
      <c r="H2" s="23"/>
      <c r="I2" s="23"/>
      <c r="J2" s="23"/>
      <c r="K2" s="23"/>
      <c r="L2" s="23"/>
      <c r="M2" s="23"/>
      <c r="N2" s="23"/>
      <c r="O2" s="23"/>
      <c r="P2" s="23"/>
      <c r="Q2" s="23"/>
      <c r="R2" s="23"/>
      <c r="S2" s="23"/>
      <c r="T2" s="23"/>
      <c r="U2" s="23"/>
      <c r="V2" s="23"/>
      <c r="W2" s="23"/>
      <c r="X2" s="23"/>
      <c r="Y2" s="23"/>
      <c r="Z2" s="23"/>
    </row>
    <row r="3" spans="1:26" ht="27.75" customHeight="1">
      <c r="A3" s="23" t="s">
        <v>62</v>
      </c>
      <c r="B3" s="23"/>
      <c r="C3" s="23"/>
      <c r="D3" s="23"/>
      <c r="E3" s="23"/>
      <c r="F3" s="23"/>
      <c r="G3" s="23"/>
      <c r="H3" s="23"/>
      <c r="I3" s="23"/>
      <c r="J3" s="23"/>
      <c r="K3" s="23"/>
      <c r="L3" s="23"/>
      <c r="M3" s="23"/>
      <c r="N3" s="23"/>
      <c r="O3" s="23"/>
      <c r="P3" s="23"/>
      <c r="Q3" s="23"/>
      <c r="R3" s="23"/>
      <c r="S3" s="23"/>
      <c r="T3" s="23"/>
      <c r="U3" s="23"/>
      <c r="V3" s="23"/>
      <c r="W3" s="23"/>
      <c r="X3" s="23"/>
      <c r="Y3" s="23"/>
      <c r="Z3" s="23"/>
    </row>
    <row r="4" spans="1:26" ht="27.75" customHeight="1">
      <c r="A4" s="23" t="s">
        <v>63</v>
      </c>
      <c r="B4" s="23"/>
      <c r="C4" s="23"/>
      <c r="D4" s="23"/>
      <c r="E4" s="23"/>
      <c r="F4" s="23"/>
      <c r="G4" s="23"/>
      <c r="H4" s="23"/>
      <c r="I4" s="23"/>
      <c r="J4" s="23"/>
      <c r="K4" s="23"/>
      <c r="L4" s="23"/>
      <c r="M4" s="23"/>
      <c r="N4" s="23"/>
      <c r="O4" s="23"/>
      <c r="P4" s="23"/>
      <c r="Q4" s="23"/>
      <c r="R4" s="23"/>
      <c r="S4" s="23"/>
      <c r="T4" s="23"/>
      <c r="U4" s="23"/>
      <c r="V4" s="23"/>
      <c r="W4" s="23"/>
      <c r="X4" s="23"/>
      <c r="Y4" s="23"/>
      <c r="Z4" s="23"/>
    </row>
    <row r="5" spans="1:26" ht="27.75" customHeight="1">
      <c r="A5" s="32" t="s">
        <v>64</v>
      </c>
      <c r="B5" s="32"/>
      <c r="C5" s="32"/>
      <c r="D5" s="32"/>
      <c r="E5" s="32"/>
      <c r="F5" s="32"/>
      <c r="G5" s="32"/>
      <c r="H5" s="33"/>
      <c r="I5" s="23"/>
      <c r="J5" s="23"/>
      <c r="K5" s="23"/>
      <c r="L5" s="23"/>
      <c r="M5" s="23"/>
      <c r="N5" s="23"/>
      <c r="O5" s="23"/>
      <c r="P5" s="23"/>
      <c r="Q5" s="23"/>
      <c r="R5" s="23"/>
      <c r="S5" s="23"/>
      <c r="T5" s="23"/>
      <c r="U5" s="23"/>
      <c r="V5" s="23"/>
      <c r="W5" s="23"/>
      <c r="X5" s="23"/>
      <c r="Y5" s="23"/>
      <c r="Z5" s="23"/>
    </row>
    <row r="6" spans="1:26" ht="27.75" customHeight="1">
      <c r="A6" s="23" t="s">
        <v>65</v>
      </c>
      <c r="B6" s="23"/>
      <c r="C6" s="23"/>
      <c r="D6" s="23"/>
      <c r="E6" s="23"/>
      <c r="F6" s="23"/>
      <c r="G6" s="23"/>
      <c r="H6" s="23"/>
      <c r="I6" s="23"/>
      <c r="J6" s="23"/>
      <c r="K6" s="23"/>
      <c r="L6" s="23"/>
      <c r="M6" s="23"/>
      <c r="N6" s="23"/>
      <c r="O6" s="23"/>
      <c r="P6" s="23"/>
      <c r="Q6" s="23"/>
      <c r="R6" s="23"/>
      <c r="S6" s="23"/>
      <c r="T6" s="23"/>
      <c r="U6" s="23"/>
      <c r="V6" s="23"/>
      <c r="W6" s="23"/>
      <c r="X6" s="23"/>
      <c r="Y6" s="23"/>
      <c r="Z6" s="23"/>
    </row>
    <row r="7" spans="1:26" ht="27.75" customHeight="1">
      <c r="A7" s="23" t="s">
        <v>66</v>
      </c>
      <c r="B7" s="23"/>
      <c r="C7" s="23"/>
      <c r="D7" s="23"/>
      <c r="E7" s="23"/>
      <c r="F7" s="23"/>
      <c r="G7" s="23"/>
      <c r="H7" s="23"/>
      <c r="I7" s="23"/>
      <c r="J7" s="23"/>
      <c r="K7" s="23"/>
      <c r="L7" s="23"/>
      <c r="M7" s="23"/>
      <c r="N7" s="23"/>
      <c r="O7" s="23"/>
      <c r="P7" s="23"/>
      <c r="Q7" s="23"/>
      <c r="R7" s="23"/>
      <c r="S7" s="23"/>
      <c r="T7" s="23"/>
      <c r="U7" s="23"/>
      <c r="V7" s="23"/>
      <c r="W7" s="23"/>
      <c r="X7" s="23"/>
      <c r="Y7" s="23"/>
      <c r="Z7" s="23"/>
    </row>
    <row r="8" spans="1:26" ht="40.5" customHeight="1">
      <c r="A8" s="171" t="s">
        <v>67</v>
      </c>
      <c r="B8" s="183"/>
      <c r="C8" s="183"/>
      <c r="D8" s="183"/>
      <c r="E8" s="183"/>
      <c r="F8" s="183"/>
      <c r="G8" s="183"/>
      <c r="H8" s="183"/>
      <c r="I8" s="183"/>
      <c r="J8" s="183"/>
      <c r="K8" s="183"/>
      <c r="L8" s="183"/>
      <c r="M8" s="183"/>
      <c r="N8" s="183"/>
      <c r="O8" s="183"/>
      <c r="P8" s="183"/>
      <c r="Q8" s="183"/>
      <c r="R8" s="183"/>
      <c r="S8" s="183"/>
      <c r="T8" s="183"/>
      <c r="U8" s="183"/>
      <c r="V8" s="90"/>
      <c r="W8" s="90"/>
      <c r="X8" s="90"/>
      <c r="Y8" s="90"/>
      <c r="Z8" s="90"/>
    </row>
    <row r="9" spans="1:26" ht="23.25" customHeight="1">
      <c r="A9" s="171" t="s">
        <v>68</v>
      </c>
      <c r="B9" s="183"/>
      <c r="C9" s="183"/>
      <c r="D9" s="183"/>
      <c r="E9" s="183"/>
      <c r="F9" s="183"/>
      <c r="G9" s="183"/>
      <c r="H9" s="183"/>
      <c r="I9" s="183"/>
      <c r="J9" s="183"/>
      <c r="K9" s="183"/>
      <c r="L9" s="183"/>
      <c r="M9" s="183"/>
      <c r="N9" s="183"/>
      <c r="O9" s="183"/>
      <c r="P9" s="183"/>
      <c r="Q9" s="183"/>
      <c r="R9" s="183"/>
      <c r="S9" s="183"/>
      <c r="T9" s="183"/>
      <c r="U9" s="183"/>
      <c r="V9" s="183"/>
      <c r="W9" s="90"/>
      <c r="X9" s="90"/>
      <c r="Y9" s="90"/>
      <c r="Z9" s="90"/>
    </row>
    <row r="10" spans="1:26" ht="27.75" customHeight="1">
      <c r="A10" s="96" t="s">
        <v>17</v>
      </c>
      <c r="B10" s="96" t="s">
        <v>69</v>
      </c>
      <c r="C10" s="96" t="s">
        <v>23</v>
      </c>
      <c r="D10" s="96" t="s">
        <v>25</v>
      </c>
      <c r="E10" s="97">
        <v>41456</v>
      </c>
      <c r="F10" s="97">
        <v>41487</v>
      </c>
      <c r="G10" s="97">
        <v>41518</v>
      </c>
      <c r="H10" s="97">
        <v>41548</v>
      </c>
      <c r="I10" s="97">
        <v>41579</v>
      </c>
      <c r="J10" s="97">
        <v>41609</v>
      </c>
      <c r="K10" s="97">
        <v>41640</v>
      </c>
      <c r="L10" s="97">
        <v>41671</v>
      </c>
      <c r="M10" s="97">
        <v>41699</v>
      </c>
      <c r="N10" s="97">
        <v>41730</v>
      </c>
      <c r="O10" s="97">
        <v>41760</v>
      </c>
      <c r="P10" s="97">
        <v>41791</v>
      </c>
      <c r="Q10" s="98"/>
      <c r="R10" s="98"/>
      <c r="S10" s="98"/>
      <c r="T10" s="98"/>
      <c r="U10" s="98"/>
      <c r="V10" s="98"/>
      <c r="W10" s="98"/>
      <c r="X10" s="98"/>
      <c r="Y10" s="98"/>
      <c r="Z10" s="98"/>
    </row>
    <row r="11" spans="1:26" ht="27.75" customHeight="1">
      <c r="A11" s="96"/>
      <c r="B11" s="96"/>
      <c r="C11" s="96"/>
      <c r="D11" s="96"/>
      <c r="E11" s="99"/>
      <c r="F11" s="99"/>
      <c r="G11" s="99"/>
      <c r="H11" s="99"/>
      <c r="I11" s="99"/>
      <c r="J11" s="99"/>
      <c r="K11" s="99"/>
      <c r="L11" s="99"/>
      <c r="M11" s="99"/>
      <c r="N11" s="99"/>
      <c r="O11" s="99"/>
      <c r="P11" s="99"/>
      <c r="Q11" s="96" t="s">
        <v>70</v>
      </c>
      <c r="R11" s="98"/>
      <c r="S11" s="98"/>
      <c r="T11" s="98"/>
      <c r="U11" s="98"/>
      <c r="V11" s="98"/>
      <c r="W11" s="98"/>
      <c r="X11" s="98"/>
      <c r="Y11" s="98"/>
      <c r="Z11" s="98"/>
    </row>
    <row r="12" spans="1:26" ht="27.75" customHeight="1">
      <c r="A12" s="27" t="s">
        <v>35</v>
      </c>
      <c r="B12" s="27" t="s">
        <v>34</v>
      </c>
      <c r="C12" s="27" t="s">
        <v>36</v>
      </c>
      <c r="D12" s="27" t="s">
        <v>37</v>
      </c>
      <c r="E12" s="34">
        <f>SUMIFS('Data Repository Table'!$I:$I,'Data Repository Table'!$C:$C,'Revenue Analysis'!$A12,'Data Repository Table'!$B:$B,'Revenue Analysis'!$B12,'Data Repository Table'!$F:$F,'Revenue Analysis'!$C12,'Data Repository Table'!$G:$G,'Revenue Analysis'!$D12,'Data Repository Table'!$D:$D,'Revenue Analysis'!E$10)</f>
        <v>1473589.0469999998</v>
      </c>
      <c r="F12" s="34">
        <f>SUMIFS('Data Repository Table'!$I:$I,'Data Repository Table'!$C:$C,'Revenue Analysis'!$A12,'Data Repository Table'!$B:$B,'Revenue Analysis'!$B12,'Data Repository Table'!$F:$F,'Revenue Analysis'!$C12,'Data Repository Table'!$G:$G,'Revenue Analysis'!$D12,'Data Repository Table'!$D:$D,'Revenue Analysis'!F$10)</f>
        <v>1419296.1002499999</v>
      </c>
      <c r="G12" s="34">
        <f>SUMIFS('Data Repository Table'!$I:$I,'Data Repository Table'!$C:$C,'Revenue Analysis'!$A12,'Data Repository Table'!$B:$B,'Revenue Analysis'!$B12,'Data Repository Table'!$F:$F,'Revenue Analysis'!$C12,'Data Repository Table'!$G:$G,'Revenue Analysis'!$D12,'Data Repository Table'!$D:$D,'Revenue Analysis'!G$10)</f>
        <v>1310673.21</v>
      </c>
      <c r="H12" s="34">
        <f>SUMIFS('Data Repository Table'!$I:$I,'Data Repository Table'!$C:$C,'Revenue Analysis'!$A12,'Data Repository Table'!$B:$B,'Revenue Analysis'!$B12,'Data Repository Table'!$F:$F,'Revenue Analysis'!$C12,'Data Repository Table'!$G:$G,'Revenue Analysis'!$D12,'Data Repository Table'!$D:$D,'Revenue Analysis'!H$10)</f>
        <v>1301024.7319999998</v>
      </c>
      <c r="I12" s="34">
        <f>SUMIFS('Data Repository Table'!$I:$I,'Data Repository Table'!$C:$C,'Revenue Analysis'!$A12,'Data Repository Table'!$B:$B,'Revenue Analysis'!$B12,'Data Repository Table'!$F:$F,'Revenue Analysis'!$C12,'Data Repository Table'!$G:$G,'Revenue Analysis'!$D12,'Data Repository Table'!$D:$D,'Revenue Analysis'!I$10)</f>
        <v>1373822.8629999999</v>
      </c>
      <c r="J12" s="34">
        <f>SUMIFS('Data Repository Table'!$I:$I,'Data Repository Table'!$C:$C,'Revenue Analysis'!$A12,'Data Repository Table'!$B:$B,'Revenue Analysis'!$B12,'Data Repository Table'!$F:$F,'Revenue Analysis'!$C12,'Data Repository Table'!$G:$G,'Revenue Analysis'!$D12,'Data Repository Table'!$D:$D,'Revenue Analysis'!J$10)</f>
        <v>1340623.0372500001</v>
      </c>
      <c r="K12" s="34">
        <f>SUMIFS('Data Repository Table'!$I:$I,'Data Repository Table'!$C:$C,'Revenue Analysis'!$A12,'Data Repository Table'!$B:$B,'Revenue Analysis'!$B12,'Data Repository Table'!$F:$F,'Revenue Analysis'!$C12,'Data Repository Table'!$G:$G,'Revenue Analysis'!$D12,'Data Repository Table'!$D:$D,'Revenue Analysis'!K$10)</f>
        <v>1948962.5522499997</v>
      </c>
      <c r="L12" s="34">
        <f>SUMIFS('Data Repository Table'!$I:$I,'Data Repository Table'!$C:$C,'Revenue Analysis'!$A12,'Data Repository Table'!$B:$B,'Revenue Analysis'!$B12,'Data Repository Table'!$F:$F,'Revenue Analysis'!$C12,'Data Repository Table'!$G:$G,'Revenue Analysis'!$D12,'Data Repository Table'!$D:$D,'Revenue Analysis'!L$10)</f>
        <v>1725161.6969999999</v>
      </c>
      <c r="M12" s="34">
        <f>SUMIFS('Data Repository Table'!$I:$I,'Data Repository Table'!$C:$C,'Revenue Analysis'!$A12,'Data Repository Table'!$B:$B,'Revenue Analysis'!$B12,'Data Repository Table'!$F:$F,'Revenue Analysis'!$C12,'Data Repository Table'!$G:$G,'Revenue Analysis'!$D12,'Data Repository Table'!$D:$D,'Revenue Analysis'!M$10)</f>
        <v>1818208.6194999998</v>
      </c>
      <c r="N12" s="34">
        <f>SUMIFS('Data Repository Table'!$I:$I,'Data Repository Table'!$C:$C,'Revenue Analysis'!$A12,'Data Repository Table'!$B:$B,'Revenue Analysis'!$B12,'Data Repository Table'!$F:$F,'Revenue Analysis'!$C12,'Data Repository Table'!$G:$G,'Revenue Analysis'!$D12,'Data Repository Table'!$D:$D,'Revenue Analysis'!N$10)</f>
        <v>1328501.68325</v>
      </c>
      <c r="O12" s="34">
        <f>SUMIFS('Data Repository Table'!$I:$I,'Data Repository Table'!$C:$C,'Revenue Analysis'!$A12,'Data Repository Table'!$B:$B,'Revenue Analysis'!$B12,'Data Repository Table'!$F:$F,'Revenue Analysis'!$C12,'Data Repository Table'!$G:$G,'Revenue Analysis'!$D12,'Data Repository Table'!$D:$D,'Revenue Analysis'!O$10)</f>
        <v>1344117.2814999998</v>
      </c>
      <c r="P12" s="34">
        <f>SUMIFS('Data Repository Table'!$I:$I,'Data Repository Table'!$C:$C,'Revenue Analysis'!$A12,'Data Repository Table'!$B:$B,'Revenue Analysis'!$B12,'Data Repository Table'!$F:$F,'Revenue Analysis'!$C12,'Data Repository Table'!$G:$G,'Revenue Analysis'!$D12,'Data Repository Table'!$D:$D,'Revenue Analysis'!P$10)</f>
        <v>1291609.1335</v>
      </c>
      <c r="Q12" s="34">
        <f>SUM(E12:P12)</f>
        <v>17675589.956500001</v>
      </c>
      <c r="R12" s="4"/>
      <c r="S12" s="4"/>
      <c r="T12" s="4"/>
      <c r="U12" s="4"/>
      <c r="V12" s="4"/>
      <c r="W12" s="4"/>
      <c r="X12" s="4"/>
      <c r="Y12" s="4"/>
      <c r="Z12" s="4"/>
    </row>
    <row r="13" spans="1:26" ht="27.75" customHeight="1">
      <c r="A13" s="27" t="s">
        <v>35</v>
      </c>
      <c r="B13" s="27" t="s">
        <v>34</v>
      </c>
      <c r="C13" s="27" t="s">
        <v>36</v>
      </c>
      <c r="D13" s="27" t="s">
        <v>39</v>
      </c>
      <c r="E13" s="155">
        <f>SUMIFS('Data Repository Table'!$I:$I,'Data Repository Table'!$C:$C,'Revenue Analysis'!$A13,'Data Repository Table'!$B:$B,'Revenue Analysis'!$B13,'Data Repository Table'!$F:$F,'Revenue Analysis'!$C13,'Data Repository Table'!$G:$G,'Revenue Analysis'!$D13,'Data Repository Table'!$D:$D,'Revenue Analysis'!E$10)</f>
        <v>1620947.9516999999</v>
      </c>
      <c r="F13" s="34">
        <f>SUMIFS('Data Repository Table'!$I:$I,'Data Repository Table'!$C:$C,'Revenue Analysis'!$A13,'Data Repository Table'!$B:$B,'Revenue Analysis'!$B13,'Data Repository Table'!$F:$F,'Revenue Analysis'!$C13,'Data Repository Table'!$G:$G,'Revenue Analysis'!$D13,'Data Repository Table'!$D:$D,'Revenue Analysis'!F$10)</f>
        <v>1561225.710275</v>
      </c>
      <c r="G13" s="34">
        <f>SUMIFS('Data Repository Table'!$I:$I,'Data Repository Table'!$C:$C,'Revenue Analysis'!$A13,'Data Repository Table'!$B:$B,'Revenue Analysis'!$B13,'Data Repository Table'!$F:$F,'Revenue Analysis'!$C13,'Data Repository Table'!$G:$G,'Revenue Analysis'!$D13,'Data Repository Table'!$D:$D,'Revenue Analysis'!G$10)</f>
        <v>1441740.531</v>
      </c>
      <c r="H13" s="34">
        <f>SUMIFS('Data Repository Table'!$I:$I,'Data Repository Table'!$C:$C,'Revenue Analysis'!$A13,'Data Repository Table'!$B:$B,'Revenue Analysis'!$B13,'Data Repository Table'!$F:$F,'Revenue Analysis'!$C13,'Data Repository Table'!$G:$G,'Revenue Analysis'!$D13,'Data Repository Table'!$D:$D,'Revenue Analysis'!H$10)</f>
        <v>1431127.2052</v>
      </c>
      <c r="I13" s="34">
        <f>SUMIFS('Data Repository Table'!$I:$I,'Data Repository Table'!$C:$C,'Revenue Analysis'!$A13,'Data Repository Table'!$B:$B,'Revenue Analysis'!$B13,'Data Repository Table'!$F:$F,'Revenue Analysis'!$C13,'Data Repository Table'!$G:$G,'Revenue Analysis'!$D13,'Data Repository Table'!$D:$D,'Revenue Analysis'!I$10)</f>
        <v>1511205.1492999999</v>
      </c>
      <c r="J13" s="34">
        <f>SUMIFS('Data Repository Table'!$I:$I,'Data Repository Table'!$C:$C,'Revenue Analysis'!$A13,'Data Repository Table'!$B:$B,'Revenue Analysis'!$B13,'Data Repository Table'!$F:$F,'Revenue Analysis'!$C13,'Data Repository Table'!$G:$G,'Revenue Analysis'!$D13,'Data Repository Table'!$D:$D,'Revenue Analysis'!J$10)</f>
        <v>1474685.3409750003</v>
      </c>
      <c r="K13" s="34">
        <f>SUMIFS('Data Repository Table'!$I:$I,'Data Repository Table'!$C:$C,'Revenue Analysis'!$A13,'Data Repository Table'!$B:$B,'Revenue Analysis'!$B13,'Data Repository Table'!$F:$F,'Revenue Analysis'!$C13,'Data Repository Table'!$G:$G,'Revenue Analysis'!$D13,'Data Repository Table'!$D:$D,'Revenue Analysis'!K$10)</f>
        <v>2143858.8074749997</v>
      </c>
      <c r="L13" s="34">
        <f>SUMIFS('Data Repository Table'!$I:$I,'Data Repository Table'!$C:$C,'Revenue Analysis'!$A13,'Data Repository Table'!$B:$B,'Revenue Analysis'!$B13,'Data Repository Table'!$F:$F,'Revenue Analysis'!$C13,'Data Repository Table'!$G:$G,'Revenue Analysis'!$D13,'Data Repository Table'!$D:$D,'Revenue Analysis'!L$10)</f>
        <v>1897677.8667000001</v>
      </c>
      <c r="M13" s="34">
        <f>SUMIFS('Data Repository Table'!$I:$I,'Data Repository Table'!$C:$C,'Revenue Analysis'!$A13,'Data Repository Table'!$B:$B,'Revenue Analysis'!$B13,'Data Repository Table'!$F:$F,'Revenue Analysis'!$C13,'Data Repository Table'!$G:$G,'Revenue Analysis'!$D13,'Data Repository Table'!$D:$D,'Revenue Analysis'!M$10)</f>
        <v>2000029.4814499998</v>
      </c>
      <c r="N13" s="34">
        <f>SUMIFS('Data Repository Table'!$I:$I,'Data Repository Table'!$C:$C,'Revenue Analysis'!$A13,'Data Repository Table'!$B:$B,'Revenue Analysis'!$B13,'Data Repository Table'!$F:$F,'Revenue Analysis'!$C13,'Data Repository Table'!$G:$G,'Revenue Analysis'!$D13,'Data Repository Table'!$D:$D,'Revenue Analysis'!N$10)</f>
        <v>1461351.8515750002</v>
      </c>
      <c r="O13" s="34">
        <f>SUMIFS('Data Repository Table'!$I:$I,'Data Repository Table'!$C:$C,'Revenue Analysis'!$A13,'Data Repository Table'!$B:$B,'Revenue Analysis'!$B13,'Data Repository Table'!$F:$F,'Revenue Analysis'!$C13,'Data Repository Table'!$G:$G,'Revenue Analysis'!$D13,'Data Repository Table'!$D:$D,'Revenue Analysis'!O$10)</f>
        <v>1478529.0096499999</v>
      </c>
      <c r="P13" s="34">
        <f>SUMIFS('Data Repository Table'!$I:$I,'Data Repository Table'!$C:$C,'Revenue Analysis'!$A13,'Data Repository Table'!$B:$B,'Revenue Analysis'!$B13,'Data Repository Table'!$F:$F,'Revenue Analysis'!$C13,'Data Repository Table'!$G:$G,'Revenue Analysis'!$D13,'Data Repository Table'!$D:$D,'Revenue Analysis'!P$10)</f>
        <v>1420770.04685</v>
      </c>
      <c r="Q13" s="34">
        <f t="shared" ref="Q13:Q16" si="0">SUM(E13:P13)</f>
        <v>19443148.952149998</v>
      </c>
      <c r="R13" s="4"/>
      <c r="S13" s="4"/>
      <c r="T13" s="4"/>
      <c r="U13" s="4"/>
      <c r="V13" s="4"/>
      <c r="W13" s="4"/>
      <c r="X13" s="4"/>
      <c r="Y13" s="4"/>
      <c r="Z13" s="4"/>
    </row>
    <row r="14" spans="1:26" ht="27.75" customHeight="1">
      <c r="A14" s="27" t="s">
        <v>35</v>
      </c>
      <c r="B14" s="27" t="s">
        <v>34</v>
      </c>
      <c r="C14" s="27" t="s">
        <v>40</v>
      </c>
      <c r="D14" s="27" t="s">
        <v>37</v>
      </c>
      <c r="E14" s="34">
        <f>SUMIFS('Data Repository Table'!$I:$I,'Data Repository Table'!$C:$C,'Revenue Analysis'!$A14,'Data Repository Table'!$B:$B,'Revenue Analysis'!$B14,'Data Repository Table'!$F:$F,'Revenue Analysis'!$C14,'Data Repository Table'!$G:$G,'Revenue Analysis'!$D14,'Data Repository Table'!$D:$D,'Revenue Analysis'!E$10)</f>
        <v>567331.78309499996</v>
      </c>
      <c r="F14" s="34">
        <f>SUMIFS('Data Repository Table'!$I:$I,'Data Repository Table'!$C:$C,'Revenue Analysis'!$A14,'Data Repository Table'!$B:$B,'Revenue Analysis'!$B14,'Data Repository Table'!$F:$F,'Revenue Analysis'!$C14,'Data Repository Table'!$G:$G,'Revenue Analysis'!$D14,'Data Repository Table'!$D:$D,'Revenue Analysis'!F$10)</f>
        <v>546428.99859624996</v>
      </c>
      <c r="G14" s="34">
        <f>SUMIFS('Data Repository Table'!$I:$I,'Data Repository Table'!$C:$C,'Revenue Analysis'!$A14,'Data Repository Table'!$B:$B,'Revenue Analysis'!$B14,'Data Repository Table'!$F:$F,'Revenue Analysis'!$C14,'Data Repository Table'!$G:$G,'Revenue Analysis'!$D14,'Data Repository Table'!$D:$D,'Revenue Analysis'!G$10)</f>
        <v>504609.18584999995</v>
      </c>
      <c r="H14" s="34">
        <f>SUMIFS('Data Repository Table'!$I:$I,'Data Repository Table'!$C:$C,'Revenue Analysis'!$A14,'Data Repository Table'!$B:$B,'Revenue Analysis'!$B14,'Data Repository Table'!$F:$F,'Revenue Analysis'!$C14,'Data Repository Table'!$G:$G,'Revenue Analysis'!$D14,'Data Repository Table'!$D:$D,'Revenue Analysis'!H$10)</f>
        <v>500894.52181999997</v>
      </c>
      <c r="I14" s="34">
        <f>SUMIFS('Data Repository Table'!$I:$I,'Data Repository Table'!$C:$C,'Revenue Analysis'!$A14,'Data Repository Table'!$B:$B,'Revenue Analysis'!$B14,'Data Repository Table'!$F:$F,'Revenue Analysis'!$C14,'Data Repository Table'!$G:$G,'Revenue Analysis'!$D14,'Data Repository Table'!$D:$D,'Revenue Analysis'!I$10)</f>
        <v>528921.80225499999</v>
      </c>
      <c r="J14" s="34">
        <f>SUMIFS('Data Repository Table'!$I:$I,'Data Repository Table'!$C:$C,'Revenue Analysis'!$A14,'Data Repository Table'!$B:$B,'Revenue Analysis'!$B14,'Data Repository Table'!$F:$F,'Revenue Analysis'!$C14,'Data Repository Table'!$G:$G,'Revenue Analysis'!$D14,'Data Repository Table'!$D:$D,'Revenue Analysis'!J$10)</f>
        <v>516139.86934125004</v>
      </c>
      <c r="K14" s="34">
        <f>SUMIFS('Data Repository Table'!$I:$I,'Data Repository Table'!$C:$C,'Revenue Analysis'!$A14,'Data Repository Table'!$B:$B,'Revenue Analysis'!$B14,'Data Repository Table'!$F:$F,'Revenue Analysis'!$C14,'Data Repository Table'!$G:$G,'Revenue Analysis'!$D14,'Data Repository Table'!$D:$D,'Revenue Analysis'!K$10)</f>
        <v>750350.5826162498</v>
      </c>
      <c r="L14" s="34">
        <f>SUMIFS('Data Repository Table'!$I:$I,'Data Repository Table'!$C:$C,'Revenue Analysis'!$A14,'Data Repository Table'!$B:$B,'Revenue Analysis'!$B14,'Data Repository Table'!$F:$F,'Revenue Analysis'!$C14,'Data Repository Table'!$G:$G,'Revenue Analysis'!$D14,'Data Repository Table'!$D:$D,'Revenue Analysis'!L$10)</f>
        <v>664187.25334499998</v>
      </c>
      <c r="M14" s="34">
        <f>SUMIFS('Data Repository Table'!$I:$I,'Data Repository Table'!$C:$C,'Revenue Analysis'!$A14,'Data Repository Table'!$B:$B,'Revenue Analysis'!$B14,'Data Repository Table'!$F:$F,'Revenue Analysis'!$C14,'Data Repository Table'!$G:$G,'Revenue Analysis'!$D14,'Data Repository Table'!$D:$D,'Revenue Analysis'!M$10)</f>
        <v>700010.31850749988</v>
      </c>
      <c r="N14" s="34">
        <f>SUMIFS('Data Repository Table'!$I:$I,'Data Repository Table'!$C:$C,'Revenue Analysis'!$A14,'Data Repository Table'!$B:$B,'Revenue Analysis'!$B14,'Data Repository Table'!$F:$F,'Revenue Analysis'!$C14,'Data Repository Table'!$G:$G,'Revenue Analysis'!$D14,'Data Repository Table'!$D:$D,'Revenue Analysis'!N$10)</f>
        <v>511473.14805125003</v>
      </c>
      <c r="O14" s="34">
        <f>SUMIFS('Data Repository Table'!$I:$I,'Data Repository Table'!$C:$C,'Revenue Analysis'!$A14,'Data Repository Table'!$B:$B,'Revenue Analysis'!$B14,'Data Repository Table'!$F:$F,'Revenue Analysis'!$C14,'Data Repository Table'!$G:$G,'Revenue Analysis'!$D14,'Data Repository Table'!$D:$D,'Revenue Analysis'!O$10)</f>
        <v>517485.15337749996</v>
      </c>
      <c r="P14" s="34">
        <f>SUMIFS('Data Repository Table'!$I:$I,'Data Repository Table'!$C:$C,'Revenue Analysis'!$A14,'Data Repository Table'!$B:$B,'Revenue Analysis'!$B14,'Data Repository Table'!$F:$F,'Revenue Analysis'!$C14,'Data Repository Table'!$G:$G,'Revenue Analysis'!$D14,'Data Repository Table'!$D:$D,'Revenue Analysis'!P$10)</f>
        <v>497269.5163975</v>
      </c>
      <c r="Q14" s="34">
        <f t="shared" si="0"/>
        <v>6805102.1332524996</v>
      </c>
      <c r="R14" s="4"/>
      <c r="S14" s="4"/>
      <c r="T14" s="4"/>
      <c r="U14" s="4"/>
      <c r="V14" s="4"/>
      <c r="W14" s="4"/>
      <c r="X14" s="4"/>
      <c r="Y14" s="4"/>
      <c r="Z14" s="4"/>
    </row>
    <row r="15" spans="1:26" ht="27.75" customHeight="1">
      <c r="A15" s="27" t="s">
        <v>35</v>
      </c>
      <c r="B15" s="27" t="s">
        <v>34</v>
      </c>
      <c r="C15" s="27" t="s">
        <v>40</v>
      </c>
      <c r="D15" s="27" t="s">
        <v>39</v>
      </c>
      <c r="E15" s="34">
        <f>SUMIFS('Data Repository Table'!$I:$I,'Data Repository Table'!$C:$C,'Revenue Analysis'!$A15,'Data Repository Table'!$B:$B,'Revenue Analysis'!$B15,'Data Repository Table'!$F:$F,'Revenue Analysis'!$C15,'Data Repository Table'!$G:$G,'Revenue Analysis'!$D15,'Data Repository Table'!$D:$D,'Revenue Analysis'!E$10)</f>
        <v>955954.05451507494</v>
      </c>
      <c r="F15" s="34">
        <f>SUMIFS('Data Repository Table'!$I:$I,'Data Repository Table'!$C:$C,'Revenue Analysis'!$A15,'Data Repository Table'!$B:$B,'Revenue Analysis'!$B15,'Data Repository Table'!$F:$F,'Revenue Analysis'!$C15,'Data Repository Table'!$G:$G,'Revenue Analysis'!$D15,'Data Repository Table'!$D:$D,'Revenue Analysis'!F$10)</f>
        <v>920732.86263468117</v>
      </c>
      <c r="G15" s="34">
        <f>SUMIFS('Data Repository Table'!$I:$I,'Data Repository Table'!$C:$C,'Revenue Analysis'!$A15,'Data Repository Table'!$B:$B,'Revenue Analysis'!$B15,'Data Repository Table'!$F:$F,'Revenue Analysis'!$C15,'Data Repository Table'!$G:$G,'Revenue Analysis'!$D15,'Data Repository Table'!$D:$D,'Revenue Analysis'!G$10)</f>
        <v>850266.47815724998</v>
      </c>
      <c r="H15" s="34">
        <f>SUMIFS('Data Repository Table'!$I:$I,'Data Repository Table'!$C:$C,'Revenue Analysis'!$A15,'Data Repository Table'!$B:$B,'Revenue Analysis'!$B15,'Data Repository Table'!$F:$F,'Revenue Analysis'!$C15,'Data Repository Table'!$G:$G,'Revenue Analysis'!$D15,'Data Repository Table'!$D:$D,'Revenue Analysis'!H$10)</f>
        <v>844007.26926670002</v>
      </c>
      <c r="I15" s="34">
        <f>SUMIFS('Data Repository Table'!$I:$I,'Data Repository Table'!$C:$C,'Revenue Analysis'!$A15,'Data Repository Table'!$B:$B,'Revenue Analysis'!$B15,'Data Repository Table'!$F:$F,'Revenue Analysis'!$C15,'Data Repository Table'!$G:$G,'Revenue Analysis'!$D15,'Data Repository Table'!$D:$D,'Revenue Analysis'!I$10)</f>
        <v>891233.23679967504</v>
      </c>
      <c r="J15" s="34">
        <f>SUMIFS('Data Repository Table'!$I:$I,'Data Repository Table'!$C:$C,'Revenue Analysis'!$A15,'Data Repository Table'!$B:$B,'Revenue Analysis'!$B15,'Data Repository Table'!$F:$F,'Revenue Analysis'!$C15,'Data Repository Table'!$G:$G,'Revenue Analysis'!$D15,'Data Repository Table'!$D:$D,'Revenue Analysis'!J$10)</f>
        <v>869695.6798400064</v>
      </c>
      <c r="K15" s="34">
        <f>SUMIFS('Data Repository Table'!$I:$I,'Data Repository Table'!$C:$C,'Revenue Analysis'!$A15,'Data Repository Table'!$B:$B,'Revenue Analysis'!$B15,'Data Repository Table'!$F:$F,'Revenue Analysis'!$C15,'Data Repository Table'!$G:$G,'Revenue Analysis'!$D15,'Data Repository Table'!$D:$D,'Revenue Analysis'!K$10)</f>
        <v>1264340.7317083809</v>
      </c>
      <c r="L15" s="34">
        <f>SUMIFS('Data Repository Table'!$I:$I,'Data Repository Table'!$C:$C,'Revenue Analysis'!$A15,'Data Repository Table'!$B:$B,'Revenue Analysis'!$B15,'Data Repository Table'!$F:$F,'Revenue Analysis'!$C15,'Data Repository Table'!$G:$G,'Revenue Analysis'!$D15,'Data Repository Table'!$D:$D,'Revenue Analysis'!L$10)</f>
        <v>1119155.521886325</v>
      </c>
      <c r="M15" s="34">
        <f>SUMIFS('Data Repository Table'!$I:$I,'Data Repository Table'!$C:$C,'Revenue Analysis'!$A15,'Data Repository Table'!$B:$B,'Revenue Analysis'!$B15,'Data Repository Table'!$F:$F,'Revenue Analysis'!$C15,'Data Repository Table'!$G:$G,'Revenue Analysis'!$D15,'Data Repository Table'!$D:$D,'Revenue Analysis'!M$10)</f>
        <v>1179517.3866851374</v>
      </c>
      <c r="N15" s="34">
        <f>SUMIFS('Data Repository Table'!$I:$I,'Data Repository Table'!$C:$C,'Revenue Analysis'!$A15,'Data Repository Table'!$B:$B,'Revenue Analysis'!$B15,'Data Repository Table'!$F:$F,'Revenue Analysis'!$C15,'Data Repository Table'!$G:$G,'Revenue Analysis'!$D15,'Data Repository Table'!$D:$D,'Revenue Analysis'!N$10)</f>
        <v>861832.25446635636</v>
      </c>
      <c r="O15" s="34">
        <f>SUMIFS('Data Repository Table'!$I:$I,'Data Repository Table'!$C:$C,'Revenue Analysis'!$A15,'Data Repository Table'!$B:$B,'Revenue Analysis'!$B15,'Data Repository Table'!$F:$F,'Revenue Analysis'!$C15,'Data Repository Table'!$G:$G,'Revenue Analysis'!$D15,'Data Repository Table'!$D:$D,'Revenue Analysis'!O$10)</f>
        <v>871962.48344108742</v>
      </c>
      <c r="P15" s="34">
        <f>SUMIFS('Data Repository Table'!$I:$I,'Data Repository Table'!$C:$C,'Revenue Analysis'!$A15,'Data Repository Table'!$B:$B,'Revenue Analysis'!$B15,'Data Repository Table'!$F:$F,'Revenue Analysis'!$C15,'Data Repository Table'!$G:$G,'Revenue Analysis'!$D15,'Data Repository Table'!$D:$D,'Revenue Analysis'!P$10)</f>
        <v>837899.13512978749</v>
      </c>
      <c r="Q15" s="34">
        <f t="shared" si="0"/>
        <v>11466597.094530459</v>
      </c>
      <c r="R15" s="4"/>
      <c r="S15" s="4"/>
      <c r="T15" s="4"/>
      <c r="U15" s="4"/>
      <c r="V15" s="4"/>
      <c r="W15" s="4"/>
      <c r="X15" s="4"/>
      <c r="Y15" s="4"/>
      <c r="Z15" s="4"/>
    </row>
    <row r="16" spans="1:26" ht="27.75" customHeight="1">
      <c r="A16" s="27" t="s">
        <v>35</v>
      </c>
      <c r="B16" s="27" t="s">
        <v>34</v>
      </c>
      <c r="C16" s="27" t="s">
        <v>41</v>
      </c>
      <c r="D16" s="27" t="s">
        <v>37</v>
      </c>
      <c r="E16" s="34">
        <f>SUMIFS('Data Repository Table'!$I:$I,'Data Repository Table'!$C:$C,'Revenue Analysis'!$A16,'Data Repository Table'!$B:$B,'Revenue Analysis'!$B16,'Data Repository Table'!$F:$F,'Revenue Analysis'!$C16,'Data Repository Table'!$G:$G,'Revenue Analysis'!$D16,'Data Repository Table'!$D:$D,'Revenue Analysis'!E$10)</f>
        <v>1296758.36136</v>
      </c>
      <c r="F16" s="34">
        <f>SUMIFS('Data Repository Table'!$I:$I,'Data Repository Table'!$C:$C,'Revenue Analysis'!$A16,'Data Repository Table'!$B:$B,'Revenue Analysis'!$B16,'Data Repository Table'!$F:$F,'Revenue Analysis'!$C16,'Data Repository Table'!$G:$G,'Revenue Analysis'!$D16,'Data Repository Table'!$D:$D,'Revenue Analysis'!F$10)</f>
        <v>1248980.56822</v>
      </c>
      <c r="G16" s="34">
        <f>SUMIFS('Data Repository Table'!$I:$I,'Data Repository Table'!$C:$C,'Revenue Analysis'!$A16,'Data Repository Table'!$B:$B,'Revenue Analysis'!$B16,'Data Repository Table'!$F:$F,'Revenue Analysis'!$C16,'Data Repository Table'!$G:$G,'Revenue Analysis'!$D16,'Data Repository Table'!$D:$D,'Revenue Analysis'!G$10)</f>
        <v>1153392.4247999999</v>
      </c>
      <c r="H16" s="34">
        <f>SUMIFS('Data Repository Table'!$I:$I,'Data Repository Table'!$C:$C,'Revenue Analysis'!$A16,'Data Repository Table'!$B:$B,'Revenue Analysis'!$B16,'Data Repository Table'!$F:$F,'Revenue Analysis'!$C16,'Data Repository Table'!$G:$G,'Revenue Analysis'!$D16,'Data Repository Table'!$D:$D,'Revenue Analysis'!H$10)</f>
        <v>1144901.76416</v>
      </c>
      <c r="I16" s="34">
        <f>SUMIFS('Data Repository Table'!$I:$I,'Data Repository Table'!$C:$C,'Revenue Analysis'!$A16,'Data Repository Table'!$B:$B,'Revenue Analysis'!$B16,'Data Repository Table'!$F:$F,'Revenue Analysis'!$C16,'Data Repository Table'!$G:$G,'Revenue Analysis'!$D16,'Data Repository Table'!$D:$D,'Revenue Analysis'!I$10)</f>
        <v>1208964.11944</v>
      </c>
      <c r="J16" s="34">
        <f>SUMIFS('Data Repository Table'!$I:$I,'Data Repository Table'!$C:$C,'Revenue Analysis'!$A16,'Data Repository Table'!$B:$B,'Revenue Analysis'!$B16,'Data Repository Table'!$F:$F,'Revenue Analysis'!$C16,'Data Repository Table'!$G:$G,'Revenue Analysis'!$D16,'Data Repository Table'!$D:$D,'Revenue Analysis'!J$10)</f>
        <v>1179748.2727800002</v>
      </c>
      <c r="K16" s="34">
        <f>SUMIFS('Data Repository Table'!$I:$I,'Data Repository Table'!$C:$C,'Revenue Analysis'!$A16,'Data Repository Table'!$B:$B,'Revenue Analysis'!$B16,'Data Repository Table'!$F:$F,'Revenue Analysis'!$C16,'Data Repository Table'!$G:$G,'Revenue Analysis'!$D16,'Data Repository Table'!$D:$D,'Revenue Analysis'!K$10)</f>
        <v>1715087.0459799999</v>
      </c>
      <c r="L16" s="34">
        <f>SUMIFS('Data Repository Table'!$I:$I,'Data Repository Table'!$C:$C,'Revenue Analysis'!$A16,'Data Repository Table'!$B:$B,'Revenue Analysis'!$B16,'Data Repository Table'!$F:$F,'Revenue Analysis'!$C16,'Data Repository Table'!$G:$G,'Revenue Analysis'!$D16,'Data Repository Table'!$D:$D,'Revenue Analysis'!L$10)</f>
        <v>1518142.2933600002</v>
      </c>
      <c r="M16" s="34">
        <f>SUMIFS('Data Repository Table'!$I:$I,'Data Repository Table'!$C:$C,'Revenue Analysis'!$A16,'Data Repository Table'!$B:$B,'Revenue Analysis'!$B16,'Data Repository Table'!$F:$F,'Revenue Analysis'!$C16,'Data Repository Table'!$G:$G,'Revenue Analysis'!$D16,'Data Repository Table'!$D:$D,'Revenue Analysis'!M$10)</f>
        <v>1600023.58516</v>
      </c>
      <c r="N16" s="34">
        <f>SUMIFS('Data Repository Table'!$I:$I,'Data Repository Table'!$C:$C,'Revenue Analysis'!$A16,'Data Repository Table'!$B:$B,'Revenue Analysis'!$B16,'Data Repository Table'!$F:$F,'Revenue Analysis'!$C16,'Data Repository Table'!$G:$G,'Revenue Analysis'!$D16,'Data Repository Table'!$D:$D,'Revenue Analysis'!N$10)</f>
        <v>1169081.4812600003</v>
      </c>
      <c r="O16" s="34">
        <f>SUMIFS('Data Repository Table'!$I:$I,'Data Repository Table'!$C:$C,'Revenue Analysis'!$A16,'Data Repository Table'!$B:$B,'Revenue Analysis'!$B16,'Data Repository Table'!$F:$F,'Revenue Analysis'!$C16,'Data Repository Table'!$G:$G,'Revenue Analysis'!$D16,'Data Repository Table'!$D:$D,'Revenue Analysis'!O$10)</f>
        <v>1182823.2077200001</v>
      </c>
      <c r="P16" s="34">
        <f>SUMIFS('Data Repository Table'!$I:$I,'Data Repository Table'!$C:$C,'Revenue Analysis'!$A16,'Data Repository Table'!$B:$B,'Revenue Analysis'!$B16,'Data Repository Table'!$F:$F,'Revenue Analysis'!$C16,'Data Repository Table'!$G:$G,'Revenue Analysis'!$D16,'Data Repository Table'!$D:$D,'Revenue Analysis'!P$10)</f>
        <v>1136616.0374800002</v>
      </c>
      <c r="Q16" s="34">
        <f t="shared" si="0"/>
        <v>15554519.161720002</v>
      </c>
      <c r="R16" s="4"/>
      <c r="S16" s="4"/>
      <c r="T16" s="4"/>
      <c r="U16" s="4"/>
      <c r="V16" s="4"/>
      <c r="W16" s="4"/>
      <c r="X16" s="4"/>
      <c r="Y16" s="4"/>
      <c r="Z16" s="4"/>
    </row>
    <row r="17" spans="1:26" ht="27.75" customHeight="1">
      <c r="A17" s="98"/>
      <c r="B17" s="98"/>
      <c r="C17" s="98"/>
      <c r="D17" s="98"/>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27.75" customHeight="1">
      <c r="A18" s="27" t="s">
        <v>42</v>
      </c>
      <c r="B18" s="27" t="s">
        <v>34</v>
      </c>
      <c r="C18" s="27" t="s">
        <v>36</v>
      </c>
      <c r="D18" s="27" t="s">
        <v>37</v>
      </c>
      <c r="E18" s="34">
        <f>SUMIFS('Data Repository Table'!$I:$I,'Data Repository Table'!$C:$C,'Revenue Analysis'!$A18,'Data Repository Table'!$B:$B,'Revenue Analysis'!$B18,'Data Repository Table'!$F:$F,'Revenue Analysis'!$C18,'Data Repository Table'!$G:$G,'Revenue Analysis'!$D18,'Data Repository Table'!$D:$D,'Revenue Analysis'!E$10)</f>
        <v>2406673.7462499999</v>
      </c>
      <c r="F18" s="34">
        <f>SUMIFS('Data Repository Table'!$I:$I,'Data Repository Table'!$C:$C,'Revenue Analysis'!$A18,'Data Repository Table'!$B:$B,'Revenue Analysis'!$B18,'Data Repository Table'!$F:$F,'Revenue Analysis'!$C18,'Data Repository Table'!$G:$G,'Revenue Analysis'!$D18,'Data Repository Table'!$D:$D,'Revenue Analysis'!F$10)</f>
        <v>2028377.0049999999</v>
      </c>
      <c r="G18" s="34">
        <f>SUMIFS('Data Repository Table'!$I:$I,'Data Repository Table'!$C:$C,'Revenue Analysis'!$A18,'Data Repository Table'!$B:$B,'Revenue Analysis'!$B18,'Data Repository Table'!$F:$F,'Revenue Analysis'!$C18,'Data Repository Table'!$G:$G,'Revenue Analysis'!$D18,'Data Repository Table'!$D:$D,'Revenue Analysis'!G$10)</f>
        <v>2241097.23875</v>
      </c>
      <c r="H18" s="34">
        <f>SUMIFS('Data Repository Table'!$I:$I,'Data Repository Table'!$C:$C,'Revenue Analysis'!$A18,'Data Repository Table'!$B:$B,'Revenue Analysis'!$B18,'Data Repository Table'!$F:$F,'Revenue Analysis'!$C18,'Data Repository Table'!$G:$G,'Revenue Analysis'!$D18,'Data Repository Table'!$D:$D,'Revenue Analysis'!H$10)</f>
        <v>2104393.5099999998</v>
      </c>
      <c r="I18" s="34">
        <f>SUMIFS('Data Repository Table'!$I:$I,'Data Repository Table'!$C:$C,'Revenue Analysis'!$A18,'Data Repository Table'!$B:$B,'Revenue Analysis'!$B18,'Data Repository Table'!$F:$F,'Revenue Analysis'!$C18,'Data Repository Table'!$G:$G,'Revenue Analysis'!$D18,'Data Repository Table'!$D:$D,'Revenue Analysis'!I$10)</f>
        <v>1921236.2224999999</v>
      </c>
      <c r="J18" s="34">
        <f>SUMIFS('Data Repository Table'!$I:$I,'Data Repository Table'!$C:$C,'Revenue Analysis'!$A18,'Data Repository Table'!$B:$B,'Revenue Analysis'!$B18,'Data Repository Table'!$F:$F,'Revenue Analysis'!$C18,'Data Repository Table'!$G:$G,'Revenue Analysis'!$D18,'Data Repository Table'!$D:$D,'Revenue Analysis'!J$10)</f>
        <v>2161522.17</v>
      </c>
      <c r="K18" s="34">
        <f>SUMIFS('Data Repository Table'!$I:$I,'Data Repository Table'!$C:$C,'Revenue Analysis'!$A18,'Data Repository Table'!$B:$B,'Revenue Analysis'!$B18,'Data Repository Table'!$F:$F,'Revenue Analysis'!$C18,'Data Repository Table'!$G:$G,'Revenue Analysis'!$D18,'Data Repository Table'!$D:$D,'Revenue Analysis'!K$10)</f>
        <v>3104730.2250000001</v>
      </c>
      <c r="L18" s="34">
        <f>SUMIFS('Data Repository Table'!$I:$I,'Data Repository Table'!$C:$C,'Revenue Analysis'!$A18,'Data Repository Table'!$B:$B,'Revenue Analysis'!$B18,'Data Repository Table'!$F:$F,'Revenue Analysis'!$C18,'Data Repository Table'!$G:$G,'Revenue Analysis'!$D18,'Data Repository Table'!$D:$D,'Revenue Analysis'!L$10)</f>
        <v>2116798.7124999999</v>
      </c>
      <c r="M18" s="34">
        <f>SUMIFS('Data Repository Table'!$I:$I,'Data Repository Table'!$C:$C,'Revenue Analysis'!$A18,'Data Repository Table'!$B:$B,'Revenue Analysis'!$B18,'Data Repository Table'!$F:$F,'Revenue Analysis'!$C18,'Data Repository Table'!$G:$G,'Revenue Analysis'!$D18,'Data Repository Table'!$D:$D,'Revenue Analysis'!M$10)</f>
        <v>2728427.88625</v>
      </c>
      <c r="N18" s="34">
        <f>SUMIFS('Data Repository Table'!$I:$I,'Data Repository Table'!$C:$C,'Revenue Analysis'!$A18,'Data Repository Table'!$B:$B,'Revenue Analysis'!$B18,'Data Repository Table'!$F:$F,'Revenue Analysis'!$C18,'Data Repository Table'!$G:$G,'Revenue Analysis'!$D18,'Data Repository Table'!$D:$D,'Revenue Analysis'!N$10)</f>
        <v>2259504.8675000002</v>
      </c>
      <c r="O18" s="34">
        <f>SUMIFS('Data Repository Table'!$I:$I,'Data Repository Table'!$C:$C,'Revenue Analysis'!$A18,'Data Repository Table'!$B:$B,'Revenue Analysis'!$B18,'Data Repository Table'!$F:$F,'Revenue Analysis'!$C18,'Data Repository Table'!$G:$G,'Revenue Analysis'!$D18,'Data Repository Table'!$D:$D,'Revenue Analysis'!O$10)</f>
        <v>2031569.2350000001</v>
      </c>
      <c r="P18" s="34">
        <f>SUMIFS('Data Repository Table'!$I:$I,'Data Repository Table'!$C:$C,'Revenue Analysis'!$A18,'Data Repository Table'!$B:$B,'Revenue Analysis'!$B18,'Data Repository Table'!$F:$F,'Revenue Analysis'!$C18,'Data Repository Table'!$G:$G,'Revenue Analysis'!$D18,'Data Repository Table'!$D:$D,'Revenue Analysis'!P$10)</f>
        <v>2245023.2324999999</v>
      </c>
      <c r="Q18" s="34">
        <f t="shared" ref="Q18:Q22" si="1">SUM(E18:P18)</f>
        <v>27349354.051249996</v>
      </c>
      <c r="R18" s="4"/>
      <c r="S18" s="4"/>
      <c r="T18" s="4"/>
      <c r="U18" s="4"/>
      <c r="V18" s="4"/>
      <c r="W18" s="4"/>
      <c r="X18" s="4"/>
      <c r="Y18" s="4"/>
      <c r="Z18" s="4"/>
    </row>
    <row r="19" spans="1:26" ht="27.75" customHeight="1">
      <c r="A19" s="27" t="s">
        <v>42</v>
      </c>
      <c r="B19" s="27" t="s">
        <v>34</v>
      </c>
      <c r="C19" s="27" t="s">
        <v>36</v>
      </c>
      <c r="D19" s="27" t="s">
        <v>39</v>
      </c>
      <c r="E19" s="34">
        <f>SUMIFS('Data Repository Table'!$I:$I,'Data Repository Table'!$C:$C,'Revenue Analysis'!$A19,'Data Repository Table'!$B:$B,'Revenue Analysis'!$B19,'Data Repository Table'!$F:$F,'Revenue Analysis'!$C19,'Data Repository Table'!$G:$G,'Revenue Analysis'!$D19,'Data Repository Table'!$D:$D,'Revenue Analysis'!E$10)</f>
        <v>4813347.4924999997</v>
      </c>
      <c r="F19" s="34">
        <f>SUMIFS('Data Repository Table'!$I:$I,'Data Repository Table'!$C:$C,'Revenue Analysis'!$A19,'Data Repository Table'!$B:$B,'Revenue Analysis'!$B19,'Data Repository Table'!$F:$F,'Revenue Analysis'!$C19,'Data Repository Table'!$G:$G,'Revenue Analysis'!$D19,'Data Repository Table'!$D:$D,'Revenue Analysis'!F$10)</f>
        <v>4056754.01</v>
      </c>
      <c r="G19" s="34">
        <f>SUMIFS('Data Repository Table'!$I:$I,'Data Repository Table'!$C:$C,'Revenue Analysis'!$A19,'Data Repository Table'!$B:$B,'Revenue Analysis'!$B19,'Data Repository Table'!$F:$F,'Revenue Analysis'!$C19,'Data Repository Table'!$G:$G,'Revenue Analysis'!$D19,'Data Repository Table'!$D:$D,'Revenue Analysis'!G$10)</f>
        <v>4482194.4775</v>
      </c>
      <c r="H19" s="34">
        <f>SUMIFS('Data Repository Table'!$I:$I,'Data Repository Table'!$C:$C,'Revenue Analysis'!$A19,'Data Repository Table'!$B:$B,'Revenue Analysis'!$B19,'Data Repository Table'!$F:$F,'Revenue Analysis'!$C19,'Data Repository Table'!$G:$G,'Revenue Analysis'!$D19,'Data Repository Table'!$D:$D,'Revenue Analysis'!H$10)</f>
        <v>4208787.0199999996</v>
      </c>
      <c r="I19" s="34">
        <f>SUMIFS('Data Repository Table'!$I:$I,'Data Repository Table'!$C:$C,'Revenue Analysis'!$A19,'Data Repository Table'!$B:$B,'Revenue Analysis'!$B19,'Data Repository Table'!$F:$F,'Revenue Analysis'!$C19,'Data Repository Table'!$G:$G,'Revenue Analysis'!$D19,'Data Repository Table'!$D:$D,'Revenue Analysis'!I$10)</f>
        <v>3842472.4449999998</v>
      </c>
      <c r="J19" s="34">
        <f>SUMIFS('Data Repository Table'!$I:$I,'Data Repository Table'!$C:$C,'Revenue Analysis'!$A19,'Data Repository Table'!$B:$B,'Revenue Analysis'!$B19,'Data Repository Table'!$F:$F,'Revenue Analysis'!$C19,'Data Repository Table'!$G:$G,'Revenue Analysis'!$D19,'Data Repository Table'!$D:$D,'Revenue Analysis'!J$10)</f>
        <v>4323044.34</v>
      </c>
      <c r="K19" s="34">
        <f>SUMIFS('Data Repository Table'!$I:$I,'Data Repository Table'!$C:$C,'Revenue Analysis'!$A19,'Data Repository Table'!$B:$B,'Revenue Analysis'!$B19,'Data Repository Table'!$F:$F,'Revenue Analysis'!$C19,'Data Repository Table'!$G:$G,'Revenue Analysis'!$D19,'Data Repository Table'!$D:$D,'Revenue Analysis'!K$10)</f>
        <v>6209460.4500000002</v>
      </c>
      <c r="L19" s="34">
        <f>SUMIFS('Data Repository Table'!$I:$I,'Data Repository Table'!$C:$C,'Revenue Analysis'!$A19,'Data Repository Table'!$B:$B,'Revenue Analysis'!$B19,'Data Repository Table'!$F:$F,'Revenue Analysis'!$C19,'Data Repository Table'!$G:$G,'Revenue Analysis'!$D19,'Data Repository Table'!$D:$D,'Revenue Analysis'!L$10)</f>
        <v>4633597.4249999998</v>
      </c>
      <c r="M19" s="34">
        <f>SUMIFS('Data Repository Table'!$I:$I,'Data Repository Table'!$C:$C,'Revenue Analysis'!$A19,'Data Repository Table'!$B:$B,'Revenue Analysis'!$B19,'Data Repository Table'!$F:$F,'Revenue Analysis'!$C19,'Data Repository Table'!$G:$G,'Revenue Analysis'!$D19,'Data Repository Table'!$D:$D,'Revenue Analysis'!M$10)</f>
        <v>5456855.7725</v>
      </c>
      <c r="N19" s="34">
        <f>SUMIFS('Data Repository Table'!$I:$I,'Data Repository Table'!$C:$C,'Revenue Analysis'!$A19,'Data Repository Table'!$B:$B,'Revenue Analysis'!$B19,'Data Repository Table'!$F:$F,'Revenue Analysis'!$C19,'Data Repository Table'!$G:$G,'Revenue Analysis'!$D19,'Data Repository Table'!$D:$D,'Revenue Analysis'!N$10)</f>
        <v>4519009.7350000003</v>
      </c>
      <c r="O19" s="34">
        <f>SUMIFS('Data Repository Table'!$I:$I,'Data Repository Table'!$C:$C,'Revenue Analysis'!$A19,'Data Repository Table'!$B:$B,'Revenue Analysis'!$B19,'Data Repository Table'!$F:$F,'Revenue Analysis'!$C19,'Data Repository Table'!$G:$G,'Revenue Analysis'!$D19,'Data Repository Table'!$D:$D,'Revenue Analysis'!O$10)</f>
        <v>4063138.47</v>
      </c>
      <c r="P19" s="34">
        <f>SUMIFS('Data Repository Table'!$I:$I,'Data Repository Table'!$C:$C,'Revenue Analysis'!$A19,'Data Repository Table'!$B:$B,'Revenue Analysis'!$B19,'Data Repository Table'!$F:$F,'Revenue Analysis'!$C19,'Data Repository Table'!$G:$G,'Revenue Analysis'!$D19,'Data Repository Table'!$D:$D,'Revenue Analysis'!P$10)</f>
        <v>4490046.4649999999</v>
      </c>
      <c r="Q19" s="34">
        <f t="shared" si="1"/>
        <v>55098708.102499992</v>
      </c>
      <c r="R19" s="4"/>
      <c r="S19" s="4"/>
      <c r="T19" s="4"/>
      <c r="U19" s="4"/>
      <c r="V19" s="4"/>
      <c r="W19" s="4"/>
      <c r="X19" s="4"/>
      <c r="Y19" s="4"/>
      <c r="Z19" s="4"/>
    </row>
    <row r="20" spans="1:26" ht="27.75" customHeight="1">
      <c r="A20" s="27" t="s">
        <v>42</v>
      </c>
      <c r="B20" s="27" t="s">
        <v>34</v>
      </c>
      <c r="C20" s="27" t="s">
        <v>40</v>
      </c>
      <c r="D20" s="27" t="s">
        <v>37</v>
      </c>
      <c r="E20" s="34">
        <f>SUMIFS('Data Repository Table'!$I:$I,'Data Repository Table'!$C:$C,'Revenue Analysis'!$A20,'Data Repository Table'!$B:$B,'Revenue Analysis'!$B20,'Data Repository Table'!$F:$F,'Revenue Analysis'!$C20,'Data Repository Table'!$G:$G,'Revenue Analysis'!$D20,'Data Repository Table'!$D:$D,'Revenue Analysis'!E$10)</f>
        <v>2117872.8966999999</v>
      </c>
      <c r="F20" s="34">
        <f>SUMIFS('Data Repository Table'!$I:$I,'Data Repository Table'!$C:$C,'Revenue Analysis'!$A20,'Data Repository Table'!$B:$B,'Revenue Analysis'!$B20,'Data Repository Table'!$F:$F,'Revenue Analysis'!$C20,'Data Repository Table'!$G:$G,'Revenue Analysis'!$D20,'Data Repository Table'!$D:$D,'Revenue Analysis'!F$10)</f>
        <v>1784971.7644</v>
      </c>
      <c r="G20" s="34">
        <f>SUMIFS('Data Repository Table'!$I:$I,'Data Repository Table'!$C:$C,'Revenue Analysis'!$A20,'Data Repository Table'!$B:$B,'Revenue Analysis'!$B20,'Data Repository Table'!$F:$F,'Revenue Analysis'!$C20,'Data Repository Table'!$G:$G,'Revenue Analysis'!$D20,'Data Repository Table'!$D:$D,'Revenue Analysis'!G$10)</f>
        <v>1972165.5701000001</v>
      </c>
      <c r="H20" s="34">
        <f>SUMIFS('Data Repository Table'!$I:$I,'Data Repository Table'!$C:$C,'Revenue Analysis'!$A20,'Data Repository Table'!$B:$B,'Revenue Analysis'!$B20,'Data Repository Table'!$F:$F,'Revenue Analysis'!$C20,'Data Repository Table'!$G:$G,'Revenue Analysis'!$D20,'Data Repository Table'!$D:$D,'Revenue Analysis'!H$10)</f>
        <v>1851866.2887999997</v>
      </c>
      <c r="I20" s="34">
        <f>SUMIFS('Data Repository Table'!$I:$I,'Data Repository Table'!$C:$C,'Revenue Analysis'!$A20,'Data Repository Table'!$B:$B,'Revenue Analysis'!$B20,'Data Repository Table'!$F:$F,'Revenue Analysis'!$C20,'Data Repository Table'!$G:$G,'Revenue Analysis'!$D20,'Data Repository Table'!$D:$D,'Revenue Analysis'!I$10)</f>
        <v>1690687.8758</v>
      </c>
      <c r="J20" s="34">
        <f>SUMIFS('Data Repository Table'!$I:$I,'Data Repository Table'!$C:$C,'Revenue Analysis'!$A20,'Data Repository Table'!$B:$B,'Revenue Analysis'!$B20,'Data Repository Table'!$F:$F,'Revenue Analysis'!$C20,'Data Repository Table'!$G:$G,'Revenue Analysis'!$D20,'Data Repository Table'!$D:$D,'Revenue Analysis'!J$10)</f>
        <v>1902139.5096</v>
      </c>
      <c r="K20" s="34">
        <f>SUMIFS('Data Repository Table'!$I:$I,'Data Repository Table'!$C:$C,'Revenue Analysis'!$A20,'Data Repository Table'!$B:$B,'Revenue Analysis'!$B20,'Data Repository Table'!$F:$F,'Revenue Analysis'!$C20,'Data Repository Table'!$G:$G,'Revenue Analysis'!$D20,'Data Repository Table'!$D:$D,'Revenue Analysis'!K$10)</f>
        <v>2732162.5980000002</v>
      </c>
      <c r="L20" s="34">
        <f>SUMIFS('Data Repository Table'!$I:$I,'Data Repository Table'!$C:$C,'Revenue Analysis'!$A20,'Data Repository Table'!$B:$B,'Revenue Analysis'!$B20,'Data Repository Table'!$F:$F,'Revenue Analysis'!$C20,'Data Repository Table'!$G:$G,'Revenue Analysis'!$D20,'Data Repository Table'!$D:$D,'Revenue Analysis'!L$10)</f>
        <v>2478782.8670000001</v>
      </c>
      <c r="M20" s="34">
        <f>SUMIFS('Data Repository Table'!$I:$I,'Data Repository Table'!$C:$C,'Revenue Analysis'!$A20,'Data Repository Table'!$B:$B,'Revenue Analysis'!$B20,'Data Repository Table'!$F:$F,'Revenue Analysis'!$C20,'Data Repository Table'!$G:$G,'Revenue Analysis'!$D20,'Data Repository Table'!$D:$D,'Revenue Analysis'!M$10)</f>
        <v>2401016.5399000002</v>
      </c>
      <c r="N20" s="34">
        <f>SUMIFS('Data Repository Table'!$I:$I,'Data Repository Table'!$C:$C,'Revenue Analysis'!$A20,'Data Repository Table'!$B:$B,'Revenue Analysis'!$B20,'Data Repository Table'!$F:$F,'Revenue Analysis'!$C20,'Data Repository Table'!$G:$G,'Revenue Analysis'!$D20,'Data Repository Table'!$D:$D,'Revenue Analysis'!N$10)</f>
        <v>1988364.2834000001</v>
      </c>
      <c r="O20" s="34">
        <f>SUMIFS('Data Repository Table'!$I:$I,'Data Repository Table'!$C:$C,'Revenue Analysis'!$A20,'Data Repository Table'!$B:$B,'Revenue Analysis'!$B20,'Data Repository Table'!$F:$F,'Revenue Analysis'!$C20,'Data Repository Table'!$G:$G,'Revenue Analysis'!$D20,'Data Repository Table'!$D:$D,'Revenue Analysis'!O$10)</f>
        <v>1787780.9268</v>
      </c>
      <c r="P20" s="34">
        <f>SUMIFS('Data Repository Table'!$I:$I,'Data Repository Table'!$C:$C,'Revenue Analysis'!$A20,'Data Repository Table'!$B:$B,'Revenue Analysis'!$B20,'Data Repository Table'!$F:$F,'Revenue Analysis'!$C20,'Data Repository Table'!$G:$G,'Revenue Analysis'!$D20,'Data Repository Table'!$D:$D,'Revenue Analysis'!P$10)</f>
        <v>1975620.4446</v>
      </c>
      <c r="Q20" s="34">
        <f t="shared" si="1"/>
        <v>24683431.565100003</v>
      </c>
      <c r="R20" s="4"/>
      <c r="S20" s="4"/>
      <c r="T20" s="4"/>
      <c r="U20" s="4"/>
      <c r="V20" s="4"/>
      <c r="W20" s="4"/>
      <c r="X20" s="4"/>
      <c r="Y20" s="4"/>
      <c r="Z20" s="4"/>
    </row>
    <row r="21" spans="1:26" ht="27.75" customHeight="1">
      <c r="A21" s="27" t="s">
        <v>42</v>
      </c>
      <c r="B21" s="27" t="s">
        <v>34</v>
      </c>
      <c r="C21" s="27" t="s">
        <v>40</v>
      </c>
      <c r="D21" s="27" t="s">
        <v>39</v>
      </c>
      <c r="E21" s="34">
        <f>SUMIFS('Data Repository Table'!$I:$I,'Data Repository Table'!$C:$C,'Revenue Analysis'!$A21,'Data Repository Table'!$B:$B,'Revenue Analysis'!$B21,'Data Repository Table'!$F:$F,'Revenue Analysis'!$C21,'Data Repository Table'!$G:$G,'Revenue Analysis'!$D21,'Data Repository Table'!$D:$D,'Revenue Analysis'!E$10)</f>
        <v>3850677.9939999999</v>
      </c>
      <c r="F21" s="34">
        <f>SUMIFS('Data Repository Table'!$I:$I,'Data Repository Table'!$C:$C,'Revenue Analysis'!$A21,'Data Repository Table'!$B:$B,'Revenue Analysis'!$B21,'Data Repository Table'!$F:$F,'Revenue Analysis'!$C21,'Data Repository Table'!$G:$G,'Revenue Analysis'!$D21,'Data Repository Table'!$D:$D,'Revenue Analysis'!F$10)</f>
        <v>3245403.2080000001</v>
      </c>
      <c r="G21" s="34">
        <f>SUMIFS('Data Repository Table'!$I:$I,'Data Repository Table'!$C:$C,'Revenue Analysis'!$A21,'Data Repository Table'!$B:$B,'Revenue Analysis'!$B21,'Data Repository Table'!$F:$F,'Revenue Analysis'!$C21,'Data Repository Table'!$G:$G,'Revenue Analysis'!$D21,'Data Repository Table'!$D:$D,'Revenue Analysis'!G$10)</f>
        <v>3585755.5820000004</v>
      </c>
      <c r="H21" s="34">
        <f>SUMIFS('Data Repository Table'!$I:$I,'Data Repository Table'!$C:$C,'Revenue Analysis'!$A21,'Data Repository Table'!$B:$B,'Revenue Analysis'!$B21,'Data Repository Table'!$F:$F,'Revenue Analysis'!$C21,'Data Repository Table'!$G:$G,'Revenue Analysis'!$D21,'Data Repository Table'!$D:$D,'Revenue Analysis'!H$10)</f>
        <v>3367029.6159999999</v>
      </c>
      <c r="I21" s="34">
        <f>SUMIFS('Data Repository Table'!$I:$I,'Data Repository Table'!$C:$C,'Revenue Analysis'!$A21,'Data Repository Table'!$B:$B,'Revenue Analysis'!$B21,'Data Repository Table'!$F:$F,'Revenue Analysis'!$C21,'Data Repository Table'!$G:$G,'Revenue Analysis'!$D21,'Data Repository Table'!$D:$D,'Revenue Analysis'!I$10)</f>
        <v>3073977.9560000002</v>
      </c>
      <c r="J21" s="34">
        <f>SUMIFS('Data Repository Table'!$I:$I,'Data Repository Table'!$C:$C,'Revenue Analysis'!$A21,'Data Repository Table'!$B:$B,'Revenue Analysis'!$B21,'Data Repository Table'!$F:$F,'Revenue Analysis'!$C21,'Data Repository Table'!$G:$G,'Revenue Analysis'!$D21,'Data Repository Table'!$D:$D,'Revenue Analysis'!J$10)</f>
        <v>3458435.4720000001</v>
      </c>
      <c r="K21" s="34">
        <f>SUMIFS('Data Repository Table'!$I:$I,'Data Repository Table'!$C:$C,'Revenue Analysis'!$A21,'Data Repository Table'!$B:$B,'Revenue Analysis'!$B21,'Data Repository Table'!$F:$F,'Revenue Analysis'!$C21,'Data Repository Table'!$G:$G,'Revenue Analysis'!$D21,'Data Repository Table'!$D:$D,'Revenue Analysis'!K$10)</f>
        <v>4967568.3600000003</v>
      </c>
      <c r="L21" s="34">
        <f>SUMIFS('Data Repository Table'!$I:$I,'Data Repository Table'!$C:$C,'Revenue Analysis'!$A21,'Data Repository Table'!$B:$B,'Revenue Analysis'!$B21,'Data Repository Table'!$F:$F,'Revenue Analysis'!$C21,'Data Repository Table'!$G:$G,'Revenue Analysis'!$D21,'Data Repository Table'!$D:$D,'Revenue Analysis'!L$10)</f>
        <v>4506877.9400000004</v>
      </c>
      <c r="M21" s="34">
        <f>SUMIFS('Data Repository Table'!$I:$I,'Data Repository Table'!$C:$C,'Revenue Analysis'!$A21,'Data Repository Table'!$B:$B,'Revenue Analysis'!$B21,'Data Repository Table'!$F:$F,'Revenue Analysis'!$C21,'Data Repository Table'!$G:$G,'Revenue Analysis'!$D21,'Data Repository Table'!$D:$D,'Revenue Analysis'!M$10)</f>
        <v>4365484.6179999998</v>
      </c>
      <c r="N21" s="34">
        <f>SUMIFS('Data Repository Table'!$I:$I,'Data Repository Table'!$C:$C,'Revenue Analysis'!$A21,'Data Repository Table'!$B:$B,'Revenue Analysis'!$B21,'Data Repository Table'!$F:$F,'Revenue Analysis'!$C21,'Data Repository Table'!$G:$G,'Revenue Analysis'!$D21,'Data Repository Table'!$D:$D,'Revenue Analysis'!N$10)</f>
        <v>4615207.7879999997</v>
      </c>
      <c r="O21" s="34">
        <f>SUMIFS('Data Repository Table'!$I:$I,'Data Repository Table'!$C:$C,'Revenue Analysis'!$A21,'Data Repository Table'!$B:$B,'Revenue Analysis'!$B21,'Data Repository Table'!$F:$F,'Revenue Analysis'!$C21,'Data Repository Table'!$G:$G,'Revenue Analysis'!$D21,'Data Repository Table'!$D:$D,'Revenue Analysis'!O$10)</f>
        <v>3250510.7760000005</v>
      </c>
      <c r="P21" s="34">
        <f>SUMIFS('Data Repository Table'!$I:$I,'Data Repository Table'!$C:$C,'Revenue Analysis'!$A21,'Data Repository Table'!$B:$B,'Revenue Analysis'!$B21,'Data Repository Table'!$F:$F,'Revenue Analysis'!$C21,'Data Repository Table'!$G:$G,'Revenue Analysis'!$D21,'Data Repository Table'!$D:$D,'Revenue Analysis'!P$10)</f>
        <v>3592037.1720000003</v>
      </c>
      <c r="Q21" s="34">
        <f t="shared" si="1"/>
        <v>45878966.482000001</v>
      </c>
      <c r="R21" s="4"/>
      <c r="S21" s="4"/>
      <c r="T21" s="4"/>
      <c r="U21" s="4"/>
      <c r="V21" s="4"/>
      <c r="W21" s="4"/>
      <c r="X21" s="4"/>
      <c r="Y21" s="4"/>
      <c r="Z21" s="4"/>
    </row>
    <row r="22" spans="1:26" ht="27.75" customHeight="1">
      <c r="A22" s="27" t="s">
        <v>42</v>
      </c>
      <c r="B22" s="27" t="s">
        <v>34</v>
      </c>
      <c r="C22" s="27" t="s">
        <v>41</v>
      </c>
      <c r="D22" s="27" t="s">
        <v>37</v>
      </c>
      <c r="E22" s="34">
        <f>SUMIFS('Data Repository Table'!$I:$I,'Data Repository Table'!$C:$C,'Revenue Analysis'!$A22,'Data Repository Table'!$B:$B,'Revenue Analysis'!$B22,'Data Repository Table'!$F:$F,'Revenue Analysis'!$C22,'Data Repository Table'!$G:$G,'Revenue Analysis'!$D22,'Data Repository Table'!$D:$D,'Revenue Analysis'!E$10)</f>
        <v>4139478.8435499985</v>
      </c>
      <c r="F22" s="34">
        <f>SUMIFS('Data Repository Table'!$I:$I,'Data Repository Table'!$C:$C,'Revenue Analysis'!$A22,'Data Repository Table'!$B:$B,'Revenue Analysis'!$B22,'Data Repository Table'!$F:$F,'Revenue Analysis'!$C22,'Data Repository Table'!$G:$G,'Revenue Analysis'!$D22,'Data Repository Table'!$D:$D,'Revenue Analysis'!F$10)</f>
        <v>3488808.4485999988</v>
      </c>
      <c r="G22" s="34">
        <f>SUMIFS('Data Repository Table'!$I:$I,'Data Repository Table'!$C:$C,'Revenue Analysis'!$A22,'Data Repository Table'!$B:$B,'Revenue Analysis'!$B22,'Data Repository Table'!$F:$F,'Revenue Analysis'!$C22,'Data Repository Table'!$G:$G,'Revenue Analysis'!$D22,'Data Repository Table'!$D:$D,'Revenue Analysis'!G$10)</f>
        <v>3854687.2506499989</v>
      </c>
      <c r="H22" s="34">
        <f>SUMIFS('Data Repository Table'!$I:$I,'Data Repository Table'!$C:$C,'Revenue Analysis'!$A22,'Data Repository Table'!$B:$B,'Revenue Analysis'!$B22,'Data Repository Table'!$F:$F,'Revenue Analysis'!$C22,'Data Repository Table'!$G:$G,'Revenue Analysis'!$D22,'Data Repository Table'!$D:$D,'Revenue Analysis'!H$10)</f>
        <v>3619556.8371999986</v>
      </c>
      <c r="I22" s="34">
        <f>SUMIFS('Data Repository Table'!$I:$I,'Data Repository Table'!$C:$C,'Revenue Analysis'!$A22,'Data Repository Table'!$B:$B,'Revenue Analysis'!$B22,'Data Repository Table'!$F:$F,'Revenue Analysis'!$C22,'Data Repository Table'!$G:$G,'Revenue Analysis'!$D22,'Data Repository Table'!$D:$D,'Revenue Analysis'!I$10)</f>
        <v>3304526.302699999</v>
      </c>
      <c r="J22" s="34">
        <f>SUMIFS('Data Repository Table'!$I:$I,'Data Repository Table'!$C:$C,'Revenue Analysis'!$A22,'Data Repository Table'!$B:$B,'Revenue Analysis'!$B22,'Data Repository Table'!$F:$F,'Revenue Analysis'!$C22,'Data Repository Table'!$G:$G,'Revenue Analysis'!$D22,'Data Repository Table'!$D:$D,'Revenue Analysis'!J$10)</f>
        <v>3717818.1323999991</v>
      </c>
      <c r="K22" s="34">
        <f>SUMIFS('Data Repository Table'!$I:$I,'Data Repository Table'!$C:$C,'Revenue Analysis'!$A22,'Data Repository Table'!$B:$B,'Revenue Analysis'!$B22,'Data Repository Table'!$F:$F,'Revenue Analysis'!$C22,'Data Repository Table'!$G:$G,'Revenue Analysis'!$D22,'Data Repository Table'!$D:$D,'Revenue Analysis'!K$10)</f>
        <v>5340135.9869999988</v>
      </c>
      <c r="L22" s="34">
        <f>SUMIFS('Data Repository Table'!$I:$I,'Data Repository Table'!$C:$C,'Revenue Analysis'!$A22,'Data Repository Table'!$B:$B,'Revenue Analysis'!$B22,'Data Repository Table'!$F:$F,'Revenue Analysis'!$C22,'Data Repository Table'!$G:$G,'Revenue Analysis'!$D22,'Data Repository Table'!$D:$D,'Revenue Analysis'!L$10)</f>
        <v>4844893.7854999984</v>
      </c>
      <c r="M22" s="34">
        <f>SUMIFS('Data Repository Table'!$I:$I,'Data Repository Table'!$C:$C,'Revenue Analysis'!$A22,'Data Repository Table'!$B:$B,'Revenue Analysis'!$B22,'Data Repository Table'!$F:$F,'Revenue Analysis'!$C22,'Data Repository Table'!$G:$G,'Revenue Analysis'!$D22,'Data Repository Table'!$D:$D,'Revenue Analysis'!M$10)</f>
        <v>4692895.9643499991</v>
      </c>
      <c r="N22" s="34">
        <f>SUMIFS('Data Repository Table'!$I:$I,'Data Repository Table'!$C:$C,'Revenue Analysis'!$A22,'Data Repository Table'!$B:$B,'Revenue Analysis'!$B22,'Data Repository Table'!$F:$F,'Revenue Analysis'!$C22,'Data Repository Table'!$G:$G,'Revenue Analysis'!$D22,'Data Repository Table'!$D:$D,'Revenue Analysis'!N$10)</f>
        <v>4886348.3721000003</v>
      </c>
      <c r="O22" s="34">
        <f>SUMIFS('Data Repository Table'!$I:$I,'Data Repository Table'!$C:$C,'Revenue Analysis'!$A22,'Data Repository Table'!$B:$B,'Revenue Analysis'!$B22,'Data Repository Table'!$F:$F,'Revenue Analysis'!$C22,'Data Repository Table'!$G:$G,'Revenue Analysis'!$D22,'Data Repository Table'!$D:$D,'Revenue Analysis'!O$10)</f>
        <v>3494299.084199999</v>
      </c>
      <c r="P22" s="34">
        <f>SUMIFS('Data Repository Table'!$I:$I,'Data Repository Table'!$C:$C,'Revenue Analysis'!$A22,'Data Repository Table'!$B:$B,'Revenue Analysis'!$B22,'Data Repository Table'!$F:$F,'Revenue Analysis'!$C22,'Data Repository Table'!$G:$G,'Revenue Analysis'!$D22,'Data Repository Table'!$D:$D,'Revenue Analysis'!P$10)</f>
        <v>3861439.9598999987</v>
      </c>
      <c r="Q22" s="34">
        <f t="shared" si="1"/>
        <v>49244888.96814999</v>
      </c>
      <c r="R22" s="4"/>
      <c r="S22" s="4"/>
      <c r="T22" s="4"/>
      <c r="U22" s="4"/>
      <c r="V22" s="4"/>
      <c r="W22" s="4"/>
      <c r="X22" s="4"/>
      <c r="Y22" s="4"/>
      <c r="Z22" s="4"/>
    </row>
    <row r="23" spans="1:26" ht="27.75" customHeight="1">
      <c r="A23" s="98"/>
      <c r="B23" s="98"/>
      <c r="C23" s="98"/>
      <c r="D23" s="98"/>
      <c r="E23" s="100"/>
      <c r="F23" s="100"/>
      <c r="G23" s="100"/>
      <c r="H23" s="100"/>
      <c r="I23" s="100"/>
      <c r="J23" s="100"/>
      <c r="K23" s="100"/>
      <c r="L23" s="100"/>
      <c r="M23" s="100"/>
      <c r="N23" s="100"/>
      <c r="O23" s="100"/>
      <c r="P23" s="100"/>
      <c r="Q23" s="100"/>
      <c r="R23" s="100"/>
      <c r="S23" s="100"/>
      <c r="T23" s="100"/>
      <c r="U23" s="100"/>
      <c r="V23" s="100"/>
      <c r="W23" s="100"/>
      <c r="X23" s="100"/>
      <c r="Y23" s="100"/>
      <c r="Z23" s="100"/>
    </row>
    <row r="24" spans="1:26" ht="27.75" customHeight="1">
      <c r="A24" s="27" t="s">
        <v>43</v>
      </c>
      <c r="B24" s="27" t="s">
        <v>34</v>
      </c>
      <c r="C24" s="27" t="s">
        <v>36</v>
      </c>
      <c r="D24" s="27" t="s">
        <v>37</v>
      </c>
      <c r="E24" s="34">
        <f>SUMIFS('Data Repository Table'!$I:$I,'Data Repository Table'!$C:$C,'Revenue Analysis'!$A24,'Data Repository Table'!$B:$B,'Revenue Analysis'!$B24,'Data Repository Table'!$F:$F,'Revenue Analysis'!$C24,'Data Repository Table'!$G:$G,'Revenue Analysis'!$D24,'Data Repository Table'!$D:$D,'Revenue Analysis'!E$10)</f>
        <v>1766228.7212499999</v>
      </c>
      <c r="F24" s="34">
        <f>SUMIFS('Data Repository Table'!$I:$I,'Data Repository Table'!$C:$C,'Revenue Analysis'!$A24,'Data Repository Table'!$B:$B,'Revenue Analysis'!$B24,'Data Repository Table'!$F:$F,'Revenue Analysis'!$C24,'Data Repository Table'!$G:$G,'Revenue Analysis'!$D24,'Data Repository Table'!$D:$D,'Revenue Analysis'!F$10)</f>
        <v>1951422.76125</v>
      </c>
      <c r="G24" s="34">
        <f>SUMIFS('Data Repository Table'!$I:$I,'Data Repository Table'!$C:$C,'Revenue Analysis'!$A24,'Data Repository Table'!$B:$B,'Revenue Analysis'!$B24,'Data Repository Table'!$F:$F,'Revenue Analysis'!$C24,'Data Repository Table'!$G:$G,'Revenue Analysis'!$D24,'Data Repository Table'!$D:$D,'Revenue Analysis'!G$10)</f>
        <v>1699371.23875</v>
      </c>
      <c r="H24" s="34">
        <f>SUMIFS('Data Repository Table'!$I:$I,'Data Repository Table'!$C:$C,'Revenue Analysis'!$A24,'Data Repository Table'!$B:$B,'Revenue Analysis'!$B24,'Data Repository Table'!$F:$F,'Revenue Analysis'!$C24,'Data Repository Table'!$G:$G,'Revenue Analysis'!$D24,'Data Repository Table'!$D:$D,'Revenue Analysis'!H$10)</f>
        <v>1502189.2037500001</v>
      </c>
      <c r="I24" s="34">
        <f>SUMIFS('Data Repository Table'!$I:$I,'Data Repository Table'!$C:$C,'Revenue Analysis'!$A24,'Data Repository Table'!$B:$B,'Revenue Analysis'!$B24,'Data Repository Table'!$F:$F,'Revenue Analysis'!$C24,'Data Repository Table'!$G:$G,'Revenue Analysis'!$D24,'Data Repository Table'!$D:$D,'Revenue Analysis'!I$10)</f>
        <v>1650239.5062500001</v>
      </c>
      <c r="J24" s="34">
        <f>SUMIFS('Data Repository Table'!$I:$I,'Data Repository Table'!$C:$C,'Revenue Analysis'!$A24,'Data Repository Table'!$B:$B,'Revenue Analysis'!$B24,'Data Repository Table'!$F:$F,'Revenue Analysis'!$C24,'Data Repository Table'!$G:$G,'Revenue Analysis'!$D24,'Data Repository Table'!$D:$D,'Revenue Analysis'!J$10)</f>
        <v>1406546.085</v>
      </c>
      <c r="K24" s="34">
        <f>SUMIFS('Data Repository Table'!$I:$I,'Data Repository Table'!$C:$C,'Revenue Analysis'!$A24,'Data Repository Table'!$B:$B,'Revenue Analysis'!$B24,'Data Repository Table'!$F:$F,'Revenue Analysis'!$C24,'Data Repository Table'!$G:$G,'Revenue Analysis'!$D24,'Data Repository Table'!$D:$D,'Revenue Analysis'!K$10)</f>
        <v>2151540.1949999998</v>
      </c>
      <c r="L24" s="34">
        <f>SUMIFS('Data Repository Table'!$I:$I,'Data Repository Table'!$C:$C,'Revenue Analysis'!$A24,'Data Repository Table'!$B:$B,'Revenue Analysis'!$B24,'Data Repository Table'!$F:$F,'Revenue Analysis'!$C24,'Data Repository Table'!$G:$G,'Revenue Analysis'!$D24,'Data Repository Table'!$D:$D,'Revenue Analysis'!L$10)</f>
        <v>2191228.2262499998</v>
      </c>
      <c r="M24" s="34">
        <f>SUMIFS('Data Repository Table'!$I:$I,'Data Repository Table'!$C:$C,'Revenue Analysis'!$A24,'Data Repository Table'!$B:$B,'Revenue Analysis'!$B24,'Data Repository Table'!$F:$F,'Revenue Analysis'!$C24,'Data Repository Table'!$G:$G,'Revenue Analysis'!$D24,'Data Repository Table'!$D:$D,'Revenue Analysis'!M$10)</f>
        <v>1965526.61625</v>
      </c>
      <c r="N24" s="34">
        <f>SUMIFS('Data Repository Table'!$I:$I,'Data Repository Table'!$C:$C,'Revenue Analysis'!$A24,'Data Repository Table'!$B:$B,'Revenue Analysis'!$B24,'Data Repository Table'!$F:$F,'Revenue Analysis'!$C24,'Data Repository Table'!$G:$G,'Revenue Analysis'!$D24,'Data Repository Table'!$D:$D,'Revenue Analysis'!N$10)</f>
        <v>2084911.36</v>
      </c>
      <c r="O24" s="34">
        <f>SUMIFS('Data Repository Table'!$I:$I,'Data Repository Table'!$C:$C,'Revenue Analysis'!$A24,'Data Repository Table'!$B:$B,'Revenue Analysis'!$B24,'Data Repository Table'!$F:$F,'Revenue Analysis'!$C24,'Data Repository Table'!$G:$G,'Revenue Analysis'!$D24,'Data Repository Table'!$D:$D,'Revenue Analysis'!O$10)</f>
        <v>2053699.35375</v>
      </c>
      <c r="P24" s="34">
        <f>SUMIFS('Data Repository Table'!$I:$I,'Data Repository Table'!$C:$C,'Revenue Analysis'!$A24,'Data Repository Table'!$B:$B,'Revenue Analysis'!$B24,'Data Repository Table'!$F:$F,'Revenue Analysis'!$C24,'Data Repository Table'!$G:$G,'Revenue Analysis'!$D24,'Data Repository Table'!$D:$D,'Revenue Analysis'!P$10)</f>
        <v>2197266.9237500001</v>
      </c>
      <c r="Q24" s="34">
        <f t="shared" ref="Q24:Q28" si="2">SUM(E24:P24)</f>
        <v>22620170.191250004</v>
      </c>
      <c r="R24" s="4"/>
      <c r="S24" s="4"/>
      <c r="T24" s="4"/>
      <c r="U24" s="4"/>
      <c r="V24" s="4"/>
      <c r="W24" s="4"/>
      <c r="X24" s="4"/>
      <c r="Y24" s="4"/>
      <c r="Z24" s="4"/>
    </row>
    <row r="25" spans="1:26" ht="27.75" customHeight="1">
      <c r="A25" s="27" t="s">
        <v>43</v>
      </c>
      <c r="B25" s="27" t="s">
        <v>34</v>
      </c>
      <c r="C25" s="27" t="s">
        <v>36</v>
      </c>
      <c r="D25" s="27" t="s">
        <v>39</v>
      </c>
      <c r="E25" s="34">
        <f>SUMIFS('Data Repository Table'!$I:$I,'Data Repository Table'!$C:$C,'Revenue Analysis'!$A25,'Data Repository Table'!$B:$B,'Revenue Analysis'!$B25,'Data Repository Table'!$F:$F,'Revenue Analysis'!$C25,'Data Repository Table'!$G:$G,'Revenue Analysis'!$D25,'Data Repository Table'!$D:$D,'Revenue Analysis'!E$10)</f>
        <v>3532457.4424999999</v>
      </c>
      <c r="F25" s="34">
        <f>SUMIFS('Data Repository Table'!$I:$I,'Data Repository Table'!$C:$C,'Revenue Analysis'!$A25,'Data Repository Table'!$B:$B,'Revenue Analysis'!$B25,'Data Repository Table'!$F:$F,'Revenue Analysis'!$C25,'Data Repository Table'!$G:$G,'Revenue Analysis'!$D25,'Data Repository Table'!$D:$D,'Revenue Analysis'!F$10)</f>
        <v>3902845.5225</v>
      </c>
      <c r="G25" s="34">
        <f>SUMIFS('Data Repository Table'!$I:$I,'Data Repository Table'!$C:$C,'Revenue Analysis'!$A25,'Data Repository Table'!$B:$B,'Revenue Analysis'!$B25,'Data Repository Table'!$F:$F,'Revenue Analysis'!$C25,'Data Repository Table'!$G:$G,'Revenue Analysis'!$D25,'Data Repository Table'!$D:$D,'Revenue Analysis'!G$10)</f>
        <v>3398742.4775</v>
      </c>
      <c r="H25" s="34">
        <f>SUMIFS('Data Repository Table'!$I:$I,'Data Repository Table'!$C:$C,'Revenue Analysis'!$A25,'Data Repository Table'!$B:$B,'Revenue Analysis'!$B25,'Data Repository Table'!$F:$F,'Revenue Analysis'!$C25,'Data Repository Table'!$G:$G,'Revenue Analysis'!$D25,'Data Repository Table'!$D:$D,'Revenue Analysis'!H$10)</f>
        <v>3004378.4075000002</v>
      </c>
      <c r="I25" s="34">
        <f>SUMIFS('Data Repository Table'!$I:$I,'Data Repository Table'!$C:$C,'Revenue Analysis'!$A25,'Data Repository Table'!$B:$B,'Revenue Analysis'!$B25,'Data Repository Table'!$F:$F,'Revenue Analysis'!$C25,'Data Repository Table'!$G:$G,'Revenue Analysis'!$D25,'Data Repository Table'!$D:$D,'Revenue Analysis'!I$10)</f>
        <v>3300479.0125000002</v>
      </c>
      <c r="J25" s="34">
        <f>SUMIFS('Data Repository Table'!$I:$I,'Data Repository Table'!$C:$C,'Revenue Analysis'!$A25,'Data Repository Table'!$B:$B,'Revenue Analysis'!$B25,'Data Repository Table'!$F:$F,'Revenue Analysis'!$C25,'Data Repository Table'!$G:$G,'Revenue Analysis'!$D25,'Data Repository Table'!$D:$D,'Revenue Analysis'!J$10)</f>
        <v>2813092.17</v>
      </c>
      <c r="K25" s="34">
        <f>SUMIFS('Data Repository Table'!$I:$I,'Data Repository Table'!$C:$C,'Revenue Analysis'!$A25,'Data Repository Table'!$B:$B,'Revenue Analysis'!$B25,'Data Repository Table'!$F:$F,'Revenue Analysis'!$C25,'Data Repository Table'!$G:$G,'Revenue Analysis'!$D25,'Data Repository Table'!$D:$D,'Revenue Analysis'!K$10)</f>
        <v>4303080.3899999997</v>
      </c>
      <c r="L25" s="34">
        <f>SUMIFS('Data Repository Table'!$I:$I,'Data Repository Table'!$C:$C,'Revenue Analysis'!$A25,'Data Repository Table'!$B:$B,'Revenue Analysis'!$B25,'Data Repository Table'!$F:$F,'Revenue Analysis'!$C25,'Data Repository Table'!$G:$G,'Revenue Analysis'!$D25,'Data Repository Table'!$D:$D,'Revenue Analysis'!L$10)</f>
        <v>4382456.4524999997</v>
      </c>
      <c r="M25" s="34">
        <f>SUMIFS('Data Repository Table'!$I:$I,'Data Repository Table'!$C:$C,'Revenue Analysis'!$A25,'Data Repository Table'!$B:$B,'Revenue Analysis'!$B25,'Data Repository Table'!$F:$F,'Revenue Analysis'!$C25,'Data Repository Table'!$G:$G,'Revenue Analysis'!$D25,'Data Repository Table'!$D:$D,'Revenue Analysis'!M$10)</f>
        <v>3931053.2324999999</v>
      </c>
      <c r="N25" s="34">
        <f>SUMIFS('Data Repository Table'!$I:$I,'Data Repository Table'!$C:$C,'Revenue Analysis'!$A25,'Data Repository Table'!$B:$B,'Revenue Analysis'!$B25,'Data Repository Table'!$F:$F,'Revenue Analysis'!$C25,'Data Repository Table'!$G:$G,'Revenue Analysis'!$D25,'Data Repository Table'!$D:$D,'Revenue Analysis'!N$10)</f>
        <v>4169822.72</v>
      </c>
      <c r="O25" s="34">
        <f>SUMIFS('Data Repository Table'!$I:$I,'Data Repository Table'!$C:$C,'Revenue Analysis'!$A25,'Data Repository Table'!$B:$B,'Revenue Analysis'!$B25,'Data Repository Table'!$F:$F,'Revenue Analysis'!$C25,'Data Repository Table'!$G:$G,'Revenue Analysis'!$D25,'Data Repository Table'!$D:$D,'Revenue Analysis'!O$10)</f>
        <v>4107398.7075</v>
      </c>
      <c r="P25" s="34">
        <f>SUMIFS('Data Repository Table'!$I:$I,'Data Repository Table'!$C:$C,'Revenue Analysis'!$A25,'Data Repository Table'!$B:$B,'Revenue Analysis'!$B25,'Data Repository Table'!$F:$F,'Revenue Analysis'!$C25,'Data Repository Table'!$G:$G,'Revenue Analysis'!$D25,'Data Repository Table'!$D:$D,'Revenue Analysis'!P$10)</f>
        <v>4394533.8475000001</v>
      </c>
      <c r="Q25" s="34">
        <f t="shared" si="2"/>
        <v>45240340.382500008</v>
      </c>
      <c r="R25" s="4"/>
      <c r="S25" s="4"/>
      <c r="T25" s="4"/>
      <c r="U25" s="4"/>
      <c r="V25" s="4"/>
      <c r="W25" s="4"/>
      <c r="X25" s="4"/>
      <c r="Y25" s="4"/>
      <c r="Z25" s="4"/>
    </row>
    <row r="26" spans="1:26" ht="27.75" customHeight="1">
      <c r="A26" s="27" t="s">
        <v>43</v>
      </c>
      <c r="B26" s="27" t="s">
        <v>34</v>
      </c>
      <c r="C26" s="27" t="s">
        <v>40</v>
      </c>
      <c r="D26" s="27" t="s">
        <v>37</v>
      </c>
      <c r="E26" s="34">
        <f>SUMIFS('Data Repository Table'!$I:$I,'Data Repository Table'!$C:$C,'Revenue Analysis'!$A26,'Data Repository Table'!$B:$B,'Revenue Analysis'!$B26,'Data Repository Table'!$F:$F,'Revenue Analysis'!$C26,'Data Repository Table'!$G:$G,'Revenue Analysis'!$D26,'Data Repository Table'!$D:$D,'Revenue Analysis'!E$10)</f>
        <v>1554281.2747</v>
      </c>
      <c r="F26" s="34">
        <f>SUMIFS('Data Repository Table'!$I:$I,'Data Repository Table'!$C:$C,'Revenue Analysis'!$A26,'Data Repository Table'!$B:$B,'Revenue Analysis'!$B26,'Data Repository Table'!$F:$F,'Revenue Analysis'!$C26,'Data Repository Table'!$G:$G,'Revenue Analysis'!$D26,'Data Repository Table'!$D:$D,'Revenue Analysis'!F$10)</f>
        <v>1717252.0299</v>
      </c>
      <c r="G26" s="34">
        <f>SUMIFS('Data Repository Table'!$I:$I,'Data Repository Table'!$C:$C,'Revenue Analysis'!$A26,'Data Repository Table'!$B:$B,'Revenue Analysis'!$B26,'Data Repository Table'!$F:$F,'Revenue Analysis'!$C26,'Data Repository Table'!$G:$G,'Revenue Analysis'!$D26,'Data Repository Table'!$D:$D,'Revenue Analysis'!G$10)</f>
        <v>1495446.6901</v>
      </c>
      <c r="H26" s="34">
        <f>SUMIFS('Data Repository Table'!$I:$I,'Data Repository Table'!$C:$C,'Revenue Analysis'!$A26,'Data Repository Table'!$B:$B,'Revenue Analysis'!$B26,'Data Repository Table'!$F:$F,'Revenue Analysis'!$C26,'Data Repository Table'!$G:$G,'Revenue Analysis'!$D26,'Data Repository Table'!$D:$D,'Revenue Analysis'!H$10)</f>
        <v>1321926.4993</v>
      </c>
      <c r="I26" s="34">
        <f>SUMIFS('Data Repository Table'!$I:$I,'Data Repository Table'!$C:$C,'Revenue Analysis'!$A26,'Data Repository Table'!$B:$B,'Revenue Analysis'!$B26,'Data Repository Table'!$F:$F,'Revenue Analysis'!$C26,'Data Repository Table'!$G:$G,'Revenue Analysis'!$D26,'Data Repository Table'!$D:$D,'Revenue Analysis'!I$10)</f>
        <v>1452210.7655</v>
      </c>
      <c r="J26" s="34">
        <f>SUMIFS('Data Repository Table'!$I:$I,'Data Repository Table'!$C:$C,'Revenue Analysis'!$A26,'Data Repository Table'!$B:$B,'Revenue Analysis'!$B26,'Data Repository Table'!$F:$F,'Revenue Analysis'!$C26,'Data Repository Table'!$G:$G,'Revenue Analysis'!$D26,'Data Repository Table'!$D:$D,'Revenue Analysis'!J$10)</f>
        <v>1237760.5548</v>
      </c>
      <c r="K26" s="34">
        <f>SUMIFS('Data Repository Table'!$I:$I,'Data Repository Table'!$C:$C,'Revenue Analysis'!$A26,'Data Repository Table'!$B:$B,'Revenue Analysis'!$B26,'Data Repository Table'!$F:$F,'Revenue Analysis'!$C26,'Data Repository Table'!$G:$G,'Revenue Analysis'!$D26,'Data Repository Table'!$D:$D,'Revenue Analysis'!K$10)</f>
        <v>1893355.3716</v>
      </c>
      <c r="L26" s="34">
        <f>SUMIFS('Data Repository Table'!$I:$I,'Data Repository Table'!$C:$C,'Revenue Analysis'!$A26,'Data Repository Table'!$B:$B,'Revenue Analysis'!$B26,'Data Repository Table'!$F:$F,'Revenue Analysis'!$C26,'Data Repository Table'!$G:$G,'Revenue Analysis'!$D26,'Data Repository Table'!$D:$D,'Revenue Analysis'!L$10)</f>
        <v>1928280.8390999998</v>
      </c>
      <c r="M26" s="34">
        <f>SUMIFS('Data Repository Table'!$I:$I,'Data Repository Table'!$C:$C,'Revenue Analysis'!$A26,'Data Repository Table'!$B:$B,'Revenue Analysis'!$B26,'Data Repository Table'!$F:$F,'Revenue Analysis'!$C26,'Data Repository Table'!$G:$G,'Revenue Analysis'!$D26,'Data Repository Table'!$D:$D,'Revenue Analysis'!M$10)</f>
        <v>1729663.4223</v>
      </c>
      <c r="N26" s="34">
        <f>SUMIFS('Data Repository Table'!$I:$I,'Data Repository Table'!$C:$C,'Revenue Analysis'!$A26,'Data Repository Table'!$B:$B,'Revenue Analysis'!$B26,'Data Repository Table'!$F:$F,'Revenue Analysis'!$C26,'Data Repository Table'!$G:$G,'Revenue Analysis'!$D26,'Data Repository Table'!$D:$D,'Revenue Analysis'!N$10)</f>
        <v>1834721.9968000001</v>
      </c>
      <c r="O26" s="34">
        <f>SUMIFS('Data Repository Table'!$I:$I,'Data Repository Table'!$C:$C,'Revenue Analysis'!$A26,'Data Repository Table'!$B:$B,'Revenue Analysis'!$B26,'Data Repository Table'!$F:$F,'Revenue Analysis'!$C26,'Data Repository Table'!$G:$G,'Revenue Analysis'!$D26,'Data Repository Table'!$D:$D,'Revenue Analysis'!O$10)</f>
        <v>1807255.4313000001</v>
      </c>
      <c r="P26" s="34">
        <f>SUMIFS('Data Repository Table'!$I:$I,'Data Repository Table'!$C:$C,'Revenue Analysis'!$A26,'Data Repository Table'!$B:$B,'Revenue Analysis'!$B26,'Data Repository Table'!$F:$F,'Revenue Analysis'!$C26,'Data Repository Table'!$G:$G,'Revenue Analysis'!$D26,'Data Repository Table'!$D:$D,'Revenue Analysis'!P$10)</f>
        <v>1933594.8929000001</v>
      </c>
      <c r="Q26" s="34">
        <f t="shared" si="2"/>
        <v>19905749.768300001</v>
      </c>
      <c r="R26" s="4"/>
      <c r="S26" s="4"/>
      <c r="T26" s="4"/>
      <c r="U26" s="4"/>
      <c r="V26" s="4"/>
      <c r="W26" s="4"/>
      <c r="X26" s="4"/>
      <c r="Y26" s="4"/>
      <c r="Z26" s="4"/>
    </row>
    <row r="27" spans="1:26" ht="27.75" customHeight="1">
      <c r="A27" s="27" t="s">
        <v>43</v>
      </c>
      <c r="B27" s="27" t="s">
        <v>34</v>
      </c>
      <c r="C27" s="27" t="s">
        <v>40</v>
      </c>
      <c r="D27" s="27" t="s">
        <v>39</v>
      </c>
      <c r="E27" s="34">
        <f>SUMIFS('Data Repository Table'!$I:$I,'Data Repository Table'!$C:$C,'Revenue Analysis'!$A27,'Data Repository Table'!$B:$B,'Revenue Analysis'!$B27,'Data Repository Table'!$F:$F,'Revenue Analysis'!$C27,'Data Repository Table'!$G:$G,'Revenue Analysis'!$D27,'Data Repository Table'!$D:$D,'Revenue Analysis'!E$10)</f>
        <v>2825965.9539999999</v>
      </c>
      <c r="F27" s="34">
        <f>SUMIFS('Data Repository Table'!$I:$I,'Data Repository Table'!$C:$C,'Revenue Analysis'!$A27,'Data Repository Table'!$B:$B,'Revenue Analysis'!$B27,'Data Repository Table'!$F:$F,'Revenue Analysis'!$C27,'Data Repository Table'!$G:$G,'Revenue Analysis'!$D27,'Data Repository Table'!$D:$D,'Revenue Analysis'!F$10)</f>
        <v>2122276.4180000001</v>
      </c>
      <c r="G27" s="34">
        <f>SUMIFS('Data Repository Table'!$I:$I,'Data Repository Table'!$C:$C,'Revenue Analysis'!$A27,'Data Repository Table'!$B:$B,'Revenue Analysis'!$B27,'Data Repository Table'!$F:$F,'Revenue Analysis'!$C27,'Data Repository Table'!$G:$G,'Revenue Analysis'!$D27,'Data Repository Table'!$D:$D,'Revenue Analysis'!G$10)</f>
        <v>3718993.9819999998</v>
      </c>
      <c r="H27" s="34">
        <f>SUMIFS('Data Repository Table'!$I:$I,'Data Repository Table'!$C:$C,'Revenue Analysis'!$A27,'Data Repository Table'!$B:$B,'Revenue Analysis'!$B27,'Data Repository Table'!$F:$F,'Revenue Analysis'!$C27,'Data Repository Table'!$G:$G,'Revenue Analysis'!$D27,'Data Repository Table'!$D:$D,'Revenue Analysis'!H$10)</f>
        <v>3403502.7259999998</v>
      </c>
      <c r="I27" s="34">
        <f>SUMIFS('Data Repository Table'!$I:$I,'Data Repository Table'!$C:$C,'Revenue Analysis'!$A27,'Data Repository Table'!$B:$B,'Revenue Analysis'!$B27,'Data Repository Table'!$F:$F,'Revenue Analysis'!$C27,'Data Repository Table'!$G:$G,'Revenue Analysis'!$D27,'Data Repository Table'!$D:$D,'Revenue Analysis'!I$10)</f>
        <v>2640383.2100000004</v>
      </c>
      <c r="J27" s="34">
        <f>SUMIFS('Data Repository Table'!$I:$I,'Data Repository Table'!$C:$C,'Revenue Analysis'!$A27,'Data Repository Table'!$B:$B,'Revenue Analysis'!$B27,'Data Repository Table'!$F:$F,'Revenue Analysis'!$C27,'Data Repository Table'!$G:$G,'Revenue Analysis'!$D27,'Data Repository Table'!$D:$D,'Revenue Analysis'!J$10)</f>
        <v>3250473.736</v>
      </c>
      <c r="K27" s="34">
        <f>SUMIFS('Data Repository Table'!$I:$I,'Data Repository Table'!$C:$C,'Revenue Analysis'!$A27,'Data Repository Table'!$B:$B,'Revenue Analysis'!$B27,'Data Repository Table'!$F:$F,'Revenue Analysis'!$C27,'Data Repository Table'!$G:$G,'Revenue Analysis'!$D27,'Data Repository Table'!$D:$D,'Revenue Analysis'!K$10)</f>
        <v>3442464.3119999999</v>
      </c>
      <c r="L27" s="34">
        <f>SUMIFS('Data Repository Table'!$I:$I,'Data Repository Table'!$C:$C,'Revenue Analysis'!$A27,'Data Repository Table'!$B:$B,'Revenue Analysis'!$B27,'Data Repository Table'!$F:$F,'Revenue Analysis'!$C27,'Data Repository Table'!$G:$G,'Revenue Analysis'!$D27,'Data Repository Table'!$D:$D,'Revenue Analysis'!L$10)</f>
        <v>3505965.162</v>
      </c>
      <c r="M27" s="34">
        <f>SUMIFS('Data Repository Table'!$I:$I,'Data Repository Table'!$C:$C,'Revenue Analysis'!$A27,'Data Repository Table'!$B:$B,'Revenue Analysis'!$B27,'Data Repository Table'!$F:$F,'Revenue Analysis'!$C27,'Data Repository Table'!$G:$G,'Revenue Analysis'!$D27,'Data Repository Table'!$D:$D,'Revenue Analysis'!M$10)</f>
        <v>3144842.5860000001</v>
      </c>
      <c r="N27" s="34">
        <f>SUMIFS('Data Repository Table'!$I:$I,'Data Repository Table'!$C:$C,'Revenue Analysis'!$A27,'Data Repository Table'!$B:$B,'Revenue Analysis'!$B27,'Data Repository Table'!$F:$F,'Revenue Analysis'!$C27,'Data Repository Table'!$G:$G,'Revenue Analysis'!$D27,'Data Repository Table'!$D:$D,'Revenue Analysis'!N$10)</f>
        <v>3335858.1760000004</v>
      </c>
      <c r="O27" s="34">
        <f>SUMIFS('Data Repository Table'!$I:$I,'Data Repository Table'!$C:$C,'Revenue Analysis'!$A27,'Data Repository Table'!$B:$B,'Revenue Analysis'!$B27,'Data Repository Table'!$F:$F,'Revenue Analysis'!$C27,'Data Repository Table'!$G:$G,'Revenue Analysis'!$D27,'Data Repository Table'!$D:$D,'Revenue Analysis'!O$10)</f>
        <v>3285918.966</v>
      </c>
      <c r="P27" s="34">
        <f>SUMIFS('Data Repository Table'!$I:$I,'Data Repository Table'!$C:$C,'Revenue Analysis'!$A27,'Data Repository Table'!$B:$B,'Revenue Analysis'!$B27,'Data Repository Table'!$F:$F,'Revenue Analysis'!$C27,'Data Repository Table'!$G:$G,'Revenue Analysis'!$D27,'Data Repository Table'!$D:$D,'Revenue Analysis'!P$10)</f>
        <v>3515627.0780000002</v>
      </c>
      <c r="Q27" s="34">
        <f t="shared" si="2"/>
        <v>38192272.306000002</v>
      </c>
      <c r="R27" s="4"/>
      <c r="S27" s="4"/>
      <c r="T27" s="4"/>
      <c r="U27" s="4"/>
      <c r="V27" s="4"/>
      <c r="W27" s="4"/>
      <c r="X27" s="4"/>
      <c r="Y27" s="4"/>
      <c r="Z27" s="4"/>
    </row>
    <row r="28" spans="1:26" ht="27.75" customHeight="1">
      <c r="A28" s="27" t="s">
        <v>43</v>
      </c>
      <c r="B28" s="27" t="s">
        <v>34</v>
      </c>
      <c r="C28" s="27" t="s">
        <v>41</v>
      </c>
      <c r="D28" s="27" t="s">
        <v>37</v>
      </c>
      <c r="E28" s="34">
        <f>SUMIFS('Data Repository Table'!$I:$I,'Data Repository Table'!$C:$C,'Revenue Analysis'!$A28,'Data Repository Table'!$B:$B,'Revenue Analysis'!$B28,'Data Repository Table'!$F:$F,'Revenue Analysis'!$C28,'Data Repository Table'!$G:$G,'Revenue Analysis'!$D28,'Data Repository Table'!$D:$D,'Revenue Analysis'!E$10)</f>
        <v>3037913.400549999</v>
      </c>
      <c r="F28" s="34">
        <f>SUMIFS('Data Repository Table'!$I:$I,'Data Repository Table'!$C:$C,'Revenue Analysis'!$A28,'Data Repository Table'!$B:$B,'Revenue Analysis'!$B28,'Data Repository Table'!$F:$F,'Revenue Analysis'!$C28,'Data Repository Table'!$G:$G,'Revenue Analysis'!$D28,'Data Repository Table'!$D:$D,'Revenue Analysis'!F$10)</f>
        <v>3356447.1493499991</v>
      </c>
      <c r="G28" s="34">
        <f>SUMIFS('Data Repository Table'!$I:$I,'Data Repository Table'!$C:$C,'Revenue Analysis'!$A28,'Data Repository Table'!$B:$B,'Revenue Analysis'!$B28,'Data Repository Table'!$F:$F,'Revenue Analysis'!$C28,'Data Repository Table'!$G:$G,'Revenue Analysis'!$D28,'Data Repository Table'!$D:$D,'Revenue Analysis'!G$10)</f>
        <v>2922918.5306499992</v>
      </c>
      <c r="H28" s="34">
        <f>SUMIFS('Data Repository Table'!$I:$I,'Data Repository Table'!$C:$C,'Revenue Analysis'!$A28,'Data Repository Table'!$B:$B,'Revenue Analysis'!$B28,'Data Repository Table'!$F:$F,'Revenue Analysis'!$C28,'Data Repository Table'!$G:$G,'Revenue Analysis'!$D28,'Data Repository Table'!$D:$D,'Revenue Analysis'!H$10)</f>
        <v>2583765.4304499994</v>
      </c>
      <c r="I28" s="34">
        <f>SUMIFS('Data Repository Table'!$I:$I,'Data Repository Table'!$C:$C,'Revenue Analysis'!$A28,'Data Repository Table'!$B:$B,'Revenue Analysis'!$B28,'Data Repository Table'!$F:$F,'Revenue Analysis'!$C28,'Data Repository Table'!$G:$G,'Revenue Analysis'!$D28,'Data Repository Table'!$D:$D,'Revenue Analysis'!I$10)</f>
        <v>2838411.9507499994</v>
      </c>
      <c r="J28" s="34">
        <f>SUMIFS('Data Repository Table'!$I:$I,'Data Repository Table'!$C:$C,'Revenue Analysis'!$A28,'Data Repository Table'!$B:$B,'Revenue Analysis'!$B28,'Data Repository Table'!$F:$F,'Revenue Analysis'!$C28,'Data Repository Table'!$G:$G,'Revenue Analysis'!$D28,'Data Repository Table'!$D:$D,'Revenue Analysis'!J$10)</f>
        <v>2419259.2661999995</v>
      </c>
      <c r="K28" s="34">
        <f>SUMIFS('Data Repository Table'!$I:$I,'Data Repository Table'!$C:$C,'Revenue Analysis'!$A28,'Data Repository Table'!$B:$B,'Revenue Analysis'!$B28,'Data Repository Table'!$F:$F,'Revenue Analysis'!$C28,'Data Repository Table'!$G:$G,'Revenue Analysis'!$D28,'Data Repository Table'!$D:$D,'Revenue Analysis'!K$10)</f>
        <v>3700649.1353999986</v>
      </c>
      <c r="L28" s="34">
        <f>SUMIFS('Data Repository Table'!$I:$I,'Data Repository Table'!$C:$C,'Revenue Analysis'!$A28,'Data Repository Table'!$B:$B,'Revenue Analysis'!$B28,'Data Repository Table'!$F:$F,'Revenue Analysis'!$C28,'Data Repository Table'!$G:$G,'Revenue Analysis'!$D28,'Data Repository Table'!$D:$D,'Revenue Analysis'!L$10)</f>
        <v>3768912.5491499985</v>
      </c>
      <c r="M28" s="34">
        <f>SUMIFS('Data Repository Table'!$I:$I,'Data Repository Table'!$C:$C,'Revenue Analysis'!$A28,'Data Repository Table'!$B:$B,'Revenue Analysis'!$B28,'Data Repository Table'!$F:$F,'Revenue Analysis'!$C28,'Data Repository Table'!$G:$G,'Revenue Analysis'!$D28,'Data Repository Table'!$D:$D,'Revenue Analysis'!M$10)</f>
        <v>3380705.7799499989</v>
      </c>
      <c r="N28" s="34">
        <f>SUMIFS('Data Repository Table'!$I:$I,'Data Repository Table'!$C:$C,'Revenue Analysis'!$A28,'Data Repository Table'!$B:$B,'Revenue Analysis'!$B28,'Data Repository Table'!$F:$F,'Revenue Analysis'!$C28,'Data Repository Table'!$G:$G,'Revenue Analysis'!$D28,'Data Repository Table'!$D:$D,'Revenue Analysis'!N$10)</f>
        <v>3586047.5391999991</v>
      </c>
      <c r="O28" s="34">
        <f>SUMIFS('Data Repository Table'!$I:$I,'Data Repository Table'!$C:$C,'Revenue Analysis'!$A28,'Data Repository Table'!$B:$B,'Revenue Analysis'!$B28,'Data Repository Table'!$F:$F,'Revenue Analysis'!$C28,'Data Repository Table'!$G:$G,'Revenue Analysis'!$D28,'Data Repository Table'!$D:$D,'Revenue Analysis'!O$10)</f>
        <v>3032362.88845</v>
      </c>
      <c r="P28" s="34">
        <f>SUMIFS('Data Repository Table'!$I:$I,'Data Repository Table'!$C:$C,'Revenue Analysis'!$A28,'Data Repository Table'!$B:$B,'Revenue Analysis'!$B28,'Data Repository Table'!$F:$F,'Revenue Analysis'!$C28,'Data Repository Table'!$G:$G,'Revenue Analysis'!$D28,'Data Repository Table'!$D:$D,'Revenue Analysis'!P$10)</f>
        <v>3079299.10885</v>
      </c>
      <c r="Q28" s="34">
        <f t="shared" si="2"/>
        <v>37706692.728949994</v>
      </c>
      <c r="R28" s="4"/>
      <c r="S28" s="4"/>
      <c r="T28" s="4"/>
      <c r="U28" s="4"/>
      <c r="V28" s="4"/>
      <c r="W28" s="4"/>
      <c r="X28" s="4"/>
      <c r="Y28" s="4"/>
      <c r="Z28" s="4"/>
    </row>
    <row r="29" spans="1:26" ht="27.75" customHeight="1">
      <c r="A29" s="4"/>
      <c r="B29" s="4"/>
      <c r="C29" s="4"/>
      <c r="D29" s="4"/>
      <c r="E29" s="4"/>
      <c r="F29" s="4"/>
      <c r="G29" s="4"/>
      <c r="H29" s="4"/>
      <c r="I29" s="4"/>
      <c r="J29" s="4"/>
      <c r="K29" s="4"/>
      <c r="L29" s="4"/>
      <c r="M29" s="4"/>
      <c r="N29" s="4"/>
      <c r="O29" s="4"/>
      <c r="P29" s="4"/>
      <c r="Q29" s="34"/>
      <c r="R29" s="4"/>
      <c r="S29" s="4"/>
      <c r="T29" s="4"/>
      <c r="U29" s="4"/>
      <c r="V29" s="4"/>
      <c r="W29" s="4"/>
      <c r="X29" s="4"/>
      <c r="Y29" s="4"/>
      <c r="Z29" s="4"/>
    </row>
    <row r="30" spans="1:26" ht="40.5" customHeight="1">
      <c r="A30" s="171" t="s">
        <v>71</v>
      </c>
      <c r="B30" s="183"/>
      <c r="C30" s="183"/>
      <c r="D30" s="183"/>
      <c r="E30" s="183"/>
      <c r="F30" s="183"/>
      <c r="G30" s="183"/>
      <c r="H30" s="183"/>
      <c r="I30" s="183"/>
      <c r="J30" s="183"/>
      <c r="K30" s="183"/>
      <c r="L30" s="183"/>
      <c r="M30" s="183"/>
      <c r="N30" s="183"/>
      <c r="O30" s="183"/>
      <c r="P30" s="183"/>
      <c r="Q30" s="183"/>
      <c r="R30" s="183"/>
      <c r="S30" s="183"/>
      <c r="T30" s="183"/>
      <c r="U30" s="183"/>
      <c r="V30" s="90"/>
      <c r="W30" s="87"/>
      <c r="X30" s="87"/>
      <c r="Y30" s="87"/>
      <c r="Z30" s="87"/>
    </row>
    <row r="31" spans="1:26" ht="30" customHeight="1">
      <c r="A31" s="171" t="s">
        <v>72</v>
      </c>
      <c r="B31" s="183"/>
      <c r="C31" s="183"/>
      <c r="D31" s="183"/>
      <c r="E31" s="183"/>
      <c r="F31" s="183"/>
      <c r="G31" s="183"/>
      <c r="H31" s="183"/>
      <c r="I31" s="183"/>
      <c r="J31" s="183"/>
      <c r="K31" s="183"/>
      <c r="L31" s="183"/>
      <c r="M31" s="183"/>
      <c r="N31" s="183"/>
      <c r="O31" s="183"/>
      <c r="P31" s="183"/>
      <c r="Q31" s="183"/>
      <c r="R31" s="183"/>
      <c r="S31" s="183"/>
      <c r="T31" s="183"/>
      <c r="U31" s="183"/>
      <c r="V31" s="183"/>
      <c r="W31" s="87"/>
      <c r="X31" s="87"/>
      <c r="Y31" s="87"/>
      <c r="Z31" s="87"/>
    </row>
    <row r="32" spans="1:26" ht="27.75" customHeight="1">
      <c r="A32" s="96" t="s">
        <v>17</v>
      </c>
      <c r="B32" s="96" t="s">
        <v>69</v>
      </c>
      <c r="C32" s="96" t="s">
        <v>23</v>
      </c>
      <c r="D32" s="96"/>
      <c r="E32" s="97">
        <v>41456</v>
      </c>
      <c r="F32" s="97">
        <v>41487</v>
      </c>
      <c r="G32" s="97">
        <v>41518</v>
      </c>
      <c r="H32" s="97">
        <v>41548</v>
      </c>
      <c r="I32" s="97">
        <v>41579</v>
      </c>
      <c r="J32" s="97">
        <v>41609</v>
      </c>
      <c r="K32" s="97">
        <v>41640</v>
      </c>
      <c r="L32" s="97">
        <v>41671</v>
      </c>
      <c r="M32" s="97">
        <v>41699</v>
      </c>
      <c r="N32" s="97">
        <v>41730</v>
      </c>
      <c r="O32" s="97">
        <v>41760</v>
      </c>
      <c r="P32" s="97">
        <v>41791</v>
      </c>
      <c r="Q32" s="100"/>
      <c r="R32" s="100"/>
      <c r="S32" s="100"/>
      <c r="T32" s="100"/>
      <c r="U32" s="100"/>
      <c r="V32" s="100"/>
      <c r="W32" s="100"/>
      <c r="X32" s="100"/>
      <c r="Y32" s="100"/>
      <c r="Z32" s="100"/>
    </row>
    <row r="33" spans="1:26" ht="27.75" customHeight="1">
      <c r="A33" s="96"/>
      <c r="B33" s="96"/>
      <c r="C33" s="96"/>
      <c r="D33" s="100"/>
      <c r="E33" s="100"/>
      <c r="F33" s="100"/>
      <c r="G33" s="100"/>
      <c r="H33" s="100"/>
      <c r="I33" s="100"/>
      <c r="J33" s="100"/>
      <c r="K33" s="100"/>
      <c r="L33" s="100"/>
      <c r="M33" s="100"/>
      <c r="N33" s="100"/>
      <c r="O33" s="100"/>
      <c r="P33" s="100"/>
      <c r="Q33" s="101" t="s">
        <v>70</v>
      </c>
      <c r="R33" s="100"/>
      <c r="S33" s="100"/>
      <c r="T33" s="100"/>
      <c r="U33" s="100"/>
      <c r="V33" s="100"/>
      <c r="W33" s="100"/>
      <c r="X33" s="100"/>
      <c r="Y33" s="100"/>
      <c r="Z33" s="100"/>
    </row>
    <row r="34" spans="1:26" ht="27.75" customHeight="1">
      <c r="A34" s="27" t="s">
        <v>35</v>
      </c>
      <c r="B34" s="27" t="s">
        <v>34</v>
      </c>
      <c r="C34" s="27" t="s">
        <v>36</v>
      </c>
      <c r="D34" s="4"/>
      <c r="E34" s="34">
        <f>SUMIFS('Data Repository Table'!$I:$I,'Data Repository Table'!$C:$C,'Revenue Analysis'!$A34,'Data Repository Table'!$B:$B,'Revenue Analysis'!$B34,'Data Repository Table'!$F:$F,'Revenue Analysis'!$C34,'Data Repository Table'!$D:$D,'Revenue Analysis'!E$32)</f>
        <v>3094536.9986999994</v>
      </c>
      <c r="F34" s="34">
        <f>SUMIFS('Data Repository Table'!$I:$I,'Data Repository Table'!$C:$C,'Revenue Analysis'!$A34,'Data Repository Table'!$B:$B,'Revenue Analysis'!$B34,'Data Repository Table'!$F:$F,'Revenue Analysis'!$C34,'Data Repository Table'!$D:$D,'Revenue Analysis'!F$32)</f>
        <v>2980521.8105250001</v>
      </c>
      <c r="G34" s="34">
        <f>SUMIFS('Data Repository Table'!$I:$I,'Data Repository Table'!$C:$C,'Revenue Analysis'!$A34,'Data Repository Table'!$B:$B,'Revenue Analysis'!$B34,'Data Repository Table'!$F:$F,'Revenue Analysis'!$C34,'Data Repository Table'!$D:$D,'Revenue Analysis'!G$32)</f>
        <v>2752413.7409999999</v>
      </c>
      <c r="H34" s="34">
        <f>SUMIFS('Data Repository Table'!$I:$I,'Data Repository Table'!$C:$C,'Revenue Analysis'!$A34,'Data Repository Table'!$B:$B,'Revenue Analysis'!$B34,'Data Repository Table'!$F:$F,'Revenue Analysis'!$C34,'Data Repository Table'!$D:$D,'Revenue Analysis'!H$32)</f>
        <v>2732151.9371999996</v>
      </c>
      <c r="I34" s="34">
        <f>SUMIFS('Data Repository Table'!$I:$I,'Data Repository Table'!$C:$C,'Revenue Analysis'!$A34,'Data Repository Table'!$B:$B,'Revenue Analysis'!$B34,'Data Repository Table'!$F:$F,'Revenue Analysis'!$C34,'Data Repository Table'!$D:$D,'Revenue Analysis'!I$32)</f>
        <v>2885028.0122999996</v>
      </c>
      <c r="J34" s="34">
        <f>SUMIFS('Data Repository Table'!$I:$I,'Data Repository Table'!$C:$C,'Revenue Analysis'!$A34,'Data Repository Table'!$B:$B,'Revenue Analysis'!$B34,'Data Repository Table'!$F:$F,'Revenue Analysis'!$C34,'Data Repository Table'!$D:$D,'Revenue Analysis'!J$32)</f>
        <v>2815308.3782250006</v>
      </c>
      <c r="K34" s="34">
        <f>SUMIFS('Data Repository Table'!$I:$I,'Data Repository Table'!$C:$C,'Revenue Analysis'!$A34,'Data Repository Table'!$B:$B,'Revenue Analysis'!$B34,'Data Repository Table'!$F:$F,'Revenue Analysis'!$C34,'Data Repository Table'!$D:$D,'Revenue Analysis'!K$32)</f>
        <v>4092821.3597249994</v>
      </c>
      <c r="L34" s="34">
        <f>SUMIFS('Data Repository Table'!$I:$I,'Data Repository Table'!$C:$C,'Revenue Analysis'!$A34,'Data Repository Table'!$B:$B,'Revenue Analysis'!$B34,'Data Repository Table'!$F:$F,'Revenue Analysis'!$C34,'Data Repository Table'!$D:$D,'Revenue Analysis'!L$32)</f>
        <v>3622839.5636999998</v>
      </c>
      <c r="M34" s="34">
        <f>SUMIFS('Data Repository Table'!$I:$I,'Data Repository Table'!$C:$C,'Revenue Analysis'!$A34,'Data Repository Table'!$B:$B,'Revenue Analysis'!$B34,'Data Repository Table'!$F:$F,'Revenue Analysis'!$C34,'Data Repository Table'!$D:$D,'Revenue Analysis'!M$32)</f>
        <v>3818238.1009499999</v>
      </c>
      <c r="N34" s="34">
        <f>SUMIFS('Data Repository Table'!$I:$I,'Data Repository Table'!$C:$C,'Revenue Analysis'!$A34,'Data Repository Table'!$B:$B,'Revenue Analysis'!$B34,'Data Repository Table'!$F:$F,'Revenue Analysis'!$C34,'Data Repository Table'!$D:$D,'Revenue Analysis'!N$32)</f>
        <v>2789853.534825</v>
      </c>
      <c r="O34" s="34">
        <f>SUMIFS('Data Repository Table'!$I:$I,'Data Repository Table'!$C:$C,'Revenue Analysis'!$A34,'Data Repository Table'!$B:$B,'Revenue Analysis'!$B34,'Data Repository Table'!$F:$F,'Revenue Analysis'!$C34,'Data Repository Table'!$D:$D,'Revenue Analysis'!O$32)</f>
        <v>2822646.2911499999</v>
      </c>
      <c r="P34" s="34">
        <f>SUMIFS('Data Repository Table'!$I:$I,'Data Repository Table'!$C:$C,'Revenue Analysis'!$A34,'Data Repository Table'!$B:$B,'Revenue Analysis'!$B34,'Data Repository Table'!$F:$F,'Revenue Analysis'!$C34,'Data Repository Table'!$D:$D,'Revenue Analysis'!P$32)</f>
        <v>2712379.18035</v>
      </c>
      <c r="Q34" s="34">
        <f>SUM(E34:P34)</f>
        <v>37118738.908649988</v>
      </c>
      <c r="R34" s="4"/>
      <c r="S34" s="4"/>
      <c r="T34" s="4"/>
      <c r="U34" s="4"/>
      <c r="V34" s="4"/>
      <c r="W34" s="4"/>
      <c r="X34" s="4"/>
      <c r="Y34" s="4"/>
      <c r="Z34" s="4"/>
    </row>
    <row r="35" spans="1:26" ht="27.75" customHeight="1">
      <c r="A35" s="27" t="s">
        <v>35</v>
      </c>
      <c r="B35" s="27" t="s">
        <v>34</v>
      </c>
      <c r="C35" s="27" t="s">
        <v>40</v>
      </c>
      <c r="D35" s="4"/>
      <c r="E35" s="34">
        <f>SUMIFS('Data Repository Table'!$I:$I,'Data Repository Table'!$C:$C,'Revenue Analysis'!$A35,'Data Repository Table'!$B:$B,'Revenue Analysis'!$B35,'Data Repository Table'!$F:$F,'Revenue Analysis'!$C35,'Data Repository Table'!$D:$D,'Revenue Analysis'!E$32)</f>
        <v>1523285.8376100748</v>
      </c>
      <c r="F35" s="34">
        <f>SUMIFS('Data Repository Table'!$I:$I,'Data Repository Table'!$C:$C,'Revenue Analysis'!$A35,'Data Repository Table'!$B:$B,'Revenue Analysis'!$B35,'Data Repository Table'!$F:$F,'Revenue Analysis'!$C35,'Data Repository Table'!$D:$D,'Revenue Analysis'!F$32)</f>
        <v>1467161.8612309312</v>
      </c>
      <c r="G35" s="34">
        <f>SUMIFS('Data Repository Table'!$I:$I,'Data Repository Table'!$C:$C,'Revenue Analysis'!$A35,'Data Repository Table'!$B:$B,'Revenue Analysis'!$B35,'Data Repository Table'!$F:$F,'Revenue Analysis'!$C35,'Data Repository Table'!$D:$D,'Revenue Analysis'!G$32)</f>
        <v>1354875.66400725</v>
      </c>
      <c r="H35" s="34">
        <f>SUMIFS('Data Repository Table'!$I:$I,'Data Repository Table'!$C:$C,'Revenue Analysis'!$A35,'Data Repository Table'!$B:$B,'Revenue Analysis'!$B35,'Data Repository Table'!$F:$F,'Revenue Analysis'!$C35,'Data Repository Table'!$D:$D,'Revenue Analysis'!H$32)</f>
        <v>1344901.7910867</v>
      </c>
      <c r="I35" s="34">
        <f>SUMIFS('Data Repository Table'!$I:$I,'Data Repository Table'!$C:$C,'Revenue Analysis'!$A35,'Data Repository Table'!$B:$B,'Revenue Analysis'!$B35,'Data Repository Table'!$F:$F,'Revenue Analysis'!$C35,'Data Repository Table'!$D:$D,'Revenue Analysis'!I$32)</f>
        <v>1420155.039054675</v>
      </c>
      <c r="J35" s="34">
        <f>SUMIFS('Data Repository Table'!$I:$I,'Data Repository Table'!$C:$C,'Revenue Analysis'!$A35,'Data Repository Table'!$B:$B,'Revenue Analysis'!$B35,'Data Repository Table'!$F:$F,'Revenue Analysis'!$C35,'Data Repository Table'!$D:$D,'Revenue Analysis'!J$32)</f>
        <v>1385835.5491812564</v>
      </c>
      <c r="K35" s="34">
        <f>SUMIFS('Data Repository Table'!$I:$I,'Data Repository Table'!$C:$C,'Revenue Analysis'!$A35,'Data Repository Table'!$B:$B,'Revenue Analysis'!$B35,'Data Repository Table'!$F:$F,'Revenue Analysis'!$C35,'Data Repository Table'!$D:$D,'Revenue Analysis'!K$32)</f>
        <v>2014691.3143246307</v>
      </c>
      <c r="L35" s="34">
        <f>SUMIFS('Data Repository Table'!$I:$I,'Data Repository Table'!$C:$C,'Revenue Analysis'!$A35,'Data Repository Table'!$B:$B,'Revenue Analysis'!$B35,'Data Repository Table'!$F:$F,'Revenue Analysis'!$C35,'Data Repository Table'!$D:$D,'Revenue Analysis'!L$32)</f>
        <v>1783342.7752313251</v>
      </c>
      <c r="M35" s="34">
        <f>SUMIFS('Data Repository Table'!$I:$I,'Data Repository Table'!$C:$C,'Revenue Analysis'!$A35,'Data Repository Table'!$B:$B,'Revenue Analysis'!$B35,'Data Repository Table'!$F:$F,'Revenue Analysis'!$C35,'Data Repository Table'!$D:$D,'Revenue Analysis'!M$32)</f>
        <v>1879527.7051926372</v>
      </c>
      <c r="N35" s="34">
        <f>SUMIFS('Data Repository Table'!$I:$I,'Data Repository Table'!$C:$C,'Revenue Analysis'!$A35,'Data Repository Table'!$B:$B,'Revenue Analysis'!$B35,'Data Repository Table'!$F:$F,'Revenue Analysis'!$C35,'Data Repository Table'!$D:$D,'Revenue Analysis'!N$32)</f>
        <v>1373305.4025176065</v>
      </c>
      <c r="O35" s="34">
        <f>SUMIFS('Data Repository Table'!$I:$I,'Data Repository Table'!$C:$C,'Revenue Analysis'!$A35,'Data Repository Table'!$B:$B,'Revenue Analysis'!$B35,'Data Repository Table'!$F:$F,'Revenue Analysis'!$C35,'Data Repository Table'!$D:$D,'Revenue Analysis'!O$32)</f>
        <v>1389447.6368185873</v>
      </c>
      <c r="P35" s="34">
        <f>SUMIFS('Data Repository Table'!$I:$I,'Data Repository Table'!$C:$C,'Revenue Analysis'!$A35,'Data Repository Table'!$B:$B,'Revenue Analysis'!$B35,'Data Repository Table'!$F:$F,'Revenue Analysis'!$C35,'Data Repository Table'!$D:$D,'Revenue Analysis'!P$32)</f>
        <v>1335168.6515272874</v>
      </c>
      <c r="Q35" s="34">
        <f>SUM(E35:P35)</f>
        <v>18271699.227782957</v>
      </c>
      <c r="R35" s="4"/>
      <c r="S35" s="4"/>
      <c r="T35" s="4"/>
      <c r="U35" s="4"/>
      <c r="V35" s="4"/>
      <c r="W35" s="4"/>
      <c r="X35" s="4"/>
      <c r="Y35" s="4"/>
      <c r="Z35" s="4"/>
    </row>
    <row r="36" spans="1:26" ht="27.75" customHeight="1">
      <c r="A36" s="27" t="s">
        <v>35</v>
      </c>
      <c r="B36" s="27" t="s">
        <v>34</v>
      </c>
      <c r="C36" s="27" t="s">
        <v>41</v>
      </c>
      <c r="D36" s="4"/>
      <c r="E36" s="34">
        <f>SUMIFS('Data Repository Table'!$I:$I,'Data Repository Table'!$C:$C,'Revenue Analysis'!$A36,'Data Repository Table'!$B:$B,'Revenue Analysis'!$B36,'Data Repository Table'!$F:$F,'Revenue Analysis'!$C36,'Data Repository Table'!$D:$D,'Revenue Analysis'!E$32)</f>
        <v>1296758.36136</v>
      </c>
      <c r="F36" s="34">
        <f>SUMIFS('Data Repository Table'!$I:$I,'Data Repository Table'!$C:$C,'Revenue Analysis'!$A36,'Data Repository Table'!$B:$B,'Revenue Analysis'!$B36,'Data Repository Table'!$F:$F,'Revenue Analysis'!$C36,'Data Repository Table'!$D:$D,'Revenue Analysis'!F$32)</f>
        <v>1248980.56822</v>
      </c>
      <c r="G36" s="34">
        <f>SUMIFS('Data Repository Table'!$I:$I,'Data Repository Table'!$C:$C,'Revenue Analysis'!$A36,'Data Repository Table'!$B:$B,'Revenue Analysis'!$B36,'Data Repository Table'!$F:$F,'Revenue Analysis'!$C36,'Data Repository Table'!$D:$D,'Revenue Analysis'!G$32)</f>
        <v>1153392.4247999999</v>
      </c>
      <c r="H36" s="34">
        <f>SUMIFS('Data Repository Table'!$I:$I,'Data Repository Table'!$C:$C,'Revenue Analysis'!$A36,'Data Repository Table'!$B:$B,'Revenue Analysis'!$B36,'Data Repository Table'!$F:$F,'Revenue Analysis'!$C36,'Data Repository Table'!$D:$D,'Revenue Analysis'!H$32)</f>
        <v>1144901.76416</v>
      </c>
      <c r="I36" s="34">
        <f>SUMIFS('Data Repository Table'!$I:$I,'Data Repository Table'!$C:$C,'Revenue Analysis'!$A36,'Data Repository Table'!$B:$B,'Revenue Analysis'!$B36,'Data Repository Table'!$F:$F,'Revenue Analysis'!$C36,'Data Repository Table'!$D:$D,'Revenue Analysis'!I$32)</f>
        <v>1208964.11944</v>
      </c>
      <c r="J36" s="34">
        <f>SUMIFS('Data Repository Table'!$I:$I,'Data Repository Table'!$C:$C,'Revenue Analysis'!$A36,'Data Repository Table'!$B:$B,'Revenue Analysis'!$B36,'Data Repository Table'!$F:$F,'Revenue Analysis'!$C36,'Data Repository Table'!$D:$D,'Revenue Analysis'!J$32)</f>
        <v>1179748.2727800002</v>
      </c>
      <c r="K36" s="34">
        <f>SUMIFS('Data Repository Table'!$I:$I,'Data Repository Table'!$C:$C,'Revenue Analysis'!$A36,'Data Repository Table'!$B:$B,'Revenue Analysis'!$B36,'Data Repository Table'!$F:$F,'Revenue Analysis'!$C36,'Data Repository Table'!$D:$D,'Revenue Analysis'!K$32)</f>
        <v>1715087.0459799999</v>
      </c>
      <c r="L36" s="34">
        <f>SUMIFS('Data Repository Table'!$I:$I,'Data Repository Table'!$C:$C,'Revenue Analysis'!$A36,'Data Repository Table'!$B:$B,'Revenue Analysis'!$B36,'Data Repository Table'!$F:$F,'Revenue Analysis'!$C36,'Data Repository Table'!$D:$D,'Revenue Analysis'!L$32)</f>
        <v>1518142.2933600002</v>
      </c>
      <c r="M36" s="34">
        <f>SUMIFS('Data Repository Table'!$I:$I,'Data Repository Table'!$C:$C,'Revenue Analysis'!$A36,'Data Repository Table'!$B:$B,'Revenue Analysis'!$B36,'Data Repository Table'!$F:$F,'Revenue Analysis'!$C36,'Data Repository Table'!$D:$D,'Revenue Analysis'!M$32)</f>
        <v>1600023.58516</v>
      </c>
      <c r="N36" s="34">
        <f>SUMIFS('Data Repository Table'!$I:$I,'Data Repository Table'!$C:$C,'Revenue Analysis'!$A36,'Data Repository Table'!$B:$B,'Revenue Analysis'!$B36,'Data Repository Table'!$F:$F,'Revenue Analysis'!$C36,'Data Repository Table'!$D:$D,'Revenue Analysis'!N$32)</f>
        <v>1169081.4812600003</v>
      </c>
      <c r="O36" s="34">
        <f>SUMIFS('Data Repository Table'!$I:$I,'Data Repository Table'!$C:$C,'Revenue Analysis'!$A36,'Data Repository Table'!$B:$B,'Revenue Analysis'!$B36,'Data Repository Table'!$F:$F,'Revenue Analysis'!$C36,'Data Repository Table'!$D:$D,'Revenue Analysis'!O$32)</f>
        <v>1182823.2077200001</v>
      </c>
      <c r="P36" s="34">
        <f>SUMIFS('Data Repository Table'!$I:$I,'Data Repository Table'!$C:$C,'Revenue Analysis'!$A36,'Data Repository Table'!$B:$B,'Revenue Analysis'!$B36,'Data Repository Table'!$F:$F,'Revenue Analysis'!$C36,'Data Repository Table'!$D:$D,'Revenue Analysis'!P$32)</f>
        <v>1136616.0374800002</v>
      </c>
      <c r="Q36" s="34">
        <f>SUM(E36:P36)</f>
        <v>15554519.161720002</v>
      </c>
      <c r="R36" s="4"/>
      <c r="S36" s="4"/>
      <c r="T36" s="4"/>
      <c r="U36" s="4"/>
      <c r="V36" s="4"/>
      <c r="W36" s="4"/>
      <c r="X36" s="4"/>
      <c r="Y36" s="4"/>
      <c r="Z36" s="4"/>
    </row>
    <row r="37" spans="1:26" ht="27.75" customHeight="1">
      <c r="A37" s="27" t="s">
        <v>42</v>
      </c>
      <c r="B37" s="27" t="s">
        <v>34</v>
      </c>
      <c r="C37" s="27" t="s">
        <v>36</v>
      </c>
      <c r="D37" s="4"/>
      <c r="E37" s="34">
        <f>SUMIFS('Data Repository Table'!$I:$I,'Data Repository Table'!$C:$C,'Revenue Analysis'!$A37,'Data Repository Table'!$B:$B,'Revenue Analysis'!$B37,'Data Repository Table'!$F:$F,'Revenue Analysis'!$C37,'Data Repository Table'!$D:$D,'Revenue Analysis'!E$32)</f>
        <v>7220021.2387499996</v>
      </c>
      <c r="F37" s="34">
        <f>SUMIFS('Data Repository Table'!$I:$I,'Data Repository Table'!$C:$C,'Revenue Analysis'!$A37,'Data Repository Table'!$B:$B,'Revenue Analysis'!$B37,'Data Repository Table'!$F:$F,'Revenue Analysis'!$C37,'Data Repository Table'!$D:$D,'Revenue Analysis'!F$32)</f>
        <v>6085131.0149999997</v>
      </c>
      <c r="G37" s="34">
        <f>SUMIFS('Data Repository Table'!$I:$I,'Data Repository Table'!$C:$C,'Revenue Analysis'!$A37,'Data Repository Table'!$B:$B,'Revenue Analysis'!$B37,'Data Repository Table'!$F:$F,'Revenue Analysis'!$C37,'Data Repository Table'!$D:$D,'Revenue Analysis'!G$32)</f>
        <v>6723291.7162500005</v>
      </c>
      <c r="H37" s="34">
        <f>SUMIFS('Data Repository Table'!$I:$I,'Data Repository Table'!$C:$C,'Revenue Analysis'!$A37,'Data Repository Table'!$B:$B,'Revenue Analysis'!$B37,'Data Repository Table'!$F:$F,'Revenue Analysis'!$C37,'Data Repository Table'!$D:$D,'Revenue Analysis'!H$32)</f>
        <v>6313180.5299999993</v>
      </c>
      <c r="I37" s="34">
        <f>SUMIFS('Data Repository Table'!$I:$I,'Data Repository Table'!$C:$C,'Revenue Analysis'!$A37,'Data Repository Table'!$B:$B,'Revenue Analysis'!$B37,'Data Repository Table'!$F:$F,'Revenue Analysis'!$C37,'Data Repository Table'!$D:$D,'Revenue Analysis'!I$32)</f>
        <v>5763708.6674999995</v>
      </c>
      <c r="J37" s="34">
        <f>SUMIFS('Data Repository Table'!$I:$I,'Data Repository Table'!$C:$C,'Revenue Analysis'!$A37,'Data Repository Table'!$B:$B,'Revenue Analysis'!$B37,'Data Repository Table'!$F:$F,'Revenue Analysis'!$C37,'Data Repository Table'!$D:$D,'Revenue Analysis'!J$32)</f>
        <v>6484566.5099999998</v>
      </c>
      <c r="K37" s="34">
        <f>SUMIFS('Data Repository Table'!$I:$I,'Data Repository Table'!$C:$C,'Revenue Analysis'!$A37,'Data Repository Table'!$B:$B,'Revenue Analysis'!$B37,'Data Repository Table'!$F:$F,'Revenue Analysis'!$C37,'Data Repository Table'!$D:$D,'Revenue Analysis'!K$32)</f>
        <v>9314190.6750000007</v>
      </c>
      <c r="L37" s="34">
        <f>SUMIFS('Data Repository Table'!$I:$I,'Data Repository Table'!$C:$C,'Revenue Analysis'!$A37,'Data Repository Table'!$B:$B,'Revenue Analysis'!$B37,'Data Repository Table'!$F:$F,'Revenue Analysis'!$C37,'Data Repository Table'!$D:$D,'Revenue Analysis'!L$32)</f>
        <v>6750396.1374999993</v>
      </c>
      <c r="M37" s="34">
        <f>SUMIFS('Data Repository Table'!$I:$I,'Data Repository Table'!$C:$C,'Revenue Analysis'!$A37,'Data Repository Table'!$B:$B,'Revenue Analysis'!$B37,'Data Repository Table'!$F:$F,'Revenue Analysis'!$C37,'Data Repository Table'!$D:$D,'Revenue Analysis'!M$32)</f>
        <v>8185283.6587499995</v>
      </c>
      <c r="N37" s="34">
        <f>SUMIFS('Data Repository Table'!$I:$I,'Data Repository Table'!$C:$C,'Revenue Analysis'!$A37,'Data Repository Table'!$B:$B,'Revenue Analysis'!$B37,'Data Repository Table'!$F:$F,'Revenue Analysis'!$C37,'Data Repository Table'!$D:$D,'Revenue Analysis'!N$32)</f>
        <v>6778514.602500001</v>
      </c>
      <c r="O37" s="34">
        <f>SUMIFS('Data Repository Table'!$I:$I,'Data Repository Table'!$C:$C,'Revenue Analysis'!$A37,'Data Repository Table'!$B:$B,'Revenue Analysis'!$B37,'Data Repository Table'!$F:$F,'Revenue Analysis'!$C37,'Data Repository Table'!$D:$D,'Revenue Analysis'!O$32)</f>
        <v>6094707.7050000001</v>
      </c>
      <c r="P37" s="34">
        <f>SUMIFS('Data Repository Table'!$I:$I,'Data Repository Table'!$C:$C,'Revenue Analysis'!$A37,'Data Repository Table'!$B:$B,'Revenue Analysis'!$B37,'Data Repository Table'!$F:$F,'Revenue Analysis'!$C37,'Data Repository Table'!$D:$D,'Revenue Analysis'!P$32)</f>
        <v>6735069.6974999998</v>
      </c>
      <c r="Q37" s="34">
        <f t="shared" ref="Q34:Q42" si="3">SUM(E37:P37)</f>
        <v>82448062.153750017</v>
      </c>
      <c r="R37" s="4"/>
      <c r="S37" s="4"/>
      <c r="T37" s="4"/>
      <c r="U37" s="4"/>
      <c r="V37" s="4"/>
      <c r="W37" s="4"/>
      <c r="X37" s="4"/>
      <c r="Y37" s="4"/>
      <c r="Z37" s="4"/>
    </row>
    <row r="38" spans="1:26" ht="27.75" customHeight="1">
      <c r="A38" s="27" t="s">
        <v>42</v>
      </c>
      <c r="B38" s="27" t="s">
        <v>34</v>
      </c>
      <c r="C38" s="27" t="s">
        <v>40</v>
      </c>
      <c r="D38" s="4"/>
      <c r="E38" s="34">
        <f>SUMIFS('Data Repository Table'!$I:$I,'Data Repository Table'!$C:$C,'Revenue Analysis'!$A38,'Data Repository Table'!$B:$B,'Revenue Analysis'!$B38,'Data Repository Table'!$F:$F,'Revenue Analysis'!$C38,'Data Repository Table'!$D:$D,'Revenue Analysis'!E$32)</f>
        <v>5968550.8906999994</v>
      </c>
      <c r="F38" s="34">
        <f>SUMIFS('Data Repository Table'!$I:$I,'Data Repository Table'!$C:$C,'Revenue Analysis'!$A38,'Data Repository Table'!$B:$B,'Revenue Analysis'!$B38,'Data Repository Table'!$F:$F,'Revenue Analysis'!$C38,'Data Repository Table'!$D:$D,'Revenue Analysis'!F$32)</f>
        <v>5030374.9724000003</v>
      </c>
      <c r="G38" s="34">
        <f>SUMIFS('Data Repository Table'!$I:$I,'Data Repository Table'!$C:$C,'Revenue Analysis'!$A38,'Data Repository Table'!$B:$B,'Revenue Analysis'!$B38,'Data Repository Table'!$F:$F,'Revenue Analysis'!$C38,'Data Repository Table'!$D:$D,'Revenue Analysis'!G$32)</f>
        <v>5557921.1521000005</v>
      </c>
      <c r="H38" s="34">
        <f>SUMIFS('Data Repository Table'!$I:$I,'Data Repository Table'!$C:$C,'Revenue Analysis'!$A38,'Data Repository Table'!$B:$B,'Revenue Analysis'!$B38,'Data Repository Table'!$F:$F,'Revenue Analysis'!$C38,'Data Repository Table'!$D:$D,'Revenue Analysis'!H$32)</f>
        <v>5218895.9047999997</v>
      </c>
      <c r="I38" s="34">
        <f>SUMIFS('Data Repository Table'!$I:$I,'Data Repository Table'!$C:$C,'Revenue Analysis'!$A38,'Data Repository Table'!$B:$B,'Revenue Analysis'!$B38,'Data Repository Table'!$F:$F,'Revenue Analysis'!$C38,'Data Repository Table'!$D:$D,'Revenue Analysis'!I$32)</f>
        <v>4764665.8318000007</v>
      </c>
      <c r="J38" s="34">
        <f>SUMIFS('Data Repository Table'!$I:$I,'Data Repository Table'!$C:$C,'Revenue Analysis'!$A38,'Data Repository Table'!$B:$B,'Revenue Analysis'!$B38,'Data Repository Table'!$F:$F,'Revenue Analysis'!$C38,'Data Repository Table'!$D:$D,'Revenue Analysis'!J$32)</f>
        <v>5360574.9815999996</v>
      </c>
      <c r="K38" s="34">
        <f>SUMIFS('Data Repository Table'!$I:$I,'Data Repository Table'!$C:$C,'Revenue Analysis'!$A38,'Data Repository Table'!$B:$B,'Revenue Analysis'!$B38,'Data Repository Table'!$F:$F,'Revenue Analysis'!$C38,'Data Repository Table'!$D:$D,'Revenue Analysis'!K$32)</f>
        <v>7699730.9580000006</v>
      </c>
      <c r="L38" s="34">
        <f>SUMIFS('Data Repository Table'!$I:$I,'Data Repository Table'!$C:$C,'Revenue Analysis'!$A38,'Data Repository Table'!$B:$B,'Revenue Analysis'!$B38,'Data Repository Table'!$F:$F,'Revenue Analysis'!$C38,'Data Repository Table'!$D:$D,'Revenue Analysis'!L$32)</f>
        <v>6985660.807</v>
      </c>
      <c r="M38" s="34">
        <f>SUMIFS('Data Repository Table'!$I:$I,'Data Repository Table'!$C:$C,'Revenue Analysis'!$A38,'Data Repository Table'!$B:$B,'Revenue Analysis'!$B38,'Data Repository Table'!$F:$F,'Revenue Analysis'!$C38,'Data Repository Table'!$D:$D,'Revenue Analysis'!M$32)</f>
        <v>6766501.1579</v>
      </c>
      <c r="N38" s="34">
        <f>SUMIFS('Data Repository Table'!$I:$I,'Data Repository Table'!$C:$C,'Revenue Analysis'!$A38,'Data Repository Table'!$B:$B,'Revenue Analysis'!$B38,'Data Repository Table'!$F:$F,'Revenue Analysis'!$C38,'Data Repository Table'!$D:$D,'Revenue Analysis'!N$32)</f>
        <v>6603572.0713999998</v>
      </c>
      <c r="O38" s="34">
        <f>SUMIFS('Data Repository Table'!$I:$I,'Data Repository Table'!$C:$C,'Revenue Analysis'!$A38,'Data Repository Table'!$B:$B,'Revenue Analysis'!$B38,'Data Repository Table'!$F:$F,'Revenue Analysis'!$C38,'Data Repository Table'!$D:$D,'Revenue Analysis'!O$32)</f>
        <v>5038291.7028000001</v>
      </c>
      <c r="P38" s="34">
        <f>SUMIFS('Data Repository Table'!$I:$I,'Data Repository Table'!$C:$C,'Revenue Analysis'!$A38,'Data Repository Table'!$B:$B,'Revenue Analysis'!$B38,'Data Repository Table'!$F:$F,'Revenue Analysis'!$C38,'Data Repository Table'!$D:$D,'Revenue Analysis'!P$32)</f>
        <v>5567657.6166000003</v>
      </c>
      <c r="Q38" s="34">
        <f t="shared" si="3"/>
        <v>70562398.047100008</v>
      </c>
      <c r="R38" s="4"/>
      <c r="S38" s="4"/>
      <c r="T38" s="4"/>
      <c r="U38" s="4"/>
      <c r="V38" s="4"/>
      <c r="W38" s="4"/>
      <c r="X38" s="4"/>
      <c r="Y38" s="4"/>
      <c r="Z38" s="4"/>
    </row>
    <row r="39" spans="1:26" ht="27.75" customHeight="1">
      <c r="A39" s="27" t="s">
        <v>42</v>
      </c>
      <c r="B39" s="27" t="s">
        <v>34</v>
      </c>
      <c r="C39" s="27" t="s">
        <v>41</v>
      </c>
      <c r="D39" s="4"/>
      <c r="E39" s="34">
        <f>SUMIFS('Data Repository Table'!$I:$I,'Data Repository Table'!$C:$C,'Revenue Analysis'!$A39,'Data Repository Table'!$B:$B,'Revenue Analysis'!$B39,'Data Repository Table'!$F:$F,'Revenue Analysis'!$C39,'Data Repository Table'!$D:$D,'Revenue Analysis'!E$32)</f>
        <v>4139478.8435499985</v>
      </c>
      <c r="F39" s="34">
        <f>SUMIFS('Data Repository Table'!$I:$I,'Data Repository Table'!$C:$C,'Revenue Analysis'!$A39,'Data Repository Table'!$B:$B,'Revenue Analysis'!$B39,'Data Repository Table'!$F:$F,'Revenue Analysis'!$C39,'Data Repository Table'!$D:$D,'Revenue Analysis'!F$32)</f>
        <v>3488808.4485999988</v>
      </c>
      <c r="G39" s="34">
        <f>SUMIFS('Data Repository Table'!$I:$I,'Data Repository Table'!$C:$C,'Revenue Analysis'!$A39,'Data Repository Table'!$B:$B,'Revenue Analysis'!$B39,'Data Repository Table'!$F:$F,'Revenue Analysis'!$C39,'Data Repository Table'!$D:$D,'Revenue Analysis'!G$32)</f>
        <v>3854687.2506499989</v>
      </c>
      <c r="H39" s="34">
        <f>SUMIFS('Data Repository Table'!$I:$I,'Data Repository Table'!$C:$C,'Revenue Analysis'!$A39,'Data Repository Table'!$B:$B,'Revenue Analysis'!$B39,'Data Repository Table'!$F:$F,'Revenue Analysis'!$C39,'Data Repository Table'!$D:$D,'Revenue Analysis'!H$32)</f>
        <v>3619556.8371999986</v>
      </c>
      <c r="I39" s="34">
        <f>SUMIFS('Data Repository Table'!$I:$I,'Data Repository Table'!$C:$C,'Revenue Analysis'!$A39,'Data Repository Table'!$B:$B,'Revenue Analysis'!$B39,'Data Repository Table'!$F:$F,'Revenue Analysis'!$C39,'Data Repository Table'!$D:$D,'Revenue Analysis'!I$32)</f>
        <v>3304526.302699999</v>
      </c>
      <c r="J39" s="34">
        <f>SUMIFS('Data Repository Table'!$I:$I,'Data Repository Table'!$C:$C,'Revenue Analysis'!$A39,'Data Repository Table'!$B:$B,'Revenue Analysis'!$B39,'Data Repository Table'!$F:$F,'Revenue Analysis'!$C39,'Data Repository Table'!$D:$D,'Revenue Analysis'!J$32)</f>
        <v>3717818.1323999991</v>
      </c>
      <c r="K39" s="34">
        <f>SUMIFS('Data Repository Table'!$I:$I,'Data Repository Table'!$C:$C,'Revenue Analysis'!$A39,'Data Repository Table'!$B:$B,'Revenue Analysis'!$B39,'Data Repository Table'!$F:$F,'Revenue Analysis'!$C39,'Data Repository Table'!$D:$D,'Revenue Analysis'!K$32)</f>
        <v>5340135.9869999988</v>
      </c>
      <c r="L39" s="34">
        <f>SUMIFS('Data Repository Table'!$I:$I,'Data Repository Table'!$C:$C,'Revenue Analysis'!$A39,'Data Repository Table'!$B:$B,'Revenue Analysis'!$B39,'Data Repository Table'!$F:$F,'Revenue Analysis'!$C39,'Data Repository Table'!$D:$D,'Revenue Analysis'!L$32)</f>
        <v>4844893.7854999984</v>
      </c>
      <c r="M39" s="34">
        <f>SUMIFS('Data Repository Table'!$I:$I,'Data Repository Table'!$C:$C,'Revenue Analysis'!$A39,'Data Repository Table'!$B:$B,'Revenue Analysis'!$B39,'Data Repository Table'!$F:$F,'Revenue Analysis'!$C39,'Data Repository Table'!$D:$D,'Revenue Analysis'!M$32)</f>
        <v>4692895.9643499991</v>
      </c>
      <c r="N39" s="34">
        <f>SUMIFS('Data Repository Table'!$I:$I,'Data Repository Table'!$C:$C,'Revenue Analysis'!$A39,'Data Repository Table'!$B:$B,'Revenue Analysis'!$B39,'Data Repository Table'!$F:$F,'Revenue Analysis'!$C39,'Data Repository Table'!$D:$D,'Revenue Analysis'!N$32)</f>
        <v>4886348.3721000003</v>
      </c>
      <c r="O39" s="34">
        <f>SUMIFS('Data Repository Table'!$I:$I,'Data Repository Table'!$C:$C,'Revenue Analysis'!$A39,'Data Repository Table'!$B:$B,'Revenue Analysis'!$B39,'Data Repository Table'!$F:$F,'Revenue Analysis'!$C39,'Data Repository Table'!$D:$D,'Revenue Analysis'!O$32)</f>
        <v>3494299.084199999</v>
      </c>
      <c r="P39" s="34">
        <f>SUMIFS('Data Repository Table'!$I:$I,'Data Repository Table'!$C:$C,'Revenue Analysis'!$A39,'Data Repository Table'!$B:$B,'Revenue Analysis'!$B39,'Data Repository Table'!$F:$F,'Revenue Analysis'!$C39,'Data Repository Table'!$D:$D,'Revenue Analysis'!P$32)</f>
        <v>3861439.9598999987</v>
      </c>
      <c r="Q39" s="34">
        <f t="shared" si="3"/>
        <v>49244888.96814999</v>
      </c>
      <c r="R39" s="4"/>
      <c r="S39" s="4"/>
      <c r="T39" s="4"/>
      <c r="U39" s="4"/>
      <c r="V39" s="4"/>
      <c r="W39" s="4"/>
      <c r="X39" s="4"/>
      <c r="Y39" s="4"/>
      <c r="Z39" s="4"/>
    </row>
    <row r="40" spans="1:26" ht="27.75" customHeight="1">
      <c r="A40" s="27" t="s">
        <v>43</v>
      </c>
      <c r="B40" s="27" t="s">
        <v>34</v>
      </c>
      <c r="C40" s="27" t="s">
        <v>36</v>
      </c>
      <c r="D40" s="4"/>
      <c r="E40" s="34">
        <f>SUMIFS('Data Repository Table'!$I:$I,'Data Repository Table'!$C:$C,'Revenue Analysis'!$A40,'Data Repository Table'!$B:$B,'Revenue Analysis'!$B40,'Data Repository Table'!$F:$F,'Revenue Analysis'!$C40,'Data Repository Table'!$D:$D,'Revenue Analysis'!E$32)</f>
        <v>5298686.1637500003</v>
      </c>
      <c r="F40" s="34">
        <f>SUMIFS('Data Repository Table'!$I:$I,'Data Repository Table'!$C:$C,'Revenue Analysis'!$A40,'Data Repository Table'!$B:$B,'Revenue Analysis'!$B40,'Data Repository Table'!$F:$F,'Revenue Analysis'!$C40,'Data Repository Table'!$D:$D,'Revenue Analysis'!F$32)</f>
        <v>5854268.2837499995</v>
      </c>
      <c r="G40" s="34">
        <f>SUMIFS('Data Repository Table'!$I:$I,'Data Repository Table'!$C:$C,'Revenue Analysis'!$A40,'Data Repository Table'!$B:$B,'Revenue Analysis'!$B40,'Data Repository Table'!$F:$F,'Revenue Analysis'!$C40,'Data Repository Table'!$D:$D,'Revenue Analysis'!G$32)</f>
        <v>5098113.7162500005</v>
      </c>
      <c r="H40" s="34">
        <f>SUMIFS('Data Repository Table'!$I:$I,'Data Repository Table'!$C:$C,'Revenue Analysis'!$A40,'Data Repository Table'!$B:$B,'Revenue Analysis'!$B40,'Data Repository Table'!$F:$F,'Revenue Analysis'!$C40,'Data Repository Table'!$D:$D,'Revenue Analysis'!H$32)</f>
        <v>4506567.6112500001</v>
      </c>
      <c r="I40" s="34">
        <f>SUMIFS('Data Repository Table'!$I:$I,'Data Repository Table'!$C:$C,'Revenue Analysis'!$A40,'Data Repository Table'!$B:$B,'Revenue Analysis'!$B40,'Data Repository Table'!$F:$F,'Revenue Analysis'!$C40,'Data Repository Table'!$D:$D,'Revenue Analysis'!I$32)</f>
        <v>4950718.5187500007</v>
      </c>
      <c r="J40" s="34">
        <f>SUMIFS('Data Repository Table'!$I:$I,'Data Repository Table'!$C:$C,'Revenue Analysis'!$A40,'Data Repository Table'!$B:$B,'Revenue Analysis'!$B40,'Data Repository Table'!$F:$F,'Revenue Analysis'!$C40,'Data Repository Table'!$D:$D,'Revenue Analysis'!J$32)</f>
        <v>4219638.2549999999</v>
      </c>
      <c r="K40" s="34">
        <f>SUMIFS('Data Repository Table'!$I:$I,'Data Repository Table'!$C:$C,'Revenue Analysis'!$A40,'Data Repository Table'!$B:$B,'Revenue Analysis'!$B40,'Data Repository Table'!$F:$F,'Revenue Analysis'!$C40,'Data Repository Table'!$D:$D,'Revenue Analysis'!K$32)</f>
        <v>6454620.584999999</v>
      </c>
      <c r="L40" s="34">
        <f>SUMIFS('Data Repository Table'!$I:$I,'Data Repository Table'!$C:$C,'Revenue Analysis'!$A40,'Data Repository Table'!$B:$B,'Revenue Analysis'!$B40,'Data Repository Table'!$F:$F,'Revenue Analysis'!$C40,'Data Repository Table'!$D:$D,'Revenue Analysis'!L$32)</f>
        <v>6573684.678749999</v>
      </c>
      <c r="M40" s="34">
        <f>SUMIFS('Data Repository Table'!$I:$I,'Data Repository Table'!$C:$C,'Revenue Analysis'!$A40,'Data Repository Table'!$B:$B,'Revenue Analysis'!$B40,'Data Repository Table'!$F:$F,'Revenue Analysis'!$C40,'Data Repository Table'!$D:$D,'Revenue Analysis'!M$32)</f>
        <v>5896579.8487499999</v>
      </c>
      <c r="N40" s="34">
        <f>SUMIFS('Data Repository Table'!$I:$I,'Data Repository Table'!$C:$C,'Revenue Analysis'!$A40,'Data Repository Table'!$B:$B,'Revenue Analysis'!$B40,'Data Repository Table'!$F:$F,'Revenue Analysis'!$C40,'Data Repository Table'!$D:$D,'Revenue Analysis'!N$32)</f>
        <v>6254734.0800000001</v>
      </c>
      <c r="O40" s="34">
        <f>SUMIFS('Data Repository Table'!$I:$I,'Data Repository Table'!$C:$C,'Revenue Analysis'!$A40,'Data Repository Table'!$B:$B,'Revenue Analysis'!$B40,'Data Repository Table'!$F:$F,'Revenue Analysis'!$C40,'Data Repository Table'!$D:$D,'Revenue Analysis'!O$32)</f>
        <v>6161098.0612500003</v>
      </c>
      <c r="P40" s="34">
        <f>SUMIFS('Data Repository Table'!$I:$I,'Data Repository Table'!$C:$C,'Revenue Analysis'!$A40,'Data Repository Table'!$B:$B,'Revenue Analysis'!$B40,'Data Repository Table'!$F:$F,'Revenue Analysis'!$C40,'Data Repository Table'!$D:$D,'Revenue Analysis'!P$32)</f>
        <v>6591800.7712500002</v>
      </c>
      <c r="Q40" s="34">
        <f t="shared" si="3"/>
        <v>67860510.573750004</v>
      </c>
      <c r="R40" s="4"/>
      <c r="S40" s="4"/>
      <c r="T40" s="4"/>
      <c r="U40" s="4"/>
      <c r="V40" s="4"/>
      <c r="W40" s="4"/>
      <c r="X40" s="4"/>
      <c r="Y40" s="4"/>
      <c r="Z40" s="4"/>
    </row>
    <row r="41" spans="1:26" ht="27.75" customHeight="1">
      <c r="A41" s="27" t="s">
        <v>43</v>
      </c>
      <c r="B41" s="27" t="s">
        <v>34</v>
      </c>
      <c r="C41" s="27" t="s">
        <v>40</v>
      </c>
      <c r="D41" s="4"/>
      <c r="E41" s="34">
        <f>SUMIFS('Data Repository Table'!$I:$I,'Data Repository Table'!$C:$C,'Revenue Analysis'!$A41,'Data Repository Table'!$B:$B,'Revenue Analysis'!$B41,'Data Repository Table'!$F:$F,'Revenue Analysis'!$C41,'Data Repository Table'!$D:$D,'Revenue Analysis'!E$32)</f>
        <v>4380247.2286999999</v>
      </c>
      <c r="F41" s="34">
        <f>SUMIFS('Data Repository Table'!$I:$I,'Data Repository Table'!$C:$C,'Revenue Analysis'!$A41,'Data Repository Table'!$B:$B,'Revenue Analysis'!$B41,'Data Repository Table'!$F:$F,'Revenue Analysis'!$C41,'Data Repository Table'!$D:$D,'Revenue Analysis'!F$32)</f>
        <v>3839528.4479</v>
      </c>
      <c r="G41" s="34">
        <f>SUMIFS('Data Repository Table'!$I:$I,'Data Repository Table'!$C:$C,'Revenue Analysis'!$A41,'Data Repository Table'!$B:$B,'Revenue Analysis'!$B41,'Data Repository Table'!$F:$F,'Revenue Analysis'!$C41,'Data Repository Table'!$D:$D,'Revenue Analysis'!G$32)</f>
        <v>5214440.6721000001</v>
      </c>
      <c r="H41" s="34">
        <f>SUMIFS('Data Repository Table'!$I:$I,'Data Repository Table'!$C:$C,'Revenue Analysis'!$A41,'Data Repository Table'!$B:$B,'Revenue Analysis'!$B41,'Data Repository Table'!$F:$F,'Revenue Analysis'!$C41,'Data Repository Table'!$D:$D,'Revenue Analysis'!H$32)</f>
        <v>4725429.2253</v>
      </c>
      <c r="I41" s="34">
        <f>SUMIFS('Data Repository Table'!$I:$I,'Data Repository Table'!$C:$C,'Revenue Analysis'!$A41,'Data Repository Table'!$B:$B,'Revenue Analysis'!$B41,'Data Repository Table'!$F:$F,'Revenue Analysis'!$C41,'Data Repository Table'!$D:$D,'Revenue Analysis'!I$32)</f>
        <v>4092593.9755000006</v>
      </c>
      <c r="J41" s="34">
        <f>SUMIFS('Data Repository Table'!$I:$I,'Data Repository Table'!$C:$C,'Revenue Analysis'!$A41,'Data Repository Table'!$B:$B,'Revenue Analysis'!$B41,'Data Repository Table'!$F:$F,'Revenue Analysis'!$C41,'Data Repository Table'!$D:$D,'Revenue Analysis'!J$32)</f>
        <v>4488234.2907999996</v>
      </c>
      <c r="K41" s="34">
        <f>SUMIFS('Data Repository Table'!$I:$I,'Data Repository Table'!$C:$C,'Revenue Analysis'!$A41,'Data Repository Table'!$B:$B,'Revenue Analysis'!$B41,'Data Repository Table'!$F:$F,'Revenue Analysis'!$C41,'Data Repository Table'!$D:$D,'Revenue Analysis'!K$32)</f>
        <v>5335819.6836000001</v>
      </c>
      <c r="L41" s="34">
        <f>SUMIFS('Data Repository Table'!$I:$I,'Data Repository Table'!$C:$C,'Revenue Analysis'!$A41,'Data Repository Table'!$B:$B,'Revenue Analysis'!$B41,'Data Repository Table'!$F:$F,'Revenue Analysis'!$C41,'Data Repository Table'!$D:$D,'Revenue Analysis'!L$32)</f>
        <v>5434246.0011</v>
      </c>
      <c r="M41" s="34">
        <f>SUMIFS('Data Repository Table'!$I:$I,'Data Repository Table'!$C:$C,'Revenue Analysis'!$A41,'Data Repository Table'!$B:$B,'Revenue Analysis'!$B41,'Data Repository Table'!$F:$F,'Revenue Analysis'!$C41,'Data Repository Table'!$D:$D,'Revenue Analysis'!M$32)</f>
        <v>4874506.0082999999</v>
      </c>
      <c r="N41" s="34">
        <f>SUMIFS('Data Repository Table'!$I:$I,'Data Repository Table'!$C:$C,'Revenue Analysis'!$A41,'Data Repository Table'!$B:$B,'Revenue Analysis'!$B41,'Data Repository Table'!$F:$F,'Revenue Analysis'!$C41,'Data Repository Table'!$D:$D,'Revenue Analysis'!N$32)</f>
        <v>5170580.1728000008</v>
      </c>
      <c r="O41" s="34">
        <f>SUMIFS('Data Repository Table'!$I:$I,'Data Repository Table'!$C:$C,'Revenue Analysis'!$A41,'Data Repository Table'!$B:$B,'Revenue Analysis'!$B41,'Data Repository Table'!$F:$F,'Revenue Analysis'!$C41,'Data Repository Table'!$D:$D,'Revenue Analysis'!O$32)</f>
        <v>5093174.3973000003</v>
      </c>
      <c r="P41" s="34">
        <f>SUMIFS('Data Repository Table'!$I:$I,'Data Repository Table'!$C:$C,'Revenue Analysis'!$A41,'Data Repository Table'!$B:$B,'Revenue Analysis'!$B41,'Data Repository Table'!$F:$F,'Revenue Analysis'!$C41,'Data Repository Table'!$D:$D,'Revenue Analysis'!P$32)</f>
        <v>5449221.9709000001</v>
      </c>
      <c r="Q41" s="34">
        <f t="shared" si="3"/>
        <v>58098022.074299999</v>
      </c>
      <c r="R41" s="4"/>
      <c r="S41" s="4"/>
      <c r="T41" s="4"/>
      <c r="U41" s="4"/>
      <c r="V41" s="4"/>
      <c r="W41" s="4"/>
      <c r="X41" s="4"/>
      <c r="Y41" s="4"/>
      <c r="Z41" s="4"/>
    </row>
    <row r="42" spans="1:26" ht="27.75" customHeight="1">
      <c r="A42" s="27" t="s">
        <v>43</v>
      </c>
      <c r="B42" s="27" t="s">
        <v>34</v>
      </c>
      <c r="C42" s="27" t="s">
        <v>41</v>
      </c>
      <c r="D42" s="4"/>
      <c r="E42" s="34">
        <f>SUMIFS('Data Repository Table'!$I:$I,'Data Repository Table'!$C:$C,'Revenue Analysis'!$A42,'Data Repository Table'!$B:$B,'Revenue Analysis'!$B42,'Data Repository Table'!$F:$F,'Revenue Analysis'!$C42,'Data Repository Table'!$D:$D,'Revenue Analysis'!E$32)</f>
        <v>3037913.400549999</v>
      </c>
      <c r="F42" s="34">
        <f>SUMIFS('Data Repository Table'!$I:$I,'Data Repository Table'!$C:$C,'Revenue Analysis'!$A42,'Data Repository Table'!$B:$B,'Revenue Analysis'!$B42,'Data Repository Table'!$F:$F,'Revenue Analysis'!$C42,'Data Repository Table'!$D:$D,'Revenue Analysis'!F$32)</f>
        <v>3356447.1493499991</v>
      </c>
      <c r="G42" s="34">
        <f>SUMIFS('Data Repository Table'!$I:$I,'Data Repository Table'!$C:$C,'Revenue Analysis'!$A42,'Data Repository Table'!$B:$B,'Revenue Analysis'!$B42,'Data Repository Table'!$F:$F,'Revenue Analysis'!$C42,'Data Repository Table'!$D:$D,'Revenue Analysis'!G$32)</f>
        <v>2922918.5306499992</v>
      </c>
      <c r="H42" s="34">
        <f>SUMIFS('Data Repository Table'!$I:$I,'Data Repository Table'!$C:$C,'Revenue Analysis'!$A42,'Data Repository Table'!$B:$B,'Revenue Analysis'!$B42,'Data Repository Table'!$F:$F,'Revenue Analysis'!$C42,'Data Repository Table'!$D:$D,'Revenue Analysis'!H$32)</f>
        <v>2583765.4304499994</v>
      </c>
      <c r="I42" s="34">
        <f>SUMIFS('Data Repository Table'!$I:$I,'Data Repository Table'!$C:$C,'Revenue Analysis'!$A42,'Data Repository Table'!$B:$B,'Revenue Analysis'!$B42,'Data Repository Table'!$F:$F,'Revenue Analysis'!$C42,'Data Repository Table'!$D:$D,'Revenue Analysis'!I$32)</f>
        <v>2838411.9507499994</v>
      </c>
      <c r="J42" s="34">
        <f>SUMIFS('Data Repository Table'!$I:$I,'Data Repository Table'!$C:$C,'Revenue Analysis'!$A42,'Data Repository Table'!$B:$B,'Revenue Analysis'!$B42,'Data Repository Table'!$F:$F,'Revenue Analysis'!$C42,'Data Repository Table'!$D:$D,'Revenue Analysis'!J$32)</f>
        <v>2419259.2661999995</v>
      </c>
      <c r="K42" s="34">
        <f>SUMIFS('Data Repository Table'!$I:$I,'Data Repository Table'!$C:$C,'Revenue Analysis'!$A42,'Data Repository Table'!$B:$B,'Revenue Analysis'!$B42,'Data Repository Table'!$F:$F,'Revenue Analysis'!$C42,'Data Repository Table'!$D:$D,'Revenue Analysis'!K$32)</f>
        <v>3700649.1353999986</v>
      </c>
      <c r="L42" s="34">
        <f>SUMIFS('Data Repository Table'!$I:$I,'Data Repository Table'!$C:$C,'Revenue Analysis'!$A42,'Data Repository Table'!$B:$B,'Revenue Analysis'!$B42,'Data Repository Table'!$F:$F,'Revenue Analysis'!$C42,'Data Repository Table'!$D:$D,'Revenue Analysis'!L$32)</f>
        <v>3768912.5491499985</v>
      </c>
      <c r="M42" s="34">
        <f>SUMIFS('Data Repository Table'!$I:$I,'Data Repository Table'!$C:$C,'Revenue Analysis'!$A42,'Data Repository Table'!$B:$B,'Revenue Analysis'!$B42,'Data Repository Table'!$F:$F,'Revenue Analysis'!$C42,'Data Repository Table'!$D:$D,'Revenue Analysis'!M$32)</f>
        <v>3380705.7799499989</v>
      </c>
      <c r="N42" s="34">
        <f>SUMIFS('Data Repository Table'!$I:$I,'Data Repository Table'!$C:$C,'Revenue Analysis'!$A42,'Data Repository Table'!$B:$B,'Revenue Analysis'!$B42,'Data Repository Table'!$F:$F,'Revenue Analysis'!$C42,'Data Repository Table'!$D:$D,'Revenue Analysis'!N$32)</f>
        <v>3586047.5391999991</v>
      </c>
      <c r="O42" s="34">
        <f>SUMIFS('Data Repository Table'!$I:$I,'Data Repository Table'!$C:$C,'Revenue Analysis'!$A42,'Data Repository Table'!$B:$B,'Revenue Analysis'!$B42,'Data Repository Table'!$F:$F,'Revenue Analysis'!$C42,'Data Repository Table'!$D:$D,'Revenue Analysis'!O$32)</f>
        <v>3032362.88845</v>
      </c>
      <c r="P42" s="34">
        <f>SUMIFS('Data Repository Table'!$I:$I,'Data Repository Table'!$C:$C,'Revenue Analysis'!$A42,'Data Repository Table'!$B:$B,'Revenue Analysis'!$B42,'Data Repository Table'!$F:$F,'Revenue Analysis'!$C42,'Data Repository Table'!$D:$D,'Revenue Analysis'!P$32)</f>
        <v>3079299.10885</v>
      </c>
      <c r="Q42" s="34">
        <f t="shared" si="3"/>
        <v>37706692.728949994</v>
      </c>
      <c r="R42" s="4"/>
      <c r="S42" s="4"/>
      <c r="T42" s="4"/>
      <c r="U42" s="4"/>
      <c r="V42" s="4"/>
      <c r="W42" s="4"/>
      <c r="X42" s="4"/>
      <c r="Y42" s="4"/>
      <c r="Z42" s="4"/>
    </row>
    <row r="43" spans="1:26" ht="27.75" customHeight="1">
      <c r="A43" s="27"/>
      <c r="B43" s="27"/>
      <c r="C43" s="27"/>
      <c r="D43" s="4"/>
      <c r="E43" s="34"/>
      <c r="F43" s="34"/>
      <c r="G43" s="34"/>
      <c r="H43" s="34"/>
      <c r="I43" s="34"/>
      <c r="J43" s="34"/>
      <c r="K43" s="34"/>
      <c r="L43" s="34"/>
      <c r="M43" s="34"/>
      <c r="N43" s="34"/>
      <c r="O43" s="34"/>
      <c r="P43" s="34"/>
      <c r="Q43" s="34"/>
      <c r="R43" s="4"/>
      <c r="S43" s="4"/>
      <c r="T43" s="4"/>
      <c r="U43" s="4"/>
      <c r="V43" s="4"/>
      <c r="W43" s="4"/>
      <c r="X43" s="4"/>
      <c r="Y43" s="4"/>
      <c r="Z43" s="4"/>
    </row>
    <row r="44" spans="1:26" ht="30" customHeight="1">
      <c r="A44" s="171" t="s">
        <v>73</v>
      </c>
      <c r="B44" s="183"/>
      <c r="C44" s="183"/>
      <c r="D44" s="183"/>
      <c r="E44" s="183"/>
      <c r="F44" s="183"/>
      <c r="G44" s="183"/>
      <c r="H44" s="183"/>
      <c r="I44" s="183"/>
      <c r="J44" s="183"/>
      <c r="K44" s="183"/>
      <c r="L44" s="183"/>
      <c r="M44" s="183"/>
      <c r="N44" s="183"/>
      <c r="O44" s="183"/>
      <c r="P44" s="183"/>
      <c r="Q44" s="183"/>
      <c r="R44" s="183"/>
      <c r="S44" s="183"/>
      <c r="T44" s="183"/>
      <c r="U44" s="183"/>
      <c r="V44" s="183"/>
      <c r="W44" s="87"/>
      <c r="X44" s="87"/>
      <c r="Y44" s="87"/>
      <c r="Z44" s="87"/>
    </row>
    <row r="45" spans="1:26" ht="30" customHeight="1">
      <c r="A45" s="171" t="s">
        <v>74</v>
      </c>
      <c r="B45" s="183"/>
      <c r="C45" s="183"/>
      <c r="D45" s="183"/>
      <c r="E45" s="183"/>
      <c r="F45" s="183"/>
      <c r="G45" s="183"/>
      <c r="H45" s="183"/>
      <c r="I45" s="183"/>
      <c r="J45" s="183"/>
      <c r="K45" s="183"/>
      <c r="L45" s="183"/>
      <c r="M45" s="183"/>
      <c r="N45" s="183"/>
      <c r="O45" s="183"/>
      <c r="P45" s="183"/>
      <c r="Q45" s="183"/>
      <c r="R45" s="183"/>
      <c r="S45" s="183"/>
      <c r="T45" s="102"/>
      <c r="U45" s="102"/>
      <c r="V45" s="102"/>
      <c r="W45" s="87"/>
      <c r="X45" s="87"/>
      <c r="Y45" s="87"/>
      <c r="Z45" s="87"/>
    </row>
    <row r="46" spans="1:26" ht="30" customHeight="1">
      <c r="A46" s="171" t="s">
        <v>75</v>
      </c>
      <c r="B46" s="183"/>
      <c r="C46" s="183"/>
      <c r="D46" s="183"/>
      <c r="E46" s="183"/>
      <c r="F46" s="183"/>
      <c r="G46" s="183"/>
      <c r="H46" s="183"/>
      <c r="I46" s="183"/>
      <c r="J46" s="183"/>
      <c r="K46" s="183"/>
      <c r="L46" s="183"/>
      <c r="M46" s="183"/>
      <c r="N46" s="183"/>
      <c r="O46" s="183"/>
      <c r="P46" s="103"/>
      <c r="Q46" s="103"/>
      <c r="R46" s="103"/>
      <c r="S46" s="103"/>
      <c r="T46" s="102"/>
      <c r="U46" s="102"/>
      <c r="V46" s="102"/>
      <c r="W46" s="87"/>
      <c r="X46" s="87"/>
      <c r="Y46" s="87"/>
      <c r="Z46" s="87"/>
    </row>
    <row r="47" spans="1:26" ht="30" customHeight="1">
      <c r="A47" s="171" t="s">
        <v>76</v>
      </c>
      <c r="B47" s="183"/>
      <c r="C47" s="183"/>
      <c r="D47" s="183"/>
      <c r="E47" s="183"/>
      <c r="F47" s="183"/>
      <c r="G47" s="183"/>
      <c r="H47" s="183"/>
      <c r="I47" s="183"/>
      <c r="J47" s="183"/>
      <c r="K47" s="183"/>
      <c r="L47" s="183"/>
      <c r="M47" s="183"/>
      <c r="N47" s="183"/>
      <c r="O47" s="103"/>
      <c r="P47" s="103"/>
      <c r="Q47" s="103"/>
      <c r="R47" s="103"/>
      <c r="S47" s="103"/>
      <c r="T47" s="102"/>
      <c r="U47" s="102"/>
      <c r="V47" s="102"/>
      <c r="W47" s="87"/>
      <c r="X47" s="87"/>
      <c r="Y47" s="87"/>
      <c r="Z47" s="87"/>
    </row>
    <row r="48" spans="1:26" ht="27.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27.75" customHeight="1">
      <c r="A49" s="4"/>
      <c r="B49" s="4"/>
      <c r="C49" s="4"/>
      <c r="D49" s="4"/>
      <c r="E49" s="4"/>
      <c r="F49" s="4"/>
      <c r="G49" s="4"/>
      <c r="H49" s="4"/>
      <c r="I49" s="4"/>
      <c r="J49" s="4"/>
      <c r="K49" s="4"/>
      <c r="L49" s="4"/>
      <c r="M49" s="4"/>
      <c r="N49" s="4"/>
      <c r="O49" s="4"/>
      <c r="P49" s="4"/>
      <c r="Q49" s="157" t="s">
        <v>77</v>
      </c>
      <c r="R49" s="158"/>
      <c r="S49" s="158"/>
      <c r="T49" s="158"/>
      <c r="U49" s="158"/>
      <c r="V49" s="158"/>
      <c r="W49" s="4"/>
      <c r="X49" s="4"/>
      <c r="Y49" s="4"/>
      <c r="Z49" s="4"/>
    </row>
    <row r="50" spans="1:26" ht="27.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27.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27.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27.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27.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27.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27.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27.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27.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27.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27.75" customHeight="1">
      <c r="A60" s="90" t="s">
        <v>78</v>
      </c>
      <c r="B60" s="90"/>
      <c r="C60" s="90"/>
      <c r="D60" s="90"/>
      <c r="E60" s="90"/>
      <c r="F60" s="90"/>
      <c r="G60" s="90"/>
      <c r="H60" s="90"/>
      <c r="I60" s="90"/>
      <c r="J60" s="90"/>
      <c r="K60" s="104"/>
      <c r="L60" s="104"/>
      <c r="M60" s="104"/>
      <c r="N60" s="104"/>
      <c r="O60" s="104"/>
      <c r="P60" s="104"/>
      <c r="Q60" s="104"/>
      <c r="R60" s="104"/>
      <c r="S60" s="104"/>
      <c r="T60" s="104"/>
      <c r="U60" s="104"/>
      <c r="V60" s="104"/>
      <c r="W60" s="104"/>
      <c r="X60" s="104"/>
      <c r="Y60" s="104"/>
      <c r="Z60" s="104"/>
    </row>
    <row r="61" spans="1:26" ht="27.75" customHeight="1">
      <c r="A61" s="90" t="s">
        <v>79</v>
      </c>
      <c r="B61" s="90"/>
      <c r="C61" s="90"/>
      <c r="D61" s="90"/>
      <c r="E61" s="90"/>
      <c r="F61" s="90"/>
      <c r="G61" s="90"/>
      <c r="H61" s="90"/>
      <c r="I61" s="90"/>
      <c r="J61" s="90"/>
      <c r="K61" s="104"/>
      <c r="L61" s="104"/>
      <c r="M61" s="104"/>
      <c r="N61" s="104"/>
      <c r="O61" s="104"/>
      <c r="P61" s="104"/>
      <c r="Q61" s="104"/>
      <c r="R61" s="104"/>
      <c r="S61" s="104"/>
      <c r="T61" s="104"/>
      <c r="U61" s="104"/>
      <c r="V61" s="104"/>
      <c r="W61" s="104"/>
      <c r="X61" s="104"/>
      <c r="Y61" s="104"/>
      <c r="Z61" s="104"/>
    </row>
    <row r="62" spans="1:26" ht="27.75" customHeight="1">
      <c r="A62" s="90" t="s">
        <v>80</v>
      </c>
      <c r="B62" s="90"/>
      <c r="C62" s="90"/>
      <c r="D62" s="90"/>
      <c r="E62" s="90"/>
      <c r="F62" s="90"/>
      <c r="G62" s="90"/>
      <c r="H62" s="90"/>
      <c r="I62" s="90"/>
      <c r="J62" s="90"/>
      <c r="K62" s="104"/>
      <c r="L62" s="104"/>
      <c r="M62" s="104"/>
      <c r="N62" s="104"/>
      <c r="O62" s="104"/>
      <c r="P62" s="104"/>
      <c r="Q62" s="104"/>
      <c r="R62" s="104"/>
      <c r="S62" s="104"/>
      <c r="T62" s="104"/>
      <c r="U62" s="104"/>
      <c r="V62" s="104"/>
      <c r="W62" s="104"/>
      <c r="X62" s="104"/>
      <c r="Y62" s="104"/>
      <c r="Z62" s="104"/>
    </row>
    <row r="63" spans="1:26" ht="27.75" customHeight="1">
      <c r="A63" s="90" t="s">
        <v>81</v>
      </c>
      <c r="B63" s="90"/>
      <c r="C63" s="90"/>
      <c r="D63" s="90"/>
      <c r="E63" s="90"/>
      <c r="F63" s="90"/>
      <c r="G63" s="90"/>
      <c r="H63" s="90"/>
      <c r="I63" s="90"/>
      <c r="J63" s="90"/>
      <c r="K63" s="105"/>
      <c r="L63" s="105"/>
      <c r="M63" s="105"/>
      <c r="N63" s="105"/>
      <c r="O63" s="105"/>
      <c r="P63" s="105"/>
      <c r="Q63" s="105"/>
      <c r="R63" s="105"/>
      <c r="S63" s="105"/>
      <c r="T63" s="105"/>
      <c r="U63" s="105"/>
      <c r="V63" s="105"/>
      <c r="W63" s="105"/>
      <c r="X63" s="105"/>
      <c r="Y63" s="105"/>
      <c r="Z63" s="105"/>
    </row>
    <row r="64" spans="1:26" ht="45" customHeight="1">
      <c r="A64" s="171" t="s">
        <v>82</v>
      </c>
      <c r="B64" s="183"/>
      <c r="C64" s="183"/>
      <c r="D64" s="183"/>
      <c r="E64" s="183"/>
      <c r="F64" s="183"/>
      <c r="G64" s="183"/>
      <c r="H64" s="183"/>
      <c r="I64" s="183"/>
      <c r="J64" s="183"/>
      <c r="K64" s="105"/>
      <c r="L64" s="105"/>
      <c r="M64" s="105"/>
      <c r="N64" s="105"/>
      <c r="O64" s="105"/>
      <c r="P64" s="105"/>
      <c r="Q64" s="105"/>
      <c r="R64" s="105"/>
      <c r="S64" s="105"/>
      <c r="T64" s="105"/>
      <c r="U64" s="105"/>
      <c r="V64" s="105"/>
      <c r="W64" s="105"/>
      <c r="X64" s="105"/>
      <c r="Y64" s="105"/>
      <c r="Z64" s="105"/>
    </row>
    <row r="65" spans="1:26" ht="45" customHeight="1">
      <c r="A65" s="106"/>
      <c r="B65" s="107" t="s">
        <v>34</v>
      </c>
      <c r="C65" s="107"/>
      <c r="D65" s="107"/>
      <c r="E65" s="107"/>
      <c r="F65" s="107"/>
      <c r="G65" s="107"/>
      <c r="H65" s="107"/>
      <c r="I65" s="107"/>
      <c r="J65" s="107"/>
      <c r="K65" s="108"/>
      <c r="L65" s="108"/>
      <c r="M65" s="108"/>
      <c r="N65" s="108"/>
      <c r="O65" s="108"/>
      <c r="P65" s="108"/>
      <c r="Q65" s="108"/>
      <c r="R65" s="108"/>
      <c r="S65" s="108"/>
      <c r="T65" s="108"/>
      <c r="U65" s="108"/>
      <c r="V65" s="108"/>
      <c r="W65" s="108"/>
      <c r="X65" s="108"/>
      <c r="Y65" s="108"/>
      <c r="Z65" s="108"/>
    </row>
    <row r="66" spans="1:26" ht="27.75" customHeight="1">
      <c r="A66" s="5"/>
      <c r="B66" s="109" t="s">
        <v>36</v>
      </c>
      <c r="C66" s="109" t="s">
        <v>40</v>
      </c>
      <c r="D66" s="109" t="s">
        <v>41</v>
      </c>
      <c r="E66" s="109" t="s">
        <v>70</v>
      </c>
      <c r="F66" s="4"/>
      <c r="G66" s="4"/>
      <c r="H66" s="4"/>
      <c r="I66" s="4"/>
      <c r="J66" s="4"/>
      <c r="K66" s="4"/>
      <c r="L66" s="4"/>
      <c r="M66" s="4"/>
      <c r="N66" s="4"/>
      <c r="O66" s="4"/>
      <c r="P66" s="4"/>
      <c r="Q66" s="4"/>
      <c r="R66" s="4"/>
      <c r="S66" s="4"/>
      <c r="T66" s="4"/>
      <c r="U66" s="4"/>
      <c r="V66" s="4"/>
      <c r="W66" s="4"/>
      <c r="X66" s="4"/>
      <c r="Y66" s="4"/>
      <c r="Z66" s="4"/>
    </row>
    <row r="67" spans="1:26" ht="27.75" customHeight="1">
      <c r="A67" s="110" t="s">
        <v>35</v>
      </c>
      <c r="B67" s="35">
        <f>SUMIFS('Data Repository Table'!$I:$I,'Data Repository Table'!$C:$C,'Revenue Analysis'!$A67,'Data Repository Table'!$B:$B,'Revenue Analysis'!$B34,'Data Repository Table'!$F:$F,'Revenue Analysis'!B$66)</f>
        <v>37118738.908650003</v>
      </c>
      <c r="C67" s="35">
        <f>SUMIFS('Data Repository Table'!$I:$I,'Data Repository Table'!$C:$C,'Revenue Analysis'!$A67,'Data Repository Table'!$B:$B,'Revenue Analysis'!$B34,'Data Repository Table'!$F:$F,'Revenue Analysis'!C$66)</f>
        <v>18271699.227782961</v>
      </c>
      <c r="D67" s="35">
        <f>SUMIFS('Data Repository Table'!$I:$I,'Data Repository Table'!$C:$C,'Revenue Analysis'!$A67,'Data Repository Table'!$B:$B,'Revenue Analysis'!$B34,'Data Repository Table'!$F:$F,'Revenue Analysis'!D$66)</f>
        <v>15554519.161720002</v>
      </c>
      <c r="E67" s="34">
        <f>SUM(B67:D67)</f>
        <v>70944957.298152968</v>
      </c>
      <c r="F67" s="4"/>
      <c r="G67" s="4"/>
      <c r="H67" s="4"/>
      <c r="I67" s="4"/>
      <c r="J67" s="4"/>
      <c r="K67" s="4"/>
      <c r="L67" s="4"/>
      <c r="M67" s="4"/>
      <c r="N67" s="4"/>
      <c r="O67" s="4"/>
      <c r="P67" s="4"/>
      <c r="Q67" s="4"/>
      <c r="R67" s="4"/>
      <c r="S67" s="4"/>
      <c r="T67" s="4"/>
      <c r="U67" s="4"/>
      <c r="V67" s="4"/>
      <c r="W67" s="4"/>
      <c r="X67" s="4"/>
      <c r="Y67" s="4"/>
      <c r="Z67" s="4"/>
    </row>
    <row r="68" spans="1:26" ht="27.75" customHeight="1">
      <c r="A68" s="110" t="s">
        <v>42</v>
      </c>
      <c r="B68" s="35">
        <f>SUMIFS('Data Repository Table'!$I:$I,'Data Repository Table'!$C:$C,'Revenue Analysis'!$A68,'Data Repository Table'!$B:$B,'Revenue Analysis'!$B34,'Data Repository Table'!$F:$F,'Revenue Analysis'!B$66)</f>
        <v>82448062.153749987</v>
      </c>
      <c r="C68" s="35">
        <f>SUMIFS('Data Repository Table'!$I:$I,'Data Repository Table'!$C:$C,'Revenue Analysis'!$A68,'Data Repository Table'!$B:$B,'Revenue Analysis'!$B34,'Data Repository Table'!$F:$F,'Revenue Analysis'!C$66)</f>
        <v>70562398.047100008</v>
      </c>
      <c r="D68" s="35">
        <f>SUMIFS('Data Repository Table'!$I:$I,'Data Repository Table'!$C:$C,'Revenue Analysis'!$A68,'Data Repository Table'!$B:$B,'Revenue Analysis'!$B34,'Data Repository Table'!$F:$F,'Revenue Analysis'!D$66)</f>
        <v>49244888.96814999</v>
      </c>
      <c r="E68" s="34">
        <f t="shared" ref="E67:E69" si="4">SUM(B68:D68)</f>
        <v>202255349.169</v>
      </c>
      <c r="F68" s="4"/>
      <c r="G68" s="4"/>
      <c r="H68" s="4"/>
      <c r="I68" s="4"/>
      <c r="J68" s="4"/>
      <c r="K68" s="4"/>
      <c r="L68" s="4"/>
      <c r="M68" s="4"/>
      <c r="N68" s="4"/>
      <c r="O68" s="4"/>
      <c r="P68" s="4"/>
      <c r="Q68" s="4"/>
      <c r="R68" s="4"/>
      <c r="S68" s="4"/>
      <c r="T68" s="4"/>
      <c r="U68" s="4"/>
      <c r="V68" s="4"/>
      <c r="W68" s="4"/>
      <c r="X68" s="4"/>
      <c r="Y68" s="4"/>
      <c r="Z68" s="4"/>
    </row>
    <row r="69" spans="1:26" ht="27.75" customHeight="1">
      <c r="A69" s="110" t="s">
        <v>43</v>
      </c>
      <c r="B69" s="35">
        <f>SUMIFS('Data Repository Table'!$I:$I,'Data Repository Table'!$C:$C,'Revenue Analysis'!$A69,'Data Repository Table'!$B:$B,'Revenue Analysis'!$B34,'Data Repository Table'!$F:$F,'Revenue Analysis'!B$66)</f>
        <v>67860510.573750019</v>
      </c>
      <c r="C69" s="35">
        <f>SUMIFS('Data Repository Table'!$I:$I,'Data Repository Table'!$C:$C,'Revenue Analysis'!$A69,'Data Repository Table'!$B:$B,'Revenue Analysis'!$B34,'Data Repository Table'!$F:$F,'Revenue Analysis'!C$66)</f>
        <v>58098022.074300006</v>
      </c>
      <c r="D69" s="35">
        <f>SUMIFS('Data Repository Table'!$I:$I,'Data Repository Table'!$C:$C,'Revenue Analysis'!$A69,'Data Repository Table'!$B:$B,'Revenue Analysis'!$B34,'Data Repository Table'!$F:$F,'Revenue Analysis'!D$66)</f>
        <v>37706692.728949994</v>
      </c>
      <c r="E69" s="34">
        <f t="shared" si="4"/>
        <v>163665225.37700003</v>
      </c>
      <c r="F69" s="4"/>
      <c r="G69" s="4"/>
      <c r="H69" s="4"/>
      <c r="I69" s="4"/>
      <c r="J69" s="4"/>
      <c r="K69" s="4"/>
      <c r="L69" s="4"/>
      <c r="M69" s="4"/>
      <c r="N69" s="4"/>
      <c r="O69" s="4"/>
      <c r="P69" s="4"/>
      <c r="Q69" s="4"/>
      <c r="R69" s="4"/>
      <c r="S69" s="4"/>
      <c r="T69" s="4"/>
      <c r="U69" s="4"/>
      <c r="V69" s="4"/>
      <c r="W69" s="4"/>
      <c r="X69" s="4"/>
      <c r="Y69" s="4"/>
      <c r="Z69" s="4"/>
    </row>
    <row r="70" spans="1:26" ht="27.75" customHeight="1">
      <c r="A70" s="27"/>
      <c r="B70" s="4"/>
      <c r="C70" s="4"/>
      <c r="D70" s="4"/>
      <c r="E70" s="4"/>
      <c r="F70" s="4"/>
      <c r="G70" s="4"/>
      <c r="H70" s="4"/>
      <c r="I70" s="4"/>
      <c r="J70" s="4"/>
      <c r="K70" s="4"/>
      <c r="L70" s="4"/>
      <c r="M70" s="4"/>
      <c r="N70" s="4"/>
      <c r="O70" s="4"/>
      <c r="P70" s="4"/>
      <c r="Q70" s="4"/>
      <c r="R70" s="4"/>
      <c r="S70" s="4"/>
      <c r="T70" s="4"/>
      <c r="U70" s="4"/>
      <c r="V70" s="4"/>
      <c r="W70" s="4"/>
      <c r="X70" s="4"/>
      <c r="Y70" s="4"/>
      <c r="Z70" s="4"/>
    </row>
    <row r="71" spans="1:26" ht="27.75" customHeight="1">
      <c r="A71" s="5"/>
      <c r="B71" s="109" t="s">
        <v>36</v>
      </c>
      <c r="C71" s="109" t="s">
        <v>40</v>
      </c>
      <c r="D71" s="109" t="s">
        <v>41</v>
      </c>
      <c r="E71" s="109" t="s">
        <v>70</v>
      </c>
      <c r="F71" s="4"/>
      <c r="G71" s="4"/>
      <c r="H71" s="4"/>
      <c r="I71" s="4"/>
      <c r="J71" s="4"/>
      <c r="K71" s="4"/>
      <c r="L71" s="4"/>
      <c r="M71" s="4"/>
      <c r="N71" s="4"/>
      <c r="O71" s="4"/>
      <c r="P71" s="4"/>
      <c r="Q71" s="4"/>
      <c r="R71" s="4"/>
      <c r="S71" s="4"/>
      <c r="T71" s="4"/>
      <c r="U71" s="4"/>
      <c r="V71" s="4"/>
      <c r="W71" s="4"/>
      <c r="X71" s="4"/>
      <c r="Y71" s="4"/>
      <c r="Z71" s="4"/>
    </row>
    <row r="72" spans="1:26" ht="27.75" customHeight="1">
      <c r="A72" s="110" t="s">
        <v>35</v>
      </c>
      <c r="B72" s="36">
        <f>B67/E67</f>
        <v>0.52320475368890496</v>
      </c>
      <c r="C72" s="36">
        <f>C67/E67</f>
        <v>0.25754754000336344</v>
      </c>
      <c r="D72" s="36">
        <f>D67/E67</f>
        <v>0.2192477063077316</v>
      </c>
      <c r="E72" s="37">
        <f t="shared" ref="E72:E74" si="5">SUM(B72:D72)</f>
        <v>1</v>
      </c>
      <c r="F72" s="4"/>
      <c r="G72" s="4"/>
      <c r="H72" s="4"/>
      <c r="I72" s="4"/>
      <c r="J72" s="4"/>
      <c r="K72" s="4"/>
      <c r="L72" s="4"/>
      <c r="M72" s="4"/>
      <c r="N72" s="4"/>
      <c r="O72" s="4"/>
      <c r="P72" s="4"/>
      <c r="Q72" s="4"/>
      <c r="R72" s="4"/>
      <c r="S72" s="4"/>
      <c r="T72" s="4"/>
      <c r="U72" s="4"/>
      <c r="V72" s="4"/>
      <c r="W72" s="4"/>
      <c r="X72" s="4"/>
      <c r="Y72" s="4"/>
      <c r="Z72" s="4"/>
    </row>
    <row r="73" spans="1:26" ht="27.75" customHeight="1">
      <c r="A73" s="110" t="s">
        <v>42</v>
      </c>
      <c r="B73" s="36">
        <f>B68/E68</f>
        <v>0.40764341953130867</v>
      </c>
      <c r="C73" s="36">
        <f>C68/E68</f>
        <v>0.34887778413286691</v>
      </c>
      <c r="D73" s="36">
        <f>D68/E68</f>
        <v>0.24347879633582434</v>
      </c>
      <c r="E73" s="37">
        <f t="shared" si="5"/>
        <v>0.99999999999999989</v>
      </c>
      <c r="F73" s="4"/>
      <c r="G73" s="4"/>
      <c r="H73" s="4"/>
      <c r="I73" s="4"/>
      <c r="J73" s="4"/>
      <c r="K73" s="4"/>
      <c r="L73" s="4"/>
      <c r="M73" s="4"/>
      <c r="N73" s="4"/>
      <c r="O73" s="4"/>
      <c r="P73" s="4"/>
      <c r="Q73" s="4"/>
      <c r="R73" s="4"/>
      <c r="S73" s="4"/>
      <c r="T73" s="4"/>
      <c r="U73" s="4"/>
      <c r="V73" s="4"/>
      <c r="W73" s="4"/>
      <c r="X73" s="4"/>
      <c r="Y73" s="4"/>
      <c r="Z73" s="4"/>
    </row>
    <row r="74" spans="1:26" ht="27.75" customHeight="1">
      <c r="A74" s="110" t="s">
        <v>43</v>
      </c>
      <c r="B74" s="36">
        <f>B69/E69</f>
        <v>0.41462998885337127</v>
      </c>
      <c r="C74" s="36">
        <f>C69/E69</f>
        <v>0.35498085766522613</v>
      </c>
      <c r="D74" s="36">
        <f>D69/E69</f>
        <v>0.23038915348140251</v>
      </c>
      <c r="E74" s="37">
        <f t="shared" si="5"/>
        <v>0.99999999999999989</v>
      </c>
      <c r="F74" s="4"/>
      <c r="G74" s="4"/>
      <c r="H74" s="4"/>
      <c r="I74" s="4"/>
      <c r="J74" s="4"/>
      <c r="K74" s="4"/>
      <c r="L74" s="4"/>
      <c r="M74" s="4"/>
      <c r="N74" s="4"/>
      <c r="O74" s="4"/>
      <c r="P74" s="4"/>
      <c r="Q74" s="4"/>
      <c r="R74" s="4"/>
      <c r="S74" s="4"/>
      <c r="T74" s="4"/>
      <c r="U74" s="4"/>
      <c r="V74" s="4"/>
      <c r="W74" s="4"/>
      <c r="X74" s="4"/>
      <c r="Y74" s="4"/>
      <c r="Z74" s="4"/>
    </row>
    <row r="75" spans="1:26" ht="27.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27.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27.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27.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27.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27.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27.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27.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27.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27.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27.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27.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27.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27.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27.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27.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27.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27.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27.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27.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27.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27.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27.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27.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27.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27.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9">
    <mergeCell ref="A47:N47"/>
    <mergeCell ref="A64:J64"/>
    <mergeCell ref="A8:U8"/>
    <mergeCell ref="A9:V9"/>
    <mergeCell ref="A30:U30"/>
    <mergeCell ref="A31:V31"/>
    <mergeCell ref="A44:V44"/>
    <mergeCell ref="A45:S45"/>
    <mergeCell ref="A46:O46"/>
  </mergeCells>
  <conditionalFormatting sqref="E14:P16 F13:P13 E12:P12">
    <cfRule type="colorScale" priority="7">
      <colorScale>
        <cfvo type="min"/>
        <cfvo type="percentile" val="50"/>
        <cfvo type="max"/>
        <color rgb="FFF8696B"/>
        <color rgb="FFFCFCFF"/>
        <color rgb="FF5A8AC6"/>
      </colorScale>
    </cfRule>
  </conditionalFormatting>
  <conditionalFormatting sqref="E18:P22">
    <cfRule type="colorScale" priority="13">
      <colorScale>
        <cfvo type="min"/>
        <cfvo type="percentile" val="50"/>
        <cfvo type="max"/>
        <color rgb="FFF8696B"/>
        <color rgb="FFFCFCFF"/>
        <color rgb="FF5A8AC6"/>
      </colorScale>
    </cfRule>
  </conditionalFormatting>
  <conditionalFormatting sqref="E24:P28">
    <cfRule type="colorScale" priority="15">
      <colorScale>
        <cfvo type="min"/>
        <cfvo type="percentile" val="50"/>
        <cfvo type="max"/>
        <color rgb="FFF8696B"/>
        <color rgb="FFFCFCFF"/>
        <color rgb="FF5A8AC6"/>
      </colorScale>
    </cfRule>
  </conditionalFormatting>
  <conditionalFormatting sqref="E34:P43">
    <cfRule type="colorScale" priority="17">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3"/>
  </sheetPr>
  <dimension ref="A1:AN1000"/>
  <sheetViews>
    <sheetView showGridLines="0" tabSelected="1" topLeftCell="A10" workbookViewId="0">
      <selection activeCell="L92" sqref="L92"/>
    </sheetView>
  </sheetViews>
  <sheetFormatPr defaultColWidth="14.42578125" defaultRowHeight="15" customHeight="1"/>
  <cols>
    <col min="1" max="1" width="13.5703125" customWidth="1"/>
    <col min="2" max="2" width="12.85546875" customWidth="1"/>
    <col min="3" max="3" width="33.140625" customWidth="1"/>
    <col min="4" max="5" width="21.42578125" customWidth="1"/>
    <col min="6" max="15" width="13.7109375" customWidth="1"/>
    <col min="16" max="17" width="14.140625" customWidth="1"/>
    <col min="18" max="18" width="15.28515625" customWidth="1"/>
    <col min="19" max="19" width="8.7109375" customWidth="1"/>
    <col min="20" max="20" width="16.42578125" customWidth="1"/>
    <col min="21" max="32" width="8.7109375" customWidth="1"/>
  </cols>
  <sheetData>
    <row r="1" spans="1:32" ht="14.25" customHeight="1">
      <c r="A1" s="89" t="s">
        <v>83</v>
      </c>
      <c r="B1" s="111"/>
      <c r="C1" s="112"/>
      <c r="D1" s="112"/>
      <c r="E1" s="112"/>
      <c r="F1" s="85"/>
      <c r="G1" s="85"/>
      <c r="H1" s="85"/>
      <c r="I1" s="85"/>
      <c r="J1" s="85"/>
      <c r="K1" s="85"/>
      <c r="L1" s="85"/>
      <c r="M1" s="85"/>
      <c r="N1" s="85"/>
      <c r="O1" s="85"/>
      <c r="P1" s="85"/>
      <c r="Q1" s="85"/>
      <c r="R1" s="85"/>
      <c r="S1" s="112"/>
      <c r="T1" s="112"/>
      <c r="U1" s="112"/>
      <c r="V1" s="112"/>
      <c r="W1" s="112"/>
      <c r="X1" s="112"/>
      <c r="Y1" s="112"/>
      <c r="Z1" s="112"/>
      <c r="AA1" s="112"/>
      <c r="AB1" s="112"/>
      <c r="AC1" s="112"/>
      <c r="AD1" s="112"/>
      <c r="AE1" s="112"/>
      <c r="AF1" s="112"/>
    </row>
    <row r="2" spans="1:32" ht="14.25" customHeight="1">
      <c r="A2" s="23" t="s">
        <v>84</v>
      </c>
      <c r="B2" s="23"/>
      <c r="C2" s="38"/>
      <c r="D2" s="38"/>
      <c r="E2" s="38"/>
      <c r="F2" s="23"/>
      <c r="G2" s="23"/>
      <c r="H2" s="23"/>
      <c r="I2" s="23"/>
      <c r="J2" s="23"/>
      <c r="K2" s="23"/>
      <c r="L2" s="23"/>
      <c r="M2" s="23"/>
      <c r="N2" s="23"/>
      <c r="O2" s="23"/>
      <c r="P2" s="23"/>
      <c r="Q2" s="23"/>
      <c r="R2" s="23"/>
      <c r="S2" s="38"/>
      <c r="T2" s="38"/>
      <c r="U2" s="38"/>
      <c r="V2" s="38"/>
      <c r="W2" s="38"/>
      <c r="X2" s="38"/>
      <c r="Y2" s="38"/>
      <c r="Z2" s="38"/>
      <c r="AA2" s="38"/>
      <c r="AB2" s="38"/>
      <c r="AC2" s="38"/>
      <c r="AD2" s="38"/>
      <c r="AE2" s="38"/>
      <c r="AF2" s="38"/>
    </row>
    <row r="3" spans="1:32" ht="14.25" customHeight="1">
      <c r="A3" s="23" t="s">
        <v>85</v>
      </c>
      <c r="B3" s="23"/>
      <c r="C3" s="38"/>
      <c r="D3" s="38"/>
      <c r="E3" s="38"/>
      <c r="F3" s="23"/>
      <c r="G3" s="23"/>
      <c r="H3" s="23"/>
      <c r="I3" s="23"/>
      <c r="J3" s="23"/>
      <c r="K3" s="23"/>
      <c r="L3" s="23"/>
      <c r="M3" s="23"/>
      <c r="N3" s="23"/>
      <c r="O3" s="23"/>
      <c r="P3" s="23"/>
      <c r="Q3" s="23"/>
      <c r="R3" s="23"/>
      <c r="S3" s="38"/>
      <c r="T3" s="38"/>
      <c r="U3" s="38"/>
      <c r="V3" s="38"/>
      <c r="W3" s="38"/>
      <c r="X3" s="38"/>
      <c r="Y3" s="38"/>
      <c r="Z3" s="38"/>
      <c r="AA3" s="38"/>
      <c r="AB3" s="38"/>
      <c r="AC3" s="38"/>
      <c r="AD3" s="38"/>
      <c r="AE3" s="38"/>
      <c r="AF3" s="38"/>
    </row>
    <row r="4" spans="1:32" ht="57" customHeight="1">
      <c r="A4" s="164" t="s">
        <v>86</v>
      </c>
      <c r="B4" s="179"/>
      <c r="C4" s="179"/>
      <c r="D4" s="179"/>
      <c r="E4" s="179"/>
      <c r="F4" s="179"/>
      <c r="G4" s="179"/>
      <c r="H4" s="179"/>
      <c r="I4" s="179"/>
      <c r="J4" s="179"/>
      <c r="K4" s="179"/>
      <c r="L4" s="179"/>
      <c r="M4" s="179"/>
      <c r="N4" s="179"/>
      <c r="O4" s="179"/>
      <c r="P4" s="179"/>
      <c r="Q4" s="179"/>
      <c r="R4" s="179"/>
      <c r="S4" s="179"/>
      <c r="T4" s="179"/>
      <c r="U4" s="38"/>
      <c r="V4" s="38"/>
      <c r="W4" s="38"/>
      <c r="X4" s="38"/>
      <c r="Y4" s="38"/>
      <c r="Z4" s="38"/>
      <c r="AA4" s="38"/>
      <c r="AB4" s="38"/>
      <c r="AC4" s="38"/>
      <c r="AD4" s="38"/>
      <c r="AE4" s="38"/>
      <c r="AF4" s="38"/>
    </row>
    <row r="5" spans="1:32" ht="14.25" customHeight="1">
      <c r="A5" s="39"/>
      <c r="B5" s="23"/>
      <c r="C5" s="38"/>
      <c r="D5" s="38"/>
      <c r="E5" s="38"/>
      <c r="F5" s="23"/>
      <c r="G5" s="23"/>
      <c r="H5" s="23"/>
      <c r="I5" s="23"/>
      <c r="J5" s="23"/>
      <c r="K5" s="23"/>
      <c r="L5" s="23"/>
      <c r="M5" s="23"/>
      <c r="N5" s="23"/>
      <c r="O5" s="23"/>
      <c r="P5" s="23"/>
      <c r="Q5" s="23"/>
      <c r="R5" s="23"/>
      <c r="S5" s="38"/>
      <c r="T5" s="38"/>
      <c r="U5" s="38"/>
      <c r="V5" s="38"/>
      <c r="W5" s="38"/>
      <c r="X5" s="38"/>
      <c r="Y5" s="38"/>
      <c r="Z5" s="38"/>
      <c r="AA5" s="38"/>
      <c r="AB5" s="38"/>
      <c r="AC5" s="38"/>
      <c r="AD5" s="38"/>
      <c r="AE5" s="38"/>
      <c r="AF5" s="38"/>
    </row>
    <row r="6" spans="1:32" ht="14.25" customHeight="1">
      <c r="A6" s="23" t="s">
        <v>87</v>
      </c>
      <c r="B6" s="23"/>
      <c r="C6" s="38"/>
      <c r="D6" s="38"/>
      <c r="E6" s="38"/>
      <c r="F6" s="23"/>
      <c r="G6" s="23"/>
      <c r="H6" s="23"/>
      <c r="I6" s="23"/>
      <c r="J6" s="23"/>
      <c r="K6" s="23"/>
      <c r="L6" s="23"/>
      <c r="M6" s="23"/>
      <c r="N6" s="23"/>
      <c r="O6" s="23"/>
      <c r="P6" s="23"/>
      <c r="Q6" s="23"/>
      <c r="R6" s="23"/>
      <c r="S6" s="38"/>
      <c r="T6" s="38"/>
      <c r="U6" s="38"/>
      <c r="V6" s="38"/>
      <c r="W6" s="38"/>
      <c r="X6" s="38"/>
      <c r="Y6" s="38"/>
      <c r="Z6" s="38"/>
      <c r="AA6" s="38"/>
      <c r="AB6" s="38"/>
      <c r="AC6" s="38"/>
      <c r="AD6" s="38"/>
      <c r="AE6" s="38"/>
      <c r="AF6" s="38"/>
    </row>
    <row r="7" spans="1:32" ht="14.25" customHeight="1">
      <c r="A7" s="23" t="s">
        <v>88</v>
      </c>
      <c r="B7" s="23"/>
      <c r="C7" s="38"/>
      <c r="D7" s="38"/>
      <c r="E7" s="38"/>
      <c r="F7" s="23"/>
      <c r="G7" s="23"/>
      <c r="H7" s="23"/>
      <c r="I7" s="23"/>
      <c r="J7" s="23"/>
      <c r="K7" s="23"/>
      <c r="L7" s="23"/>
      <c r="M7" s="23"/>
      <c r="N7" s="23"/>
      <c r="O7" s="23"/>
      <c r="P7" s="23"/>
      <c r="Q7" s="23"/>
      <c r="R7" s="23"/>
      <c r="S7" s="38"/>
      <c r="T7" s="38"/>
      <c r="U7" s="38"/>
      <c r="V7" s="38"/>
      <c r="W7" s="38"/>
      <c r="X7" s="38"/>
      <c r="Y7" s="38"/>
      <c r="Z7" s="38"/>
      <c r="AA7" s="38"/>
      <c r="AB7" s="38"/>
      <c r="AC7" s="38"/>
      <c r="AD7" s="38"/>
      <c r="AE7" s="38"/>
      <c r="AF7" s="38"/>
    </row>
    <row r="8" spans="1:32" ht="14.25" customHeight="1">
      <c r="A8" s="23" t="s">
        <v>66</v>
      </c>
      <c r="B8" s="38"/>
      <c r="C8" s="38"/>
      <c r="D8" s="38"/>
      <c r="E8" s="38"/>
      <c r="F8" s="23"/>
      <c r="G8" s="23"/>
      <c r="H8" s="23"/>
      <c r="I8" s="23"/>
      <c r="J8" s="23"/>
      <c r="K8" s="23"/>
      <c r="L8" s="23"/>
      <c r="M8" s="23"/>
      <c r="N8" s="23"/>
      <c r="O8" s="23"/>
      <c r="P8" s="23"/>
      <c r="Q8" s="23"/>
      <c r="R8" s="23"/>
      <c r="S8" s="38"/>
      <c r="T8" s="38"/>
      <c r="U8" s="38"/>
      <c r="V8" s="38"/>
      <c r="W8" s="38"/>
      <c r="X8" s="38"/>
      <c r="Y8" s="38"/>
      <c r="Z8" s="38"/>
      <c r="AA8" s="38"/>
      <c r="AB8" s="38"/>
      <c r="AC8" s="38"/>
      <c r="AD8" s="38"/>
      <c r="AE8" s="38"/>
      <c r="AF8" s="38"/>
    </row>
    <row r="9" spans="1:32" ht="14.25" customHeight="1">
      <c r="F9" s="5"/>
      <c r="G9" s="5"/>
      <c r="H9" s="5"/>
      <c r="I9" s="5"/>
      <c r="J9" s="5"/>
      <c r="K9" s="5"/>
      <c r="L9" s="5"/>
      <c r="M9" s="5"/>
      <c r="N9" s="5"/>
      <c r="O9" s="5"/>
      <c r="P9" s="5"/>
      <c r="Q9" s="5"/>
      <c r="R9" s="5"/>
    </row>
    <row r="10" spans="1:32" ht="60" customHeight="1">
      <c r="A10" s="162" t="s">
        <v>89</v>
      </c>
      <c r="B10" s="183"/>
      <c r="C10" s="183"/>
      <c r="D10" s="183"/>
      <c r="E10" s="183"/>
      <c r="F10" s="183"/>
      <c r="G10" s="183"/>
      <c r="H10" s="183"/>
      <c r="I10" s="183"/>
      <c r="J10" s="183"/>
      <c r="K10" s="183"/>
      <c r="L10" s="183"/>
      <c r="M10" s="183"/>
      <c r="N10" s="183"/>
      <c r="O10" s="183"/>
      <c r="P10" s="183"/>
      <c r="Q10" s="183"/>
      <c r="R10" s="183"/>
      <c r="S10" s="183"/>
      <c r="T10" s="183"/>
      <c r="U10" s="183"/>
      <c r="V10" s="183"/>
      <c r="W10" s="104"/>
      <c r="X10" s="112"/>
      <c r="Y10" s="112"/>
      <c r="Z10" s="112"/>
      <c r="AA10" s="112"/>
      <c r="AB10" s="112"/>
      <c r="AC10" s="112"/>
      <c r="AD10" s="112"/>
      <c r="AE10" s="112"/>
      <c r="AF10" s="112"/>
    </row>
    <row r="11" spans="1:32" ht="14.25" customHeight="1">
      <c r="A11" s="162" t="s">
        <v>90</v>
      </c>
      <c r="B11" s="183"/>
      <c r="C11" s="183"/>
      <c r="D11" s="183"/>
      <c r="E11" s="183"/>
      <c r="F11" s="183"/>
      <c r="G11" s="183"/>
      <c r="H11" s="183"/>
      <c r="I11" s="183"/>
      <c r="J11" s="183"/>
      <c r="K11" s="183"/>
      <c r="L11" s="183"/>
      <c r="M11" s="183"/>
      <c r="N11" s="183"/>
      <c r="O11" s="183"/>
      <c r="P11" s="183"/>
      <c r="Q11" s="183"/>
      <c r="R11" s="183"/>
      <c r="S11" s="183"/>
      <c r="T11" s="183"/>
      <c r="U11" s="183"/>
      <c r="V11" s="183"/>
      <c r="W11" s="183"/>
      <c r="X11" s="112"/>
      <c r="Y11" s="112"/>
      <c r="Z11" s="112"/>
      <c r="AA11" s="112"/>
      <c r="AB11" s="112"/>
      <c r="AC11" s="112"/>
      <c r="AD11" s="112"/>
      <c r="AE11" s="112"/>
      <c r="AF11" s="112"/>
    </row>
    <row r="12" spans="1:32" ht="14.25" customHeight="1">
      <c r="A12" s="96" t="s">
        <v>17</v>
      </c>
      <c r="B12" s="96" t="s">
        <v>69</v>
      </c>
      <c r="C12" s="96" t="s">
        <v>23</v>
      </c>
      <c r="D12" s="96" t="s">
        <v>25</v>
      </c>
      <c r="E12" s="96"/>
      <c r="F12" s="113">
        <v>41456</v>
      </c>
      <c r="G12" s="113">
        <v>41487</v>
      </c>
      <c r="H12" s="113">
        <v>41518</v>
      </c>
      <c r="I12" s="113">
        <v>41548</v>
      </c>
      <c r="J12" s="113">
        <v>41579</v>
      </c>
      <c r="K12" s="113">
        <v>41609</v>
      </c>
      <c r="L12" s="113">
        <v>41640</v>
      </c>
      <c r="M12" s="113">
        <v>41671</v>
      </c>
      <c r="N12" s="113">
        <v>41699</v>
      </c>
      <c r="O12" s="113">
        <v>41730</v>
      </c>
      <c r="P12" s="113">
        <v>41760</v>
      </c>
      <c r="Q12" s="113">
        <v>41791</v>
      </c>
      <c r="R12" s="114" t="s">
        <v>70</v>
      </c>
      <c r="S12" s="98"/>
      <c r="T12" s="98"/>
      <c r="U12" s="98"/>
      <c r="V12" s="98"/>
      <c r="W12" s="98"/>
    </row>
    <row r="13" spans="1:32" ht="14.25" customHeight="1">
      <c r="A13" s="96"/>
      <c r="B13" s="96"/>
      <c r="C13" s="96"/>
      <c r="D13" s="96"/>
      <c r="E13" s="96"/>
      <c r="F13" s="115"/>
      <c r="G13" s="115"/>
      <c r="H13" s="115"/>
      <c r="I13" s="115"/>
      <c r="J13" s="115"/>
      <c r="K13" s="115"/>
      <c r="L13" s="115"/>
      <c r="M13" s="115"/>
      <c r="N13" s="115"/>
      <c r="O13" s="115"/>
      <c r="P13" s="115"/>
      <c r="Q13" s="115"/>
      <c r="R13" s="114"/>
      <c r="S13" s="98"/>
      <c r="T13" s="98"/>
      <c r="U13" s="98"/>
      <c r="V13" s="98"/>
      <c r="W13" s="98"/>
    </row>
    <row r="14" spans="1:32" ht="14.25" customHeight="1">
      <c r="A14" s="96"/>
      <c r="B14" s="96"/>
      <c r="C14" s="96"/>
      <c r="D14" s="96"/>
      <c r="E14" s="96"/>
      <c r="F14" s="115"/>
      <c r="G14" s="115"/>
      <c r="H14" s="115"/>
      <c r="I14" s="115"/>
      <c r="J14" s="115"/>
      <c r="K14" s="115"/>
      <c r="L14" s="115"/>
      <c r="M14" s="115"/>
      <c r="N14" s="115"/>
      <c r="O14" s="115"/>
      <c r="P14" s="115"/>
      <c r="Q14" s="115"/>
      <c r="R14" s="116"/>
      <c r="S14" s="98"/>
      <c r="T14" s="98"/>
      <c r="U14" s="98"/>
      <c r="V14" s="98"/>
      <c r="W14" s="98"/>
    </row>
    <row r="15" spans="1:32" ht="14.25" customHeight="1">
      <c r="A15" s="27" t="s">
        <v>35</v>
      </c>
      <c r="B15" s="27" t="s">
        <v>44</v>
      </c>
      <c r="C15" s="27" t="s">
        <v>45</v>
      </c>
      <c r="D15" s="27" t="s">
        <v>46</v>
      </c>
      <c r="E15" s="40"/>
      <c r="F15" s="35">
        <f>SUMIFS('Data Repository Table'!$I:$I,'Data Repository Table'!$C:$C,'Expenses Analysis'!$A15,'Data Repository Table'!$B:$B,'Expenses Analysis'!$B15,'Data Repository Table'!$F:$F,'Expenses Analysis'!$C15,'Data Repository Table'!$G:$G,'Expenses Analysis'!$D15,'Data Repository Table'!$D:$D,'Expenses Analysis'!F$12)</f>
        <v>593751.84077137313</v>
      </c>
      <c r="G15" s="35">
        <f>SUMIFS('Data Repository Table'!$I:$I,'Data Repository Table'!$C:$C,'Expenses Analysis'!$A15,'Data Repository Table'!$B:$B,'Expenses Analysis'!$B15,'Data Repository Table'!$F:$F,'Expenses Analysis'!$C15,'Data Repository Table'!$G:$G,'Expenses Analysis'!$D15,'Data Repository Table'!$D:$D,'Expenses Analysis'!G$12)</f>
        <v>820393.03401412489</v>
      </c>
      <c r="H15" s="35">
        <f>SUMIFS('Data Repository Table'!$I:$I,'Data Repository Table'!$C:$C,'Expenses Analysis'!$A15,'Data Repository Table'!$B:$B,'Expenses Analysis'!$B15,'Data Repository Table'!$F:$F,'Expenses Analysis'!$C15,'Data Repository Table'!$G:$G,'Expenses Analysis'!$D15,'Data Repository Table'!$D:$D,'Expenses Analysis'!H$12)</f>
        <v>642291.58212862327</v>
      </c>
      <c r="I15" s="35">
        <f>SUMIFS('Data Repository Table'!$I:$I,'Data Repository Table'!$C:$C,'Expenses Analysis'!$A15,'Data Repository Table'!$B:$B,'Expenses Analysis'!$B15,'Data Repository Table'!$F:$F,'Expenses Analysis'!$C15,'Data Repository Table'!$G:$G,'Expenses Analysis'!$D15,'Data Repository Table'!$D:$D,'Expenses Analysis'!I$12)</f>
        <v>609639.97288837493</v>
      </c>
      <c r="J15" s="35">
        <f>SUMIFS('Data Repository Table'!$I:$I,'Data Repository Table'!$C:$C,'Expenses Analysis'!$A15,'Data Repository Table'!$B:$B,'Expenses Analysis'!$B15,'Data Repository Table'!$F:$F,'Expenses Analysis'!$C15,'Data Repository Table'!$G:$G,'Expenses Analysis'!$D15,'Data Repository Table'!$D:$D,'Expenses Analysis'!J$12)</f>
        <v>626073.16897124995</v>
      </c>
      <c r="K15" s="35">
        <f>SUMIFS('Data Repository Table'!$I:$I,'Data Repository Table'!$C:$C,'Expenses Analysis'!$A15,'Data Repository Table'!$B:$B,'Expenses Analysis'!$B15,'Data Repository Table'!$F:$F,'Expenses Analysis'!$C15,'Data Repository Table'!$G:$G,'Expenses Analysis'!$D15,'Data Repository Table'!$D:$D,'Expenses Analysis'!K$12)</f>
        <v>602153.37789750006</v>
      </c>
      <c r="L15" s="35">
        <f>SUMIFS('Data Repository Table'!$I:$I,'Data Repository Table'!$C:$C,'Expenses Analysis'!$A15,'Data Repository Table'!$B:$B,'Expenses Analysis'!$B15,'Data Repository Table'!$F:$F,'Expenses Analysis'!$C15,'Data Repository Table'!$G:$G,'Expenses Analysis'!$D15,'Data Repository Table'!$D:$D,'Expenses Analysis'!L$12)</f>
        <v>1146143.9846999997</v>
      </c>
      <c r="M15" s="35">
        <f>SUMIFS('Data Repository Table'!$I:$I,'Data Repository Table'!$C:$C,'Expenses Analysis'!$A15,'Data Repository Table'!$B:$B,'Expenses Analysis'!$B15,'Data Repository Table'!$F:$F,'Expenses Analysis'!$C15,'Data Repository Table'!$G:$G,'Expenses Analysis'!$D15,'Data Repository Table'!$D:$D,'Expenses Analysis'!M$12)</f>
        <v>964931.83751249989</v>
      </c>
      <c r="N15" s="35">
        <f>SUMIFS('Data Repository Table'!$I:$I,'Data Repository Table'!$C:$C,'Expenses Analysis'!$A15,'Data Repository Table'!$B:$B,'Expenses Analysis'!$B15,'Data Repository Table'!$F:$F,'Expenses Analysis'!$C15,'Data Repository Table'!$G:$G,'Expenses Analysis'!$D15,'Data Repository Table'!$D:$D,'Expenses Analysis'!N$12)</f>
        <v>962733.95790000004</v>
      </c>
      <c r="O15" s="35">
        <f>SUMIFS('Data Repository Table'!$I:$I,'Data Repository Table'!$C:$C,'Expenses Analysis'!$A15,'Data Repository Table'!$B:$B,'Expenses Analysis'!$B15,'Data Repository Table'!$F:$F,'Expenses Analysis'!$C15,'Data Repository Table'!$G:$G,'Expenses Analysis'!$D15,'Data Repository Table'!$D:$D,'Expenses Analysis'!O$12)</f>
        <v>964825.21760624985</v>
      </c>
      <c r="P15" s="35">
        <f>SUMIFS('Data Repository Table'!$I:$I,'Data Repository Table'!$C:$C,'Expenses Analysis'!$A15,'Data Repository Table'!$B:$B,'Expenses Analysis'!$B15,'Data Repository Table'!$F:$F,'Expenses Analysis'!$C15,'Data Repository Table'!$G:$G,'Expenses Analysis'!$D15,'Data Repository Table'!$D:$D,'Expenses Analysis'!P$12)</f>
        <v>1024534.78359375</v>
      </c>
      <c r="Q15" s="35">
        <f>SUMIFS('Data Repository Table'!$I:$I,'Data Repository Table'!$C:$C,'Expenses Analysis'!$A15,'Data Repository Table'!$B:$B,'Expenses Analysis'!$B15,'Data Repository Table'!$F:$F,'Expenses Analysis'!$C15,'Data Repository Table'!$G:$G,'Expenses Analysis'!$D15,'Data Repository Table'!$D:$D,'Expenses Analysis'!Q$12)</f>
        <v>1168045.22566875</v>
      </c>
      <c r="R15" s="35">
        <f t="shared" ref="R15:R20" si="0">SUM(F15:Q15)</f>
        <v>10125517.983652497</v>
      </c>
      <c r="S15" s="4"/>
      <c r="T15" s="4"/>
      <c r="U15" s="4"/>
      <c r="V15" s="4"/>
      <c r="W15" s="4"/>
    </row>
    <row r="16" spans="1:32" ht="14.25" customHeight="1">
      <c r="A16" s="27" t="s">
        <v>35</v>
      </c>
      <c r="B16" s="27" t="s">
        <v>44</v>
      </c>
      <c r="C16" s="27" t="s">
        <v>47</v>
      </c>
      <c r="D16" s="27" t="s">
        <v>48</v>
      </c>
      <c r="E16" s="40"/>
      <c r="F16" s="35">
        <f>SUMIFS('Data Repository Table'!$I:$I,'Data Repository Table'!$C:$C,'Expenses Analysis'!$A16,'Data Repository Table'!$B:$B,'Expenses Analysis'!$B16,'Data Repository Table'!$F:$F,'Expenses Analysis'!$C16,'Data Repository Table'!$G:$G,'Expenses Analysis'!$D16,'Data Repository Table'!$D:$D,'Expenses Analysis'!F$12)</f>
        <v>276807.38497499918</v>
      </c>
      <c r="G16" s="35">
        <f>SUMIFS('Data Repository Table'!$I:$I,'Data Repository Table'!$C:$C,'Expenses Analysis'!$A16,'Data Repository Table'!$B:$B,'Expenses Analysis'!$B16,'Data Repository Table'!$F:$F,'Expenses Analysis'!$C16,'Data Repository Table'!$G:$G,'Expenses Analysis'!$D16,'Data Repository Table'!$D:$D,'Expenses Analysis'!G$12)</f>
        <v>382467.614925</v>
      </c>
      <c r="H16" s="35">
        <f>SUMIFS('Data Repository Table'!$I:$I,'Data Repository Table'!$C:$C,'Expenses Analysis'!$A16,'Data Repository Table'!$B:$B,'Expenses Analysis'!$B16,'Data Repository Table'!$F:$F,'Expenses Analysis'!$C16,'Data Repository Table'!$G:$G,'Expenses Analysis'!$D16,'Data Repository Table'!$D:$D,'Expenses Analysis'!H$12)</f>
        <v>299436.63502499921</v>
      </c>
      <c r="I16" s="35">
        <f>SUMIFS('Data Repository Table'!$I:$I,'Data Repository Table'!$C:$C,'Expenses Analysis'!$A16,'Data Repository Table'!$B:$B,'Expenses Analysis'!$B16,'Data Repository Table'!$F:$F,'Expenses Analysis'!$C16,'Data Repository Table'!$G:$G,'Expenses Analysis'!$D16,'Data Repository Table'!$D:$D,'Expenses Analysis'!I$12)</f>
        <v>284214.43957499997</v>
      </c>
      <c r="J16" s="35">
        <f>SUMIFS('Data Repository Table'!$I:$I,'Data Repository Table'!$C:$C,'Expenses Analysis'!$A16,'Data Repository Table'!$B:$B,'Expenses Analysis'!$B16,'Data Repository Table'!$F:$F,'Expenses Analysis'!$C16,'Data Repository Table'!$G:$G,'Expenses Analysis'!$D16,'Data Repository Table'!$D:$D,'Expenses Analysis'!J$12)</f>
        <v>291875.60325000004</v>
      </c>
      <c r="K16" s="35">
        <f>SUMIFS('Data Repository Table'!$I:$I,'Data Repository Table'!$C:$C,'Expenses Analysis'!$A16,'Data Repository Table'!$B:$B,'Expenses Analysis'!$B16,'Data Repository Table'!$F:$F,'Expenses Analysis'!$C16,'Data Repository Table'!$G:$G,'Expenses Analysis'!$D16,'Data Repository Table'!$D:$D,'Expenses Analysis'!K$12)</f>
        <v>280724.18550000002</v>
      </c>
      <c r="L16" s="35">
        <f>SUMIFS('Data Repository Table'!$I:$I,'Data Repository Table'!$C:$C,'Expenses Analysis'!$A16,'Data Repository Table'!$B:$B,'Expenses Analysis'!$B16,'Data Repository Table'!$F:$F,'Expenses Analysis'!$C16,'Data Repository Table'!$G:$G,'Expenses Analysis'!$D16,'Data Repository Table'!$D:$D,'Expenses Analysis'!L$12)</f>
        <v>534332.85999999987</v>
      </c>
      <c r="M16" s="35">
        <f>SUMIFS('Data Repository Table'!$I:$I,'Data Repository Table'!$C:$C,'Expenses Analysis'!$A16,'Data Repository Table'!$B:$B,'Expenses Analysis'!$B16,'Data Repository Table'!$F:$F,'Expenses Analysis'!$C16,'Data Repository Table'!$G:$G,'Expenses Analysis'!$D16,'Data Repository Table'!$D:$D,'Expenses Analysis'!M$12)</f>
        <v>449851.67249999999</v>
      </c>
      <c r="N16" s="35">
        <f>SUMIFS('Data Repository Table'!$I:$I,'Data Repository Table'!$C:$C,'Expenses Analysis'!$A16,'Data Repository Table'!$B:$B,'Expenses Analysis'!$B16,'Data Repository Table'!$F:$F,'Expenses Analysis'!$C16,'Data Repository Table'!$G:$G,'Expenses Analysis'!$D16,'Data Repository Table'!$D:$D,'Expenses Analysis'!N$12)</f>
        <v>448827.02</v>
      </c>
      <c r="O16" s="35">
        <f>SUMIFS('Data Repository Table'!$I:$I,'Data Repository Table'!$C:$C,'Expenses Analysis'!$A16,'Data Repository Table'!$B:$B,'Expenses Analysis'!$B16,'Data Repository Table'!$F:$F,'Expenses Analysis'!$C16,'Data Repository Table'!$G:$G,'Expenses Analysis'!$D16,'Data Repository Table'!$D:$D,'Expenses Analysis'!O$12)</f>
        <v>449801.96625</v>
      </c>
      <c r="P16" s="35">
        <f>SUMIFS('Data Repository Table'!$I:$I,'Data Repository Table'!$C:$C,'Expenses Analysis'!$A16,'Data Repository Table'!$B:$B,'Expenses Analysis'!$B16,'Data Repository Table'!$F:$F,'Expenses Analysis'!$C16,'Data Repository Table'!$G:$G,'Expenses Analysis'!$D16,'Data Repository Table'!$D:$D,'Expenses Analysis'!P$12)</f>
        <v>477638.59375</v>
      </c>
      <c r="Q16" s="35">
        <f>SUMIFS('Data Repository Table'!$I:$I,'Data Repository Table'!$C:$C,'Expenses Analysis'!$A16,'Data Repository Table'!$B:$B,'Expenses Analysis'!$B16,'Data Repository Table'!$F:$F,'Expenses Analysis'!$C16,'Data Repository Table'!$G:$G,'Expenses Analysis'!$D16,'Data Repository Table'!$D:$D,'Expenses Analysis'!Q$12)</f>
        <v>544543.22875000001</v>
      </c>
      <c r="R16" s="35">
        <f t="shared" si="0"/>
        <v>4720521.2044999981</v>
      </c>
      <c r="S16" s="4"/>
      <c r="T16" s="4"/>
      <c r="U16" s="4"/>
      <c r="V16" s="4"/>
      <c r="W16" s="4"/>
    </row>
    <row r="17" spans="1:32" ht="14.25" customHeight="1">
      <c r="A17" s="27" t="s">
        <v>35</v>
      </c>
      <c r="B17" s="27" t="s">
        <v>44</v>
      </c>
      <c r="C17" s="27" t="s">
        <v>47</v>
      </c>
      <c r="D17" s="27" t="s">
        <v>49</v>
      </c>
      <c r="E17" s="40"/>
      <c r="F17" s="35">
        <f>SUMIFS('Data Repository Table'!$I:$I,'Data Repository Table'!$C:$C,'Expenses Analysis'!$A17,'Data Repository Table'!$B:$B,'Expenses Analysis'!$B17,'Data Repository Table'!$F:$F,'Expenses Analysis'!$C17,'Data Repository Table'!$G:$G,'Expenses Analysis'!$D17,'Data Repository Table'!$D:$D,'Expenses Analysis'!F$12)</f>
        <v>415211.07746249868</v>
      </c>
      <c r="G17" s="35">
        <f>SUMIFS('Data Repository Table'!$I:$I,'Data Repository Table'!$C:$C,'Expenses Analysis'!$A17,'Data Repository Table'!$B:$B,'Expenses Analysis'!$B17,'Data Repository Table'!$F:$F,'Expenses Analysis'!$C17,'Data Repository Table'!$G:$G,'Expenses Analysis'!$D17,'Data Repository Table'!$D:$D,'Expenses Analysis'!G$12)</f>
        <v>573701.42238750006</v>
      </c>
      <c r="H17" s="35">
        <f>SUMIFS('Data Repository Table'!$I:$I,'Data Repository Table'!$C:$C,'Expenses Analysis'!$A17,'Data Repository Table'!$B:$B,'Expenses Analysis'!$B17,'Data Repository Table'!$F:$F,'Expenses Analysis'!$C17,'Data Repository Table'!$G:$G,'Expenses Analysis'!$D17,'Data Repository Table'!$D:$D,'Expenses Analysis'!H$12)</f>
        <v>449154.95253749873</v>
      </c>
      <c r="I17" s="35">
        <f>SUMIFS('Data Repository Table'!$I:$I,'Data Repository Table'!$C:$C,'Expenses Analysis'!$A17,'Data Repository Table'!$B:$B,'Expenses Analysis'!$B17,'Data Repository Table'!$F:$F,'Expenses Analysis'!$C17,'Data Repository Table'!$G:$G,'Expenses Analysis'!$D17,'Data Repository Table'!$D:$D,'Expenses Analysis'!I$12)</f>
        <v>426321.65936249989</v>
      </c>
      <c r="J17" s="35">
        <f>SUMIFS('Data Repository Table'!$I:$I,'Data Repository Table'!$C:$C,'Expenses Analysis'!$A17,'Data Repository Table'!$B:$B,'Expenses Analysis'!$B17,'Data Repository Table'!$F:$F,'Expenses Analysis'!$C17,'Data Repository Table'!$G:$G,'Expenses Analysis'!$D17,'Data Repository Table'!$D:$D,'Expenses Analysis'!J$12)</f>
        <v>437813.40487499995</v>
      </c>
      <c r="K17" s="35">
        <f>SUMIFS('Data Repository Table'!$I:$I,'Data Repository Table'!$C:$C,'Expenses Analysis'!$A17,'Data Repository Table'!$B:$B,'Expenses Analysis'!$B17,'Data Repository Table'!$F:$F,'Expenses Analysis'!$C17,'Data Repository Table'!$G:$G,'Expenses Analysis'!$D17,'Data Repository Table'!$D:$D,'Expenses Analysis'!K$12)</f>
        <v>421086.27824999997</v>
      </c>
      <c r="L17" s="35">
        <f>SUMIFS('Data Repository Table'!$I:$I,'Data Repository Table'!$C:$C,'Expenses Analysis'!$A17,'Data Repository Table'!$B:$B,'Expenses Analysis'!$B17,'Data Repository Table'!$F:$F,'Expenses Analysis'!$C17,'Data Repository Table'!$G:$G,'Expenses Analysis'!$D17,'Data Repository Table'!$D:$D,'Expenses Analysis'!L$12)</f>
        <v>801499.2899999998</v>
      </c>
      <c r="M17" s="35">
        <f>SUMIFS('Data Repository Table'!$I:$I,'Data Repository Table'!$C:$C,'Expenses Analysis'!$A17,'Data Repository Table'!$B:$B,'Expenses Analysis'!$B17,'Data Repository Table'!$F:$F,'Expenses Analysis'!$C17,'Data Repository Table'!$G:$G,'Expenses Analysis'!$D17,'Data Repository Table'!$D:$D,'Expenses Analysis'!M$12)</f>
        <v>674777.50874999992</v>
      </c>
      <c r="N17" s="35">
        <f>SUMIFS('Data Repository Table'!$I:$I,'Data Repository Table'!$C:$C,'Expenses Analysis'!$A17,'Data Repository Table'!$B:$B,'Expenses Analysis'!$B17,'Data Repository Table'!$F:$F,'Expenses Analysis'!$C17,'Data Repository Table'!$G:$G,'Expenses Analysis'!$D17,'Data Repository Table'!$D:$D,'Expenses Analysis'!N$12)</f>
        <v>673240.53</v>
      </c>
      <c r="O17" s="35">
        <f>SUMIFS('Data Repository Table'!$I:$I,'Data Repository Table'!$C:$C,'Expenses Analysis'!$A17,'Data Repository Table'!$B:$B,'Expenses Analysis'!$B17,'Data Repository Table'!$F:$F,'Expenses Analysis'!$C17,'Data Repository Table'!$G:$G,'Expenses Analysis'!$D17,'Data Repository Table'!$D:$D,'Expenses Analysis'!O$12)</f>
        <v>674702.94937499997</v>
      </c>
      <c r="P17" s="35">
        <f>SUMIFS('Data Repository Table'!$I:$I,'Data Repository Table'!$C:$C,'Expenses Analysis'!$A17,'Data Repository Table'!$B:$B,'Expenses Analysis'!$B17,'Data Repository Table'!$F:$F,'Expenses Analysis'!$C17,'Data Repository Table'!$G:$G,'Expenses Analysis'!$D17,'Data Repository Table'!$D:$D,'Expenses Analysis'!P$12)</f>
        <v>716457.890625</v>
      </c>
      <c r="Q17" s="35">
        <f>SUMIFS('Data Repository Table'!$I:$I,'Data Repository Table'!$C:$C,'Expenses Analysis'!$A17,'Data Repository Table'!$B:$B,'Expenses Analysis'!$B17,'Data Repository Table'!$F:$F,'Expenses Analysis'!$C17,'Data Repository Table'!$G:$G,'Expenses Analysis'!$D17,'Data Repository Table'!$D:$D,'Expenses Analysis'!Q$12)</f>
        <v>816814.8431249999</v>
      </c>
      <c r="R17" s="35">
        <f t="shared" si="0"/>
        <v>7080781.8067499967</v>
      </c>
      <c r="S17" s="4"/>
      <c r="T17" s="4"/>
      <c r="U17" s="4"/>
      <c r="V17" s="4"/>
      <c r="W17" s="4"/>
    </row>
    <row r="18" spans="1:32" ht="14.25" customHeight="1">
      <c r="A18" s="27" t="s">
        <v>35</v>
      </c>
      <c r="B18" s="27" t="s">
        <v>44</v>
      </c>
      <c r="C18" s="27" t="s">
        <v>50</v>
      </c>
      <c r="D18" s="27" t="s">
        <v>51</v>
      </c>
      <c r="E18" s="40"/>
      <c r="F18" s="35">
        <f>SUMIFS('Data Repository Table'!$I:$I,'Data Repository Table'!$C:$C,'Expenses Analysis'!$A18,'Data Repository Table'!$B:$B,'Expenses Analysis'!$B18,'Data Repository Table'!$F:$F,'Expenses Analysis'!$C18,'Data Repository Table'!$G:$G,'Expenses Analysis'!$D18,'Data Repository Table'!$D:$D,'Expenses Analysis'!F$12)</f>
        <v>360688.41072499886</v>
      </c>
      <c r="G18" s="35">
        <f>SUMIFS('Data Repository Table'!$I:$I,'Data Repository Table'!$C:$C,'Expenses Analysis'!$A18,'Data Repository Table'!$B:$B,'Expenses Analysis'!$B18,'Data Repository Table'!$F:$F,'Expenses Analysis'!$C18,'Data Repository Table'!$G:$G,'Expenses Analysis'!$D18,'Data Repository Table'!$D:$D,'Expenses Analysis'!G$12)</f>
        <v>498366.89217499993</v>
      </c>
      <c r="H18" s="35">
        <f>SUMIFS('Data Repository Table'!$I:$I,'Data Repository Table'!$C:$C,'Expenses Analysis'!$A18,'Data Repository Table'!$B:$B,'Expenses Analysis'!$B18,'Data Repository Table'!$F:$F,'Expenses Analysis'!$C18,'Data Repository Table'!$G:$G,'Expenses Analysis'!$D18,'Data Repository Table'!$D:$D,'Expenses Analysis'!H$12)</f>
        <v>390175.00927499885</v>
      </c>
      <c r="I18" s="35">
        <f>SUMIFS('Data Repository Table'!$I:$I,'Data Repository Table'!$C:$C,'Expenses Analysis'!$A18,'Data Repository Table'!$B:$B,'Expenses Analysis'!$B18,'Data Repository Table'!$F:$F,'Expenses Analysis'!$C18,'Data Repository Table'!$G:$G,'Expenses Analysis'!$D18,'Data Repository Table'!$D:$D,'Expenses Analysis'!I$12)</f>
        <v>370340.02732499992</v>
      </c>
      <c r="J18" s="35">
        <f>SUMIFS('Data Repository Table'!$I:$I,'Data Repository Table'!$C:$C,'Expenses Analysis'!$A18,'Data Repository Table'!$B:$B,'Expenses Analysis'!$B18,'Data Repository Table'!$F:$F,'Expenses Analysis'!$C18,'Data Repository Table'!$G:$G,'Expenses Analysis'!$D18,'Data Repository Table'!$D:$D,'Expenses Analysis'!J$12)</f>
        <v>380322.75574999995</v>
      </c>
      <c r="K18" s="35">
        <f>SUMIFS('Data Repository Table'!$I:$I,'Data Repository Table'!$C:$C,'Expenses Analysis'!$A18,'Data Repository Table'!$B:$B,'Expenses Analysis'!$B18,'Data Repository Table'!$F:$F,'Expenses Analysis'!$C18,'Data Repository Table'!$G:$G,'Expenses Analysis'!$D18,'Data Repository Table'!$D:$D,'Expenses Analysis'!K$12)</f>
        <v>365792.12049999996</v>
      </c>
      <c r="L18" s="35">
        <f>SUMIFS('Data Repository Table'!$I:$I,'Data Repository Table'!$C:$C,'Expenses Analysis'!$A18,'Data Repository Table'!$B:$B,'Expenses Analysis'!$B18,'Data Repository Table'!$F:$F,'Expenses Analysis'!$C18,'Data Repository Table'!$G:$G,'Expenses Analysis'!$D18,'Data Repository Table'!$D:$D,'Expenses Analysis'!L$12)</f>
        <v>459526.25959999987</v>
      </c>
      <c r="M18" s="35">
        <f>SUMIFS('Data Repository Table'!$I:$I,'Data Repository Table'!$C:$C,'Expenses Analysis'!$A18,'Data Repository Table'!$B:$B,'Expenses Analysis'!$B18,'Data Repository Table'!$F:$F,'Expenses Analysis'!$C18,'Data Repository Table'!$G:$G,'Expenses Analysis'!$D18,'Data Repository Table'!$D:$D,'Expenses Analysis'!M$12)</f>
        <v>386872.43834999995</v>
      </c>
      <c r="N18" s="35">
        <f>SUMIFS('Data Repository Table'!$I:$I,'Data Repository Table'!$C:$C,'Expenses Analysis'!$A18,'Data Repository Table'!$B:$B,'Expenses Analysis'!$B18,'Data Repository Table'!$F:$F,'Expenses Analysis'!$C18,'Data Repository Table'!$G:$G,'Expenses Analysis'!$D18,'Data Repository Table'!$D:$D,'Expenses Analysis'!N$12)</f>
        <v>385991.23719999997</v>
      </c>
      <c r="O18" s="35">
        <f>SUMIFS('Data Repository Table'!$I:$I,'Data Repository Table'!$C:$C,'Expenses Analysis'!$A18,'Data Repository Table'!$B:$B,'Expenses Analysis'!$B18,'Data Repository Table'!$F:$F,'Expenses Analysis'!$C18,'Data Repository Table'!$G:$G,'Expenses Analysis'!$D18,'Data Repository Table'!$D:$D,'Expenses Analysis'!O$12)</f>
        <v>386829.69097499992</v>
      </c>
      <c r="P18" s="35">
        <f>SUMIFS('Data Repository Table'!$I:$I,'Data Repository Table'!$C:$C,'Expenses Analysis'!$A18,'Data Repository Table'!$B:$B,'Expenses Analysis'!$B18,'Data Repository Table'!$F:$F,'Expenses Analysis'!$C18,'Data Repository Table'!$G:$G,'Expenses Analysis'!$D18,'Data Repository Table'!$D:$D,'Expenses Analysis'!P$12)</f>
        <v>410769.19062499999</v>
      </c>
      <c r="Q18" s="35">
        <f>SUMIFS('Data Repository Table'!$I:$I,'Data Repository Table'!$C:$C,'Expenses Analysis'!$A18,'Data Repository Table'!$B:$B,'Expenses Analysis'!$B18,'Data Repository Table'!$F:$F,'Expenses Analysis'!$C18,'Data Repository Table'!$G:$G,'Expenses Analysis'!$D18,'Data Repository Table'!$D:$D,'Expenses Analysis'!Q$12)</f>
        <v>468307.17672499991</v>
      </c>
      <c r="R18" s="35">
        <f t="shared" si="0"/>
        <v>4863981.2092249971</v>
      </c>
      <c r="S18" s="4"/>
      <c r="T18" s="4"/>
      <c r="U18" s="4"/>
      <c r="V18" s="4"/>
      <c r="W18" s="4"/>
    </row>
    <row r="19" spans="1:32" ht="14.25" customHeight="1">
      <c r="A19" s="27" t="s">
        <v>35</v>
      </c>
      <c r="B19" s="27" t="s">
        <v>44</v>
      </c>
      <c r="C19" s="27" t="s">
        <v>50</v>
      </c>
      <c r="D19" s="27" t="s">
        <v>52</v>
      </c>
      <c r="E19" s="40"/>
      <c r="F19" s="35">
        <f>SUMIFS('Data Repository Table'!$I:$I,'Data Repository Table'!$C:$C,'Expenses Analysis'!$A19,'Data Repository Table'!$B:$B,'Expenses Analysis'!$B19,'Data Repository Table'!$F:$F,'Expenses Analysis'!$C19,'Data Repository Table'!$G:$G,'Expenses Analysis'!$D19,'Data Repository Table'!$D:$D,'Expenses Analysis'!F$12)</f>
        <v>226478.76952499934</v>
      </c>
      <c r="G19" s="35">
        <f>SUMIFS('Data Repository Table'!$I:$I,'Data Repository Table'!$C:$C,'Expenses Analysis'!$A19,'Data Repository Table'!$B:$B,'Expenses Analysis'!$B19,'Data Repository Table'!$F:$F,'Expenses Analysis'!$C19,'Data Repository Table'!$G:$G,'Expenses Analysis'!$D19,'Data Repository Table'!$D:$D,'Expenses Analysis'!G$12)</f>
        <v>312928.04857500002</v>
      </c>
      <c r="H19" s="35">
        <f>SUMIFS('Data Repository Table'!$I:$I,'Data Repository Table'!$C:$C,'Expenses Analysis'!$A19,'Data Repository Table'!$B:$B,'Expenses Analysis'!$B19,'Data Repository Table'!$F:$F,'Expenses Analysis'!$C19,'Data Repository Table'!$G:$G,'Expenses Analysis'!$D19,'Data Repository Table'!$D:$D,'Expenses Analysis'!H$12)</f>
        <v>244993.61047499935</v>
      </c>
      <c r="I19" s="35">
        <f>SUMIFS('Data Repository Table'!$I:$I,'Data Repository Table'!$C:$C,'Expenses Analysis'!$A19,'Data Repository Table'!$B:$B,'Expenses Analysis'!$B19,'Data Repository Table'!$F:$F,'Expenses Analysis'!$C19,'Data Repository Table'!$G:$G,'Expenses Analysis'!$D19,'Data Repository Table'!$D:$D,'Expenses Analysis'!I$12)</f>
        <v>232539.08692499998</v>
      </c>
      <c r="J19" s="35">
        <f>SUMIFS('Data Repository Table'!$I:$I,'Data Repository Table'!$C:$C,'Expenses Analysis'!$A19,'Data Repository Table'!$B:$B,'Expenses Analysis'!$B19,'Data Repository Table'!$F:$F,'Expenses Analysis'!$C19,'Data Repository Table'!$G:$G,'Expenses Analysis'!$D19,'Data Repository Table'!$D:$D,'Expenses Analysis'!J$12)</f>
        <v>238807.31175000002</v>
      </c>
      <c r="K19" s="35">
        <f>SUMIFS('Data Repository Table'!$I:$I,'Data Repository Table'!$C:$C,'Expenses Analysis'!$A19,'Data Repository Table'!$B:$B,'Expenses Analysis'!$B19,'Data Repository Table'!$F:$F,'Expenses Analysis'!$C19,'Data Repository Table'!$G:$G,'Expenses Analysis'!$D19,'Data Repository Table'!$D:$D,'Expenses Analysis'!K$12)</f>
        <v>229683.42450000002</v>
      </c>
      <c r="L19" s="35">
        <f>SUMIFS('Data Repository Table'!$I:$I,'Data Repository Table'!$C:$C,'Expenses Analysis'!$A19,'Data Repository Table'!$B:$B,'Expenses Analysis'!$B19,'Data Repository Table'!$F:$F,'Expenses Analysis'!$C19,'Data Repository Table'!$G:$G,'Expenses Analysis'!$D19,'Data Repository Table'!$D:$D,'Expenses Analysis'!L$12)</f>
        <v>288539.74439999997</v>
      </c>
      <c r="M19" s="35">
        <f>SUMIFS('Data Repository Table'!$I:$I,'Data Repository Table'!$C:$C,'Expenses Analysis'!$A19,'Data Repository Table'!$B:$B,'Expenses Analysis'!$B19,'Data Repository Table'!$F:$F,'Expenses Analysis'!$C19,'Data Repository Table'!$G:$G,'Expenses Analysis'!$D19,'Data Repository Table'!$D:$D,'Expenses Analysis'!M$12)</f>
        <v>242919.90315</v>
      </c>
      <c r="N19" s="35">
        <f>SUMIFS('Data Repository Table'!$I:$I,'Data Repository Table'!$C:$C,'Expenses Analysis'!$A19,'Data Repository Table'!$B:$B,'Expenses Analysis'!$B19,'Data Repository Table'!$F:$F,'Expenses Analysis'!$C19,'Data Repository Table'!$G:$G,'Expenses Analysis'!$D19,'Data Repository Table'!$D:$D,'Expenses Analysis'!N$12)</f>
        <v>242366.59080000003</v>
      </c>
      <c r="O19" s="35">
        <f>SUMIFS('Data Repository Table'!$I:$I,'Data Repository Table'!$C:$C,'Expenses Analysis'!$A19,'Data Repository Table'!$B:$B,'Expenses Analysis'!$B19,'Data Repository Table'!$F:$F,'Expenses Analysis'!$C19,'Data Repository Table'!$G:$G,'Expenses Analysis'!$D19,'Data Repository Table'!$D:$D,'Expenses Analysis'!O$12)</f>
        <v>242893.06177500001</v>
      </c>
      <c r="P19" s="35">
        <f>SUMIFS('Data Repository Table'!$I:$I,'Data Repository Table'!$C:$C,'Expenses Analysis'!$A19,'Data Repository Table'!$B:$B,'Expenses Analysis'!$B19,'Data Repository Table'!$F:$F,'Expenses Analysis'!$C19,'Data Repository Table'!$G:$G,'Expenses Analysis'!$D19,'Data Repository Table'!$D:$D,'Expenses Analysis'!P$12)</f>
        <v>257924.84062500004</v>
      </c>
      <c r="Q19" s="35">
        <f>SUMIFS('Data Repository Table'!$I:$I,'Data Repository Table'!$C:$C,'Expenses Analysis'!$A19,'Data Repository Table'!$B:$B,'Expenses Analysis'!$B19,'Data Repository Table'!$F:$F,'Expenses Analysis'!$C19,'Data Repository Table'!$G:$G,'Expenses Analysis'!$D19,'Data Repository Table'!$D:$D,'Expenses Analysis'!Q$12)</f>
        <v>294053.34352500003</v>
      </c>
      <c r="R19" s="35">
        <f t="shared" si="0"/>
        <v>3054127.7360249986</v>
      </c>
      <c r="S19" s="4"/>
      <c r="T19" s="4"/>
      <c r="U19" s="4"/>
      <c r="V19" s="4"/>
      <c r="W19" s="4"/>
    </row>
    <row r="20" spans="1:32" ht="14.25" customHeight="1">
      <c r="A20" s="27" t="s">
        <v>35</v>
      </c>
      <c r="B20" s="27" t="s">
        <v>44</v>
      </c>
      <c r="C20" s="27" t="s">
        <v>50</v>
      </c>
      <c r="D20" s="27" t="s">
        <v>53</v>
      </c>
      <c r="E20" s="40"/>
      <c r="F20" s="35">
        <f>SUMIFS('Data Repository Table'!$I:$I,'Data Repository Table'!$C:$C,'Expenses Analysis'!$A20,'Data Repository Table'!$B:$B,'Expenses Analysis'!$B20,'Data Repository Table'!$F:$F,'Expenses Analysis'!$C20,'Data Repository Table'!$G:$G,'Expenses Analysis'!$D20,'Data Repository Table'!$D:$D,'Expenses Analysis'!F$12)</f>
        <v>255837.1285374992</v>
      </c>
      <c r="G20" s="35">
        <f>SUMIFS('Data Repository Table'!$I:$I,'Data Repository Table'!$C:$C,'Expenses Analysis'!$A20,'Data Repository Table'!$B:$B,'Expenses Analysis'!$B20,'Data Repository Table'!$F:$F,'Expenses Analysis'!$C20,'Data Repository Table'!$G:$G,'Expenses Analysis'!$D20,'Data Repository Table'!$D:$D,'Expenses Analysis'!G$12)</f>
        <v>353492.79561249999</v>
      </c>
      <c r="H20" s="35">
        <f>SUMIFS('Data Repository Table'!$I:$I,'Data Repository Table'!$C:$C,'Expenses Analysis'!$A20,'Data Repository Table'!$B:$B,'Expenses Analysis'!$B20,'Data Repository Table'!$F:$F,'Expenses Analysis'!$C20,'Data Repository Table'!$G:$G,'Expenses Analysis'!$D20,'Data Repository Table'!$D:$D,'Expenses Analysis'!H$12)</f>
        <v>276752.04146249924</v>
      </c>
      <c r="I20" s="35">
        <f>SUMIFS('Data Repository Table'!$I:$I,'Data Repository Table'!$C:$C,'Expenses Analysis'!$A20,'Data Repository Table'!$B:$B,'Expenses Analysis'!$B20,'Data Repository Table'!$F:$F,'Expenses Analysis'!$C20,'Data Repository Table'!$G:$G,'Expenses Analysis'!$D20,'Data Repository Table'!$D:$D,'Expenses Analysis'!I$12)</f>
        <v>262683.04263749992</v>
      </c>
      <c r="J20" s="35">
        <f>SUMIFS('Data Repository Table'!$I:$I,'Data Repository Table'!$C:$C,'Expenses Analysis'!$A20,'Data Repository Table'!$B:$B,'Expenses Analysis'!$B20,'Data Repository Table'!$F:$F,'Expenses Analysis'!$C20,'Data Repository Table'!$G:$G,'Expenses Analysis'!$D20,'Data Repository Table'!$D:$D,'Expenses Analysis'!J$12)</f>
        <v>269763.81512500002</v>
      </c>
      <c r="K20" s="35">
        <f>SUMIFS('Data Repository Table'!$I:$I,'Data Repository Table'!$C:$C,'Expenses Analysis'!$A20,'Data Repository Table'!$B:$B,'Expenses Analysis'!$B20,'Data Repository Table'!$F:$F,'Expenses Analysis'!$C20,'Data Repository Table'!$G:$G,'Expenses Analysis'!$D20,'Data Repository Table'!$D:$D,'Expenses Analysis'!K$12)</f>
        <v>259457.20175000001</v>
      </c>
      <c r="L20" s="35">
        <f>SUMIFS('Data Repository Table'!$I:$I,'Data Repository Table'!$C:$C,'Expenses Analysis'!$A20,'Data Repository Table'!$B:$B,'Expenses Analysis'!$B20,'Data Repository Table'!$F:$F,'Expenses Analysis'!$C20,'Data Repository Table'!$G:$G,'Expenses Analysis'!$D20,'Data Repository Table'!$D:$D,'Expenses Analysis'!L$12)</f>
        <v>325943.04459999991</v>
      </c>
      <c r="M20" s="35">
        <f>SUMIFS('Data Repository Table'!$I:$I,'Data Repository Table'!$C:$C,'Expenses Analysis'!$A20,'Data Repository Table'!$B:$B,'Expenses Analysis'!$B20,'Data Repository Table'!$F:$F,'Expenses Analysis'!$C20,'Data Repository Table'!$G:$G,'Expenses Analysis'!$D20,'Data Repository Table'!$D:$D,'Expenses Analysis'!M$12)</f>
        <v>274409.52022499999</v>
      </c>
      <c r="N20" s="35">
        <f>SUMIFS('Data Repository Table'!$I:$I,'Data Repository Table'!$C:$C,'Expenses Analysis'!$A20,'Data Repository Table'!$B:$B,'Expenses Analysis'!$B20,'Data Repository Table'!$F:$F,'Expenses Analysis'!$C20,'Data Repository Table'!$G:$G,'Expenses Analysis'!$D20,'Data Repository Table'!$D:$D,'Expenses Analysis'!N$12)</f>
        <v>273784.48220000003</v>
      </c>
      <c r="O20" s="35">
        <f>SUMIFS('Data Repository Table'!$I:$I,'Data Repository Table'!$C:$C,'Expenses Analysis'!$A20,'Data Repository Table'!$B:$B,'Expenses Analysis'!$B20,'Data Repository Table'!$F:$F,'Expenses Analysis'!$C20,'Data Repository Table'!$G:$G,'Expenses Analysis'!$D20,'Data Repository Table'!$D:$D,'Expenses Analysis'!O$12)</f>
        <v>274379.19941249996</v>
      </c>
      <c r="P20" s="35">
        <f>SUMIFS('Data Repository Table'!$I:$I,'Data Repository Table'!$C:$C,'Expenses Analysis'!$A20,'Data Repository Table'!$B:$B,'Expenses Analysis'!$B20,'Data Repository Table'!$F:$F,'Expenses Analysis'!$C20,'Data Repository Table'!$G:$G,'Expenses Analysis'!$D20,'Data Repository Table'!$D:$D,'Expenses Analysis'!P$12)</f>
        <v>291359.54218749999</v>
      </c>
      <c r="Q20" s="35">
        <f>SUMIFS('Data Repository Table'!$I:$I,'Data Repository Table'!$C:$C,'Expenses Analysis'!$A20,'Data Repository Table'!$B:$B,'Expenses Analysis'!$B20,'Data Repository Table'!$F:$F,'Expenses Analysis'!$C20,'Data Repository Table'!$G:$G,'Expenses Analysis'!$D20,'Data Repository Table'!$D:$D,'Expenses Analysis'!Q$12)</f>
        <v>332171.36953749997</v>
      </c>
      <c r="R20" s="35">
        <f t="shared" si="0"/>
        <v>3450033.1832874976</v>
      </c>
      <c r="S20" s="4"/>
      <c r="T20" s="4"/>
      <c r="U20" s="4"/>
      <c r="V20" s="4"/>
      <c r="W20" s="4"/>
    </row>
    <row r="21" spans="1:32" ht="14.25" customHeight="1">
      <c r="A21" s="27" t="s">
        <v>35</v>
      </c>
      <c r="B21" s="27" t="s">
        <v>44</v>
      </c>
      <c r="C21" s="27" t="s">
        <v>50</v>
      </c>
      <c r="D21" s="27" t="s">
        <v>54</v>
      </c>
      <c r="E21" s="40"/>
      <c r="F21" s="35">
        <f>SUMIFS('Data Repository Table'!$I:$I,'Data Repository Table'!$C:$C,'Expenses Analysis'!$A21,'Data Repository Table'!$B:$B,'Expenses Analysis'!$B21,'Data Repository Table'!$F:$F,'Expenses Analysis'!$C21,'Data Repository Table'!$G:$G,'Expenses Analysis'!$D21,'Data Repository Table'!$D:$D,'Expenses Analysis'!F$12)</f>
        <v>176150.15407499947</v>
      </c>
      <c r="G21" s="35">
        <f>SUMIFS('Data Repository Table'!$I:$I,'Data Repository Table'!$C:$C,'Expenses Analysis'!$A21,'Data Repository Table'!$B:$B,'Expenses Analysis'!$B21,'Data Repository Table'!$F:$F,'Expenses Analysis'!$C21,'Data Repository Table'!$G:$G,'Expenses Analysis'!$D21,'Data Repository Table'!$D:$D,'Expenses Analysis'!G$12)</f>
        <v>243388.48222500001</v>
      </c>
      <c r="H21" s="35">
        <f>SUMIFS('Data Repository Table'!$I:$I,'Data Repository Table'!$C:$C,'Expenses Analysis'!$A21,'Data Repository Table'!$B:$B,'Expenses Analysis'!$B21,'Data Repository Table'!$F:$F,'Expenses Analysis'!$C21,'Data Repository Table'!$G:$G,'Expenses Analysis'!$D21,'Data Repository Table'!$D:$D,'Expenses Analysis'!H$12)</f>
        <v>190550.58592499947</v>
      </c>
      <c r="I21" s="35">
        <f>SUMIFS('Data Repository Table'!$I:$I,'Data Repository Table'!$C:$C,'Expenses Analysis'!$A21,'Data Repository Table'!$B:$B,'Expenses Analysis'!$B21,'Data Repository Table'!$F:$F,'Expenses Analysis'!$C21,'Data Repository Table'!$G:$G,'Expenses Analysis'!$D21,'Data Repository Table'!$D:$D,'Expenses Analysis'!I$12)</f>
        <v>180863.73427499997</v>
      </c>
      <c r="J21" s="35">
        <f>SUMIFS('Data Repository Table'!$I:$I,'Data Repository Table'!$C:$C,'Expenses Analysis'!$A21,'Data Repository Table'!$B:$B,'Expenses Analysis'!$B21,'Data Repository Table'!$F:$F,'Expenses Analysis'!$C21,'Data Repository Table'!$G:$G,'Expenses Analysis'!$D21,'Data Repository Table'!$D:$D,'Expenses Analysis'!J$12)</f>
        <v>185739.02025</v>
      </c>
      <c r="K21" s="35">
        <f>SUMIFS('Data Repository Table'!$I:$I,'Data Repository Table'!$C:$C,'Expenses Analysis'!$A21,'Data Repository Table'!$B:$B,'Expenses Analysis'!$B21,'Data Repository Table'!$F:$F,'Expenses Analysis'!$C21,'Data Repository Table'!$G:$G,'Expenses Analysis'!$D21,'Data Repository Table'!$D:$D,'Expenses Analysis'!K$12)</f>
        <v>178642.66350000002</v>
      </c>
      <c r="L21" s="35">
        <f>SUMIFS('Data Repository Table'!$I:$I,'Data Repository Table'!$C:$C,'Expenses Analysis'!$A21,'Data Repository Table'!$B:$B,'Expenses Analysis'!$B21,'Data Repository Table'!$F:$F,'Expenses Analysis'!$C21,'Data Repository Table'!$G:$G,'Expenses Analysis'!$D21,'Data Repository Table'!$D:$D,'Expenses Analysis'!L$12)</f>
        <v>224419.80119999996</v>
      </c>
      <c r="M21" s="35">
        <f>SUMIFS('Data Repository Table'!$I:$I,'Data Repository Table'!$C:$C,'Expenses Analysis'!$A21,'Data Repository Table'!$B:$B,'Expenses Analysis'!$B21,'Data Repository Table'!$F:$F,'Expenses Analysis'!$C21,'Data Repository Table'!$G:$G,'Expenses Analysis'!$D21,'Data Repository Table'!$D:$D,'Expenses Analysis'!M$12)</f>
        <v>188937.70244999998</v>
      </c>
      <c r="N21" s="35">
        <f>SUMIFS('Data Repository Table'!$I:$I,'Data Repository Table'!$C:$C,'Expenses Analysis'!$A21,'Data Repository Table'!$B:$B,'Expenses Analysis'!$B21,'Data Repository Table'!$F:$F,'Expenses Analysis'!$C21,'Data Repository Table'!$G:$G,'Expenses Analysis'!$D21,'Data Repository Table'!$D:$D,'Expenses Analysis'!N$12)</f>
        <v>188507.34840000002</v>
      </c>
      <c r="O21" s="35">
        <f>SUMIFS('Data Repository Table'!$I:$I,'Data Repository Table'!$C:$C,'Expenses Analysis'!$A21,'Data Repository Table'!$B:$B,'Expenses Analysis'!$B21,'Data Repository Table'!$F:$F,'Expenses Analysis'!$C21,'Data Repository Table'!$G:$G,'Expenses Analysis'!$D21,'Data Repository Table'!$D:$D,'Expenses Analysis'!O$12)</f>
        <v>188916.82582500001</v>
      </c>
      <c r="P21" s="35">
        <f>SUMIFS('Data Repository Table'!$I:$I,'Data Repository Table'!$C:$C,'Expenses Analysis'!$A21,'Data Repository Table'!$B:$B,'Expenses Analysis'!$B21,'Data Repository Table'!$F:$F,'Expenses Analysis'!$C21,'Data Repository Table'!$G:$G,'Expenses Analysis'!$D21,'Data Repository Table'!$D:$D,'Expenses Analysis'!P$12)</f>
        <v>200608.20937500001</v>
      </c>
      <c r="Q21" s="35">
        <f>SUMIFS('Data Repository Table'!$I:$I,'Data Repository Table'!$C:$C,'Expenses Analysis'!$A21,'Data Repository Table'!$B:$B,'Expenses Analysis'!$B21,'Data Repository Table'!$F:$F,'Expenses Analysis'!$C21,'Data Repository Table'!$G:$G,'Expenses Analysis'!$D21,'Data Repository Table'!$D:$D,'Expenses Analysis'!Q$12)</f>
        <v>228708.15607500001</v>
      </c>
      <c r="R21" s="35">
        <f>SUM(F21:Q21)</f>
        <v>2375432.6835749988</v>
      </c>
      <c r="S21" s="4"/>
      <c r="T21" s="4"/>
      <c r="U21" s="4"/>
      <c r="V21" s="4"/>
      <c r="W21" s="4"/>
    </row>
    <row r="22" spans="1:32" ht="14.25" customHeight="1">
      <c r="A22" s="27" t="s">
        <v>35</v>
      </c>
      <c r="B22" s="27" t="s">
        <v>44</v>
      </c>
      <c r="C22" s="27" t="s">
        <v>55</v>
      </c>
      <c r="D22" s="27" t="s">
        <v>56</v>
      </c>
      <c r="E22" s="41"/>
      <c r="F22" s="159">
        <f>SUMIFS('Data Repository Table'!$I:$I,'Data Repository Table'!$C:$C,'Expenses Analysis'!$A22,'Data Repository Table'!$B:$B,'Expenses Analysis'!$B22,'Data Repository Table'!$F:$F,'Expenses Analysis'!$C22,'Data Repository Table'!$G:$G,'Expenses Analysis'!$D22,'Data Repository Table'!$D:$D,'Expenses Analysis'!F$12)</f>
        <v>1153364.1040624965</v>
      </c>
      <c r="G22" s="35">
        <f>SUMIFS('Data Repository Table'!$I:$I,'Data Repository Table'!$C:$C,'Expenses Analysis'!$A22,'Data Repository Table'!$B:$B,'Expenses Analysis'!$B22,'Data Repository Table'!$F:$F,'Expenses Analysis'!$C22,'Data Repository Table'!$G:$G,'Expenses Analysis'!$D22,'Data Repository Table'!$D:$D,'Expenses Analysis'!G$12)</f>
        <v>1593615.0621875001</v>
      </c>
      <c r="H22" s="35">
        <f>SUMIFS('Data Repository Table'!$I:$I,'Data Repository Table'!$C:$C,'Expenses Analysis'!$A22,'Data Repository Table'!$B:$B,'Expenses Analysis'!$B22,'Data Repository Table'!$F:$F,'Expenses Analysis'!$C22,'Data Repository Table'!$G:$G,'Expenses Analysis'!$D22,'Data Repository Table'!$D:$D,'Expenses Analysis'!H$12)</f>
        <v>1247652.6459374966</v>
      </c>
      <c r="I22" s="35">
        <f>SUMIFS('Data Repository Table'!$I:$I,'Data Repository Table'!$C:$C,'Expenses Analysis'!$A22,'Data Repository Table'!$B:$B,'Expenses Analysis'!$B22,'Data Repository Table'!$F:$F,'Expenses Analysis'!$C22,'Data Repository Table'!$G:$G,'Expenses Analysis'!$D22,'Data Repository Table'!$D:$D,'Expenses Analysis'!I$12)</f>
        <v>1184226.8315625</v>
      </c>
      <c r="J22" s="35">
        <f>SUMIFS('Data Repository Table'!$I:$I,'Data Repository Table'!$C:$C,'Expenses Analysis'!$A22,'Data Repository Table'!$B:$B,'Expenses Analysis'!$B22,'Data Repository Table'!$F:$F,'Expenses Analysis'!$C22,'Data Repository Table'!$G:$G,'Expenses Analysis'!$D22,'Data Repository Table'!$D:$D,'Expenses Analysis'!J$12)</f>
        <v>1216148.346875</v>
      </c>
      <c r="K22" s="35">
        <f>SUMIFS('Data Repository Table'!$I:$I,'Data Repository Table'!$C:$C,'Expenses Analysis'!$A22,'Data Repository Table'!$B:$B,'Expenses Analysis'!$B22,'Data Repository Table'!$F:$F,'Expenses Analysis'!$C22,'Data Repository Table'!$G:$G,'Expenses Analysis'!$D22,'Data Repository Table'!$D:$D,'Expenses Analysis'!K$12)</f>
        <v>1169684.1062500002</v>
      </c>
      <c r="L22" s="35">
        <f>SUMIFS('Data Repository Table'!$I:$I,'Data Repository Table'!$C:$C,'Expenses Analysis'!$A22,'Data Repository Table'!$B:$B,'Expenses Analysis'!$B22,'Data Repository Table'!$F:$F,'Expenses Analysis'!$C22,'Data Repository Table'!$G:$G,'Expenses Analysis'!$D22,'Data Repository Table'!$D:$D,'Expenses Analysis'!L$12)</f>
        <v>1469415.3649999998</v>
      </c>
      <c r="M22" s="35">
        <f>SUMIFS('Data Repository Table'!$I:$I,'Data Repository Table'!$C:$C,'Expenses Analysis'!$A22,'Data Repository Table'!$B:$B,'Expenses Analysis'!$B22,'Data Repository Table'!$F:$F,'Expenses Analysis'!$C22,'Data Repository Table'!$G:$G,'Expenses Analysis'!$D22,'Data Repository Table'!$D:$D,'Expenses Analysis'!M$12)</f>
        <v>1237092.099375</v>
      </c>
      <c r="N22" s="35">
        <f>SUMIFS('Data Repository Table'!$I:$I,'Data Repository Table'!$C:$C,'Expenses Analysis'!$A22,'Data Repository Table'!$B:$B,'Expenses Analysis'!$B22,'Data Repository Table'!$F:$F,'Expenses Analysis'!$C22,'Data Repository Table'!$G:$G,'Expenses Analysis'!$D22,'Data Repository Table'!$D:$D,'Expenses Analysis'!N$12)</f>
        <v>1234274.3050000002</v>
      </c>
      <c r="O22" s="35">
        <f>SUMIFS('Data Repository Table'!$I:$I,'Data Repository Table'!$C:$C,'Expenses Analysis'!$A22,'Data Repository Table'!$B:$B,'Expenses Analysis'!$B22,'Data Repository Table'!$F:$F,'Expenses Analysis'!$C22,'Data Repository Table'!$G:$G,'Expenses Analysis'!$D22,'Data Repository Table'!$D:$D,'Expenses Analysis'!O$12)</f>
        <v>1236955.4071875</v>
      </c>
      <c r="P22" s="35">
        <f>SUMIFS('Data Repository Table'!$I:$I,'Data Repository Table'!$C:$C,'Expenses Analysis'!$A22,'Data Repository Table'!$B:$B,'Expenses Analysis'!$B22,'Data Repository Table'!$F:$F,'Expenses Analysis'!$C22,'Data Repository Table'!$G:$G,'Expenses Analysis'!$D22,'Data Repository Table'!$D:$D,'Expenses Analysis'!P$12)</f>
        <v>1313506.1328125</v>
      </c>
      <c r="Q22" s="35">
        <f>SUMIFS('Data Repository Table'!$I:$I,'Data Repository Table'!$C:$C,'Expenses Analysis'!$A22,'Data Repository Table'!$B:$B,'Expenses Analysis'!$B22,'Data Repository Table'!$F:$F,'Expenses Analysis'!$C22,'Data Repository Table'!$G:$G,'Expenses Analysis'!$D22,'Data Repository Table'!$D:$D,'Expenses Analysis'!Q$12)</f>
        <v>1497493.8790625001</v>
      </c>
      <c r="R22" s="35">
        <f>SUM(F22:Q22)</f>
        <v>15553428.285312492</v>
      </c>
      <c r="S22" s="4"/>
      <c r="T22" s="4"/>
      <c r="U22" s="4"/>
      <c r="V22" s="4"/>
      <c r="W22" s="4"/>
    </row>
    <row r="23" spans="1:32" ht="14.25" customHeight="1">
      <c r="A23" s="42" t="s">
        <v>70</v>
      </c>
      <c r="B23" s="42"/>
      <c r="C23" s="42"/>
      <c r="D23" s="43" t="s">
        <v>70</v>
      </c>
      <c r="E23" s="42"/>
      <c r="F23" s="44">
        <f>SUM(F15:F22)</f>
        <v>3458288.8701338647</v>
      </c>
      <c r="G23" s="44">
        <f>SUM(G15:G22)</f>
        <v>4778353.3521016249</v>
      </c>
      <c r="H23" s="44">
        <f t="shared" ref="G23:R23" si="1">SUM(H15:H22)</f>
        <v>3741007.0627661142</v>
      </c>
      <c r="I23" s="44">
        <f t="shared" si="1"/>
        <v>3550828.7945508747</v>
      </c>
      <c r="J23" s="44">
        <f t="shared" si="1"/>
        <v>3646543.42684625</v>
      </c>
      <c r="K23" s="44">
        <f t="shared" si="1"/>
        <v>3507223.3581475001</v>
      </c>
      <c r="L23" s="44">
        <f t="shared" si="1"/>
        <v>5249820.3494999986</v>
      </c>
      <c r="M23" s="44">
        <f t="shared" si="1"/>
        <v>4419792.6823125007</v>
      </c>
      <c r="N23" s="44">
        <f t="shared" si="1"/>
        <v>4409725.4715</v>
      </c>
      <c r="O23" s="44">
        <f t="shared" si="1"/>
        <v>4419304.3184062503</v>
      </c>
      <c r="P23" s="44">
        <f t="shared" si="1"/>
        <v>4692799.18359375</v>
      </c>
      <c r="Q23" s="44">
        <f t="shared" si="1"/>
        <v>5350137.2224687496</v>
      </c>
      <c r="R23" s="44">
        <f t="shared" si="1"/>
        <v>51223824.092327476</v>
      </c>
      <c r="S23" s="45"/>
      <c r="T23" s="45"/>
      <c r="U23" s="45"/>
      <c r="V23" s="45"/>
      <c r="W23" s="45"/>
      <c r="X23" s="46"/>
      <c r="Y23" s="46"/>
      <c r="Z23" s="46"/>
      <c r="AA23" s="46"/>
      <c r="AB23" s="46"/>
      <c r="AC23" s="46"/>
      <c r="AD23" s="46"/>
      <c r="AE23" s="46"/>
      <c r="AF23" s="46"/>
    </row>
    <row r="24" spans="1:32" ht="14.25" customHeight="1">
      <c r="A24" s="98"/>
      <c r="B24" s="98"/>
      <c r="C24" s="98"/>
      <c r="D24" s="98"/>
      <c r="E24" s="98"/>
      <c r="F24" s="117"/>
      <c r="G24" s="117"/>
      <c r="H24" s="117"/>
      <c r="I24" s="117"/>
      <c r="J24" s="117"/>
      <c r="K24" s="117"/>
      <c r="L24" s="117"/>
      <c r="M24" s="117"/>
      <c r="N24" s="117"/>
      <c r="O24" s="117"/>
      <c r="P24" s="117"/>
      <c r="Q24" s="117"/>
      <c r="R24" s="114"/>
      <c r="S24" s="100"/>
      <c r="T24" s="100"/>
      <c r="U24" s="100"/>
      <c r="V24" s="100"/>
      <c r="W24" s="100"/>
    </row>
    <row r="25" spans="1:32" ht="14.25" customHeight="1">
      <c r="A25" s="27" t="s">
        <v>42</v>
      </c>
      <c r="B25" s="27" t="s">
        <v>44</v>
      </c>
      <c r="C25" s="27" t="s">
        <v>45</v>
      </c>
      <c r="D25" s="27" t="s">
        <v>46</v>
      </c>
      <c r="E25" s="40"/>
      <c r="F25" s="35">
        <f>SUMIFS('Data Repository Table'!$I:$I,'Data Repository Table'!$C:$C,'Expenses Analysis'!$A25,'Data Repository Table'!$B:$B,'Expenses Analysis'!$B25,'Data Repository Table'!$F:$F,'Expenses Analysis'!$C25,'Data Repository Table'!$G:$G,'Expenses Analysis'!$D25,'Data Repository Table'!$D:$D,'Expenses Analysis'!F$12)</f>
        <v>2533034.5131168002</v>
      </c>
      <c r="G25" s="35">
        <f>SUMIFS('Data Repository Table'!$I:$I,'Data Repository Table'!$C:$C,'Expenses Analysis'!$A25,'Data Repository Table'!$B:$B,'Expenses Analysis'!$B25,'Data Repository Table'!$F:$F,'Expenses Analysis'!$C25,'Data Repository Table'!$G:$G,'Expenses Analysis'!$D25,'Data Repository Table'!$D:$D,'Expenses Analysis'!G$12)</f>
        <v>3051574.1625600001</v>
      </c>
      <c r="H25" s="35">
        <f>SUMIFS('Data Repository Table'!$I:$I,'Data Repository Table'!$C:$C,'Expenses Analysis'!$A25,'Data Repository Table'!$B:$B,'Expenses Analysis'!$B25,'Data Repository Table'!$F:$F,'Expenses Analysis'!$C25,'Data Repository Table'!$G:$G,'Expenses Analysis'!$D25,'Data Repository Table'!$D:$D,'Expenses Analysis'!H$12)</f>
        <v>3084202.7580672004</v>
      </c>
      <c r="I25" s="35">
        <f>SUMIFS('Data Repository Table'!$I:$I,'Data Repository Table'!$C:$C,'Expenses Analysis'!$A25,'Data Repository Table'!$B:$B,'Expenses Analysis'!$B25,'Data Repository Table'!$F:$F,'Expenses Analysis'!$C25,'Data Repository Table'!$G:$G,'Expenses Analysis'!$D25,'Data Repository Table'!$D:$D,'Expenses Analysis'!I$12)</f>
        <v>4135202.765971201</v>
      </c>
      <c r="J25" s="35">
        <f>SUMIFS('Data Repository Table'!$I:$I,'Data Repository Table'!$C:$C,'Expenses Analysis'!$A25,'Data Repository Table'!$B:$B,'Expenses Analysis'!$B25,'Data Repository Table'!$F:$F,'Expenses Analysis'!$C25,'Data Repository Table'!$G:$G,'Expenses Analysis'!$D25,'Data Repository Table'!$D:$D,'Expenses Analysis'!J$12)</f>
        <v>4473275.8948415993</v>
      </c>
      <c r="K25" s="35">
        <f>SUMIFS('Data Repository Table'!$I:$I,'Data Repository Table'!$C:$C,'Expenses Analysis'!$A25,'Data Repository Table'!$B:$B,'Expenses Analysis'!$B25,'Data Repository Table'!$F:$F,'Expenses Analysis'!$C25,'Data Repository Table'!$G:$G,'Expenses Analysis'!$D25,'Data Repository Table'!$D:$D,'Expenses Analysis'!K$12)</f>
        <v>3464957.9260800011</v>
      </c>
      <c r="L25" s="35">
        <f>SUMIFS('Data Repository Table'!$I:$I,'Data Repository Table'!$C:$C,'Expenses Analysis'!$A25,'Data Repository Table'!$B:$B,'Expenses Analysis'!$B25,'Data Repository Table'!$F:$F,'Expenses Analysis'!$C25,'Data Repository Table'!$G:$G,'Expenses Analysis'!$D25,'Data Repository Table'!$D:$D,'Expenses Analysis'!L$12)</f>
        <v>4049642.8266000003</v>
      </c>
      <c r="M25" s="35">
        <f>SUMIFS('Data Repository Table'!$I:$I,'Data Repository Table'!$C:$C,'Expenses Analysis'!$A25,'Data Repository Table'!$B:$B,'Expenses Analysis'!$B25,'Data Repository Table'!$F:$F,'Expenses Analysis'!$C25,'Data Repository Table'!$G:$G,'Expenses Analysis'!$D25,'Data Repository Table'!$D:$D,'Expenses Analysis'!M$12)</f>
        <v>4767948.2214000002</v>
      </c>
      <c r="N25" s="35">
        <f>SUMIFS('Data Repository Table'!$I:$I,'Data Repository Table'!$C:$C,'Expenses Analysis'!$A25,'Data Repository Table'!$B:$B,'Expenses Analysis'!$B25,'Data Repository Table'!$F:$F,'Expenses Analysis'!$C25,'Data Repository Table'!$G:$G,'Expenses Analysis'!$D25,'Data Repository Table'!$D:$D,'Expenses Analysis'!N$12)</f>
        <v>4346722.8083999995</v>
      </c>
      <c r="O25" s="35">
        <f>SUMIFS('Data Repository Table'!$I:$I,'Data Repository Table'!$C:$C,'Expenses Analysis'!$A25,'Data Repository Table'!$B:$B,'Expenses Analysis'!$B25,'Data Repository Table'!$F:$F,'Expenses Analysis'!$C25,'Data Repository Table'!$G:$G,'Expenses Analysis'!$D25,'Data Repository Table'!$D:$D,'Expenses Analysis'!O$12)</f>
        <v>4671541.1274000006</v>
      </c>
      <c r="P25" s="35">
        <f>SUMIFS('Data Repository Table'!$I:$I,'Data Repository Table'!$C:$C,'Expenses Analysis'!$A25,'Data Repository Table'!$B:$B,'Expenses Analysis'!$B25,'Data Repository Table'!$F:$F,'Expenses Analysis'!$C25,'Data Repository Table'!$G:$G,'Expenses Analysis'!$D25,'Data Repository Table'!$D:$D,'Expenses Analysis'!P$12)</f>
        <v>5478104.6040000012</v>
      </c>
      <c r="Q25" s="35">
        <f>SUMIFS('Data Repository Table'!$I:$I,'Data Repository Table'!$C:$C,'Expenses Analysis'!$A25,'Data Repository Table'!$B:$B,'Expenses Analysis'!$B25,'Data Repository Table'!$F:$F,'Expenses Analysis'!$C25,'Data Repository Table'!$G:$G,'Expenses Analysis'!$D25,'Data Repository Table'!$D:$D,'Expenses Analysis'!Q$12)</f>
        <v>2269805.1667200001</v>
      </c>
      <c r="R25" s="35">
        <f t="shared" ref="R25:R32" si="2">SUM(F25:Q25)</f>
        <v>46326012.775156811</v>
      </c>
      <c r="S25" s="4"/>
      <c r="T25" s="4"/>
      <c r="U25" s="4"/>
      <c r="V25" s="4"/>
      <c r="W25" s="4"/>
    </row>
    <row r="26" spans="1:32" ht="14.25" customHeight="1">
      <c r="A26" s="27" t="s">
        <v>42</v>
      </c>
      <c r="B26" s="27" t="s">
        <v>44</v>
      </c>
      <c r="C26" s="27" t="s">
        <v>47</v>
      </c>
      <c r="D26" s="27" t="s">
        <v>48</v>
      </c>
      <c r="E26" s="40"/>
      <c r="F26" s="35">
        <f>SUMIFS('Data Repository Table'!$I:$I,'Data Repository Table'!$C:$C,'Expenses Analysis'!$A26,'Data Repository Table'!$B:$B,'Expenses Analysis'!$B26,'Data Repository Table'!$F:$F,'Expenses Analysis'!$C26,'Data Repository Table'!$G:$G,'Expenses Analysis'!$D26,'Data Repository Table'!$D:$D,'Expenses Analysis'!F$12)</f>
        <v>1266517.2565584001</v>
      </c>
      <c r="G26" s="35">
        <f>SUMIFS('Data Repository Table'!$I:$I,'Data Repository Table'!$C:$C,'Expenses Analysis'!$A26,'Data Repository Table'!$B:$B,'Expenses Analysis'!$B26,'Data Repository Table'!$F:$F,'Expenses Analysis'!$C26,'Data Repository Table'!$G:$G,'Expenses Analysis'!$D26,'Data Repository Table'!$D:$D,'Expenses Analysis'!G$12)</f>
        <v>1525787.08128</v>
      </c>
      <c r="H26" s="35">
        <f>SUMIFS('Data Repository Table'!$I:$I,'Data Repository Table'!$C:$C,'Expenses Analysis'!$A26,'Data Repository Table'!$B:$B,'Expenses Analysis'!$B26,'Data Repository Table'!$F:$F,'Expenses Analysis'!$C26,'Data Repository Table'!$G:$G,'Expenses Analysis'!$D26,'Data Repository Table'!$D:$D,'Expenses Analysis'!H$12)</f>
        <v>1542101.3790336002</v>
      </c>
      <c r="I26" s="35">
        <f>SUMIFS('Data Repository Table'!$I:$I,'Data Repository Table'!$C:$C,'Expenses Analysis'!$A26,'Data Repository Table'!$B:$B,'Expenses Analysis'!$B26,'Data Repository Table'!$F:$F,'Expenses Analysis'!$C26,'Data Repository Table'!$G:$G,'Expenses Analysis'!$D26,'Data Repository Table'!$D:$D,'Expenses Analysis'!I$12)</f>
        <v>2067601.3829856005</v>
      </c>
      <c r="J26" s="35">
        <f>SUMIFS('Data Repository Table'!$I:$I,'Data Repository Table'!$C:$C,'Expenses Analysis'!$A26,'Data Repository Table'!$B:$B,'Expenses Analysis'!$B26,'Data Repository Table'!$F:$F,'Expenses Analysis'!$C26,'Data Repository Table'!$G:$G,'Expenses Analysis'!$D26,'Data Repository Table'!$D:$D,'Expenses Analysis'!J$12)</f>
        <v>2236637.9474207996</v>
      </c>
      <c r="K26" s="35">
        <f>SUMIFS('Data Repository Table'!$I:$I,'Data Repository Table'!$C:$C,'Expenses Analysis'!$A26,'Data Repository Table'!$B:$B,'Expenses Analysis'!$B26,'Data Repository Table'!$F:$F,'Expenses Analysis'!$C26,'Data Repository Table'!$G:$G,'Expenses Analysis'!$D26,'Data Repository Table'!$D:$D,'Expenses Analysis'!K$12)</f>
        <v>1732478.9630400005</v>
      </c>
      <c r="L26" s="35">
        <f>SUMIFS('Data Repository Table'!$I:$I,'Data Repository Table'!$C:$C,'Expenses Analysis'!$A26,'Data Repository Table'!$B:$B,'Expenses Analysis'!$B26,'Data Repository Table'!$F:$F,'Expenses Analysis'!$C26,'Data Repository Table'!$G:$G,'Expenses Analysis'!$D26,'Data Repository Table'!$D:$D,'Expenses Analysis'!L$12)</f>
        <v>2024821.4133000001</v>
      </c>
      <c r="M26" s="35">
        <f>SUMIFS('Data Repository Table'!$I:$I,'Data Repository Table'!$C:$C,'Expenses Analysis'!$A26,'Data Repository Table'!$B:$B,'Expenses Analysis'!$B26,'Data Repository Table'!$F:$F,'Expenses Analysis'!$C26,'Data Repository Table'!$G:$G,'Expenses Analysis'!$D26,'Data Repository Table'!$D:$D,'Expenses Analysis'!M$12)</f>
        <v>2383974.1107000001</v>
      </c>
      <c r="N26" s="35">
        <f>SUMIFS('Data Repository Table'!$I:$I,'Data Repository Table'!$C:$C,'Expenses Analysis'!$A26,'Data Repository Table'!$B:$B,'Expenses Analysis'!$B26,'Data Repository Table'!$F:$F,'Expenses Analysis'!$C26,'Data Repository Table'!$G:$G,'Expenses Analysis'!$D26,'Data Repository Table'!$D:$D,'Expenses Analysis'!N$12)</f>
        <v>2173361.4041999998</v>
      </c>
      <c r="O26" s="35">
        <f>SUMIFS('Data Repository Table'!$I:$I,'Data Repository Table'!$C:$C,'Expenses Analysis'!$A26,'Data Repository Table'!$B:$B,'Expenses Analysis'!$B26,'Data Repository Table'!$F:$F,'Expenses Analysis'!$C26,'Data Repository Table'!$G:$G,'Expenses Analysis'!$D26,'Data Repository Table'!$D:$D,'Expenses Analysis'!O$12)</f>
        <v>2335770.5637000003</v>
      </c>
      <c r="P26" s="35">
        <f>SUMIFS('Data Repository Table'!$I:$I,'Data Repository Table'!$C:$C,'Expenses Analysis'!$A26,'Data Repository Table'!$B:$B,'Expenses Analysis'!$B26,'Data Repository Table'!$F:$F,'Expenses Analysis'!$C26,'Data Repository Table'!$G:$G,'Expenses Analysis'!$D26,'Data Repository Table'!$D:$D,'Expenses Analysis'!P$12)</f>
        <v>2739052.3020000006</v>
      </c>
      <c r="Q26" s="35">
        <f>SUMIFS('Data Repository Table'!$I:$I,'Data Repository Table'!$C:$C,'Expenses Analysis'!$A26,'Data Repository Table'!$B:$B,'Expenses Analysis'!$B26,'Data Repository Table'!$F:$F,'Expenses Analysis'!$C26,'Data Repository Table'!$G:$G,'Expenses Analysis'!$D26,'Data Repository Table'!$D:$D,'Expenses Analysis'!Q$12)</f>
        <v>1134902.58336</v>
      </c>
      <c r="R26" s="35">
        <f t="shared" si="2"/>
        <v>23163006.387578405</v>
      </c>
      <c r="S26" s="4"/>
      <c r="T26" s="4"/>
      <c r="U26" s="4"/>
      <c r="V26" s="4"/>
      <c r="W26" s="4"/>
    </row>
    <row r="27" spans="1:32" ht="14.25" customHeight="1">
      <c r="A27" s="27" t="s">
        <v>42</v>
      </c>
      <c r="B27" s="27" t="s">
        <v>44</v>
      </c>
      <c r="C27" s="27" t="s">
        <v>47</v>
      </c>
      <c r="D27" s="27" t="s">
        <v>49</v>
      </c>
      <c r="E27" s="40"/>
      <c r="F27" s="35">
        <f>SUMIFS('Data Repository Table'!$I:$I,'Data Repository Table'!$C:$C,'Expenses Analysis'!$A27,'Data Repository Table'!$B:$B,'Expenses Analysis'!$B27,'Data Repository Table'!$F:$F,'Expenses Analysis'!$C27,'Data Repository Table'!$G:$G,'Expenses Analysis'!$D27,'Data Repository Table'!$D:$D,'Expenses Analysis'!F$12)</f>
        <v>1055431.0471320001</v>
      </c>
      <c r="G27" s="35">
        <f>SUMIFS('Data Repository Table'!$I:$I,'Data Repository Table'!$C:$C,'Expenses Analysis'!$A27,'Data Repository Table'!$B:$B,'Expenses Analysis'!$B27,'Data Repository Table'!$F:$F,'Expenses Analysis'!$C27,'Data Repository Table'!$G:$G,'Expenses Analysis'!$D27,'Data Repository Table'!$D:$D,'Expenses Analysis'!G$12)</f>
        <v>1271489.2344000002</v>
      </c>
      <c r="H27" s="35">
        <f>SUMIFS('Data Repository Table'!$I:$I,'Data Repository Table'!$C:$C,'Expenses Analysis'!$A27,'Data Repository Table'!$B:$B,'Expenses Analysis'!$B27,'Data Repository Table'!$F:$F,'Expenses Analysis'!$C27,'Data Repository Table'!$G:$G,'Expenses Analysis'!$D27,'Data Repository Table'!$D:$D,'Expenses Analysis'!H$12)</f>
        <v>1285084.4825280001</v>
      </c>
      <c r="I27" s="35">
        <f>SUMIFS('Data Repository Table'!$I:$I,'Data Repository Table'!$C:$C,'Expenses Analysis'!$A27,'Data Repository Table'!$B:$B,'Expenses Analysis'!$B27,'Data Repository Table'!$F:$F,'Expenses Analysis'!$C27,'Data Repository Table'!$G:$G,'Expenses Analysis'!$D27,'Data Repository Table'!$D:$D,'Expenses Analysis'!I$12)</f>
        <v>1723001.1524880002</v>
      </c>
      <c r="J27" s="35">
        <f>SUMIFS('Data Repository Table'!$I:$I,'Data Repository Table'!$C:$C,'Expenses Analysis'!$A27,'Data Repository Table'!$B:$B,'Expenses Analysis'!$B27,'Data Repository Table'!$F:$F,'Expenses Analysis'!$C27,'Data Repository Table'!$G:$G,'Expenses Analysis'!$D27,'Data Repository Table'!$D:$D,'Expenses Analysis'!J$12)</f>
        <v>1863864.9561839998</v>
      </c>
      <c r="K27" s="35">
        <f>SUMIFS('Data Repository Table'!$I:$I,'Data Repository Table'!$C:$C,'Expenses Analysis'!$A27,'Data Repository Table'!$B:$B,'Expenses Analysis'!$B27,'Data Repository Table'!$F:$F,'Expenses Analysis'!$C27,'Data Repository Table'!$G:$G,'Expenses Analysis'!$D27,'Data Repository Table'!$D:$D,'Expenses Analysis'!K$12)</f>
        <v>1443732.4692000004</v>
      </c>
      <c r="L27" s="35">
        <f>SUMIFS('Data Repository Table'!$I:$I,'Data Repository Table'!$C:$C,'Expenses Analysis'!$A27,'Data Repository Table'!$B:$B,'Expenses Analysis'!$B27,'Data Repository Table'!$F:$F,'Expenses Analysis'!$C27,'Data Repository Table'!$G:$G,'Expenses Analysis'!$D27,'Data Repository Table'!$D:$D,'Expenses Analysis'!L$12)</f>
        <v>1687351.1777500003</v>
      </c>
      <c r="M27" s="35">
        <f>SUMIFS('Data Repository Table'!$I:$I,'Data Repository Table'!$C:$C,'Expenses Analysis'!$A27,'Data Repository Table'!$B:$B,'Expenses Analysis'!$B27,'Data Repository Table'!$F:$F,'Expenses Analysis'!$C27,'Data Repository Table'!$G:$G,'Expenses Analysis'!$D27,'Data Repository Table'!$D:$D,'Expenses Analysis'!M$12)</f>
        <v>1986645.0922500002</v>
      </c>
      <c r="N27" s="35">
        <f>SUMIFS('Data Repository Table'!$I:$I,'Data Repository Table'!$C:$C,'Expenses Analysis'!$A27,'Data Repository Table'!$B:$B,'Expenses Analysis'!$B27,'Data Repository Table'!$F:$F,'Expenses Analysis'!$C27,'Data Repository Table'!$G:$G,'Expenses Analysis'!$D27,'Data Repository Table'!$D:$D,'Expenses Analysis'!N$12)</f>
        <v>1811134.5035000001</v>
      </c>
      <c r="O27" s="35">
        <f>SUMIFS('Data Repository Table'!$I:$I,'Data Repository Table'!$C:$C,'Expenses Analysis'!$A27,'Data Repository Table'!$B:$B,'Expenses Analysis'!$B27,'Data Repository Table'!$F:$F,'Expenses Analysis'!$C27,'Data Repository Table'!$G:$G,'Expenses Analysis'!$D27,'Data Repository Table'!$D:$D,'Expenses Analysis'!O$12)</f>
        <v>1946475.4697500004</v>
      </c>
      <c r="P27" s="35">
        <f>SUMIFS('Data Repository Table'!$I:$I,'Data Repository Table'!$C:$C,'Expenses Analysis'!$A27,'Data Repository Table'!$B:$B,'Expenses Analysis'!$B27,'Data Repository Table'!$F:$F,'Expenses Analysis'!$C27,'Data Repository Table'!$G:$G,'Expenses Analysis'!$D27,'Data Repository Table'!$D:$D,'Expenses Analysis'!P$12)</f>
        <v>2282543.5850000004</v>
      </c>
      <c r="Q27" s="35">
        <f>SUMIFS('Data Repository Table'!$I:$I,'Data Repository Table'!$C:$C,'Expenses Analysis'!$A27,'Data Repository Table'!$B:$B,'Expenses Analysis'!$B27,'Data Repository Table'!$F:$F,'Expenses Analysis'!$C27,'Data Repository Table'!$G:$G,'Expenses Analysis'!$D27,'Data Repository Table'!$D:$D,'Expenses Analysis'!Q$12)</f>
        <v>945752.15280000004</v>
      </c>
      <c r="R27" s="35">
        <f t="shared" si="2"/>
        <v>19302505.322982002</v>
      </c>
      <c r="S27" s="4"/>
      <c r="T27" s="4"/>
      <c r="U27" s="4"/>
      <c r="V27" s="4"/>
      <c r="W27" s="4"/>
    </row>
    <row r="28" spans="1:32" ht="14.25" customHeight="1">
      <c r="A28" s="27" t="s">
        <v>42</v>
      </c>
      <c r="B28" s="27" t="s">
        <v>44</v>
      </c>
      <c r="C28" s="27" t="s">
        <v>50</v>
      </c>
      <c r="D28" s="27" t="s">
        <v>51</v>
      </c>
      <c r="E28" s="40"/>
      <c r="F28" s="35">
        <f>SUMIFS('Data Repository Table'!$I:$I,'Data Repository Table'!$C:$C,'Expenses Analysis'!$A28,'Data Repository Table'!$B:$B,'Expenses Analysis'!$B28,'Data Repository Table'!$F:$F,'Expenses Analysis'!$C28,'Data Repository Table'!$G:$G,'Expenses Analysis'!$D28,'Data Repository Table'!$D:$D,'Expenses Analysis'!F$12)</f>
        <v>996326.908492608</v>
      </c>
      <c r="G28" s="35">
        <f>SUMIFS('Data Repository Table'!$I:$I,'Data Repository Table'!$C:$C,'Expenses Analysis'!$A28,'Data Repository Table'!$B:$B,'Expenses Analysis'!$B28,'Data Repository Table'!$F:$F,'Expenses Analysis'!$C28,'Data Repository Table'!$G:$G,'Expenses Analysis'!$D28,'Data Repository Table'!$D:$D,'Expenses Analysis'!G$12)</f>
        <v>1200285.8372736</v>
      </c>
      <c r="H28" s="35">
        <f>SUMIFS('Data Repository Table'!$I:$I,'Data Repository Table'!$C:$C,'Expenses Analysis'!$A28,'Data Repository Table'!$B:$B,'Expenses Analysis'!$B28,'Data Repository Table'!$F:$F,'Expenses Analysis'!$C28,'Data Repository Table'!$G:$G,'Expenses Analysis'!$D28,'Data Repository Table'!$D:$D,'Expenses Analysis'!H$12)</f>
        <v>1213119.7515064322</v>
      </c>
      <c r="I28" s="35">
        <f>SUMIFS('Data Repository Table'!$I:$I,'Data Repository Table'!$C:$C,'Expenses Analysis'!$A28,'Data Repository Table'!$B:$B,'Expenses Analysis'!$B28,'Data Repository Table'!$F:$F,'Expenses Analysis'!$C28,'Data Repository Table'!$G:$G,'Expenses Analysis'!$D28,'Data Repository Table'!$D:$D,'Expenses Analysis'!I$12)</f>
        <v>1626513.0879486722</v>
      </c>
      <c r="J28" s="35">
        <f>SUMIFS('Data Repository Table'!$I:$I,'Data Repository Table'!$C:$C,'Expenses Analysis'!$A28,'Data Repository Table'!$B:$B,'Expenses Analysis'!$B28,'Data Repository Table'!$F:$F,'Expenses Analysis'!$C28,'Data Repository Table'!$G:$G,'Expenses Analysis'!$D28,'Data Repository Table'!$D:$D,'Expenses Analysis'!J$12)</f>
        <v>1759488.5186376958</v>
      </c>
      <c r="K28" s="35">
        <f>SUMIFS('Data Repository Table'!$I:$I,'Data Repository Table'!$C:$C,'Expenses Analysis'!$A28,'Data Repository Table'!$B:$B,'Expenses Analysis'!$B28,'Data Repository Table'!$F:$F,'Expenses Analysis'!$C28,'Data Repository Table'!$G:$G,'Expenses Analysis'!$D28,'Data Repository Table'!$D:$D,'Expenses Analysis'!K$12)</f>
        <v>1362883.4509248002</v>
      </c>
      <c r="L28" s="35">
        <f>SUMIFS('Data Repository Table'!$I:$I,'Data Repository Table'!$C:$C,'Expenses Analysis'!$A28,'Data Repository Table'!$B:$B,'Expenses Analysis'!$B28,'Data Repository Table'!$F:$F,'Expenses Analysis'!$C28,'Data Repository Table'!$G:$G,'Expenses Analysis'!$D28,'Data Repository Table'!$D:$D,'Expenses Analysis'!L$12)</f>
        <v>1592859.5117959999</v>
      </c>
      <c r="M28" s="35">
        <f>SUMIFS('Data Repository Table'!$I:$I,'Data Repository Table'!$C:$C,'Expenses Analysis'!$A28,'Data Repository Table'!$B:$B,'Expenses Analysis'!$B28,'Data Repository Table'!$F:$F,'Expenses Analysis'!$C28,'Data Repository Table'!$G:$G,'Expenses Analysis'!$D28,'Data Repository Table'!$D:$D,'Expenses Analysis'!M$12)</f>
        <v>1875392.9670840001</v>
      </c>
      <c r="N28" s="35">
        <f>SUMIFS('Data Repository Table'!$I:$I,'Data Repository Table'!$C:$C,'Expenses Analysis'!$A28,'Data Repository Table'!$B:$B,'Expenses Analysis'!$B28,'Data Repository Table'!$F:$F,'Expenses Analysis'!$C28,'Data Repository Table'!$G:$G,'Expenses Analysis'!$D28,'Data Repository Table'!$D:$D,'Expenses Analysis'!N$12)</f>
        <v>1709710.9713039999</v>
      </c>
      <c r="O28" s="35">
        <f>SUMIFS('Data Repository Table'!$I:$I,'Data Repository Table'!$C:$C,'Expenses Analysis'!$A28,'Data Repository Table'!$B:$B,'Expenses Analysis'!$B28,'Data Repository Table'!$F:$F,'Expenses Analysis'!$C28,'Data Repository Table'!$G:$G,'Expenses Analysis'!$D28,'Data Repository Table'!$D:$D,'Expenses Analysis'!O$12)</f>
        <v>1837472.8434440002</v>
      </c>
      <c r="P28" s="35">
        <f>SUMIFS('Data Repository Table'!$I:$I,'Data Repository Table'!$C:$C,'Expenses Analysis'!$A28,'Data Repository Table'!$B:$B,'Expenses Analysis'!$B28,'Data Repository Table'!$F:$F,'Expenses Analysis'!$C28,'Data Repository Table'!$G:$G,'Expenses Analysis'!$D28,'Data Repository Table'!$D:$D,'Expenses Analysis'!P$12)</f>
        <v>2154721.1442400003</v>
      </c>
      <c r="Q28" s="35">
        <f>SUMIFS('Data Repository Table'!$I:$I,'Data Repository Table'!$C:$C,'Expenses Analysis'!$A28,'Data Repository Table'!$B:$B,'Expenses Analysis'!$B28,'Data Repository Table'!$F:$F,'Expenses Analysis'!$C28,'Data Repository Table'!$G:$G,'Expenses Analysis'!$D28,'Data Repository Table'!$D:$D,'Expenses Analysis'!Q$12)</f>
        <v>892790.0322432</v>
      </c>
      <c r="R28" s="35">
        <f t="shared" si="2"/>
        <v>18221565.024895009</v>
      </c>
      <c r="S28" s="4"/>
      <c r="T28" s="4"/>
      <c r="U28" s="4"/>
      <c r="V28" s="4"/>
      <c r="W28" s="4"/>
    </row>
    <row r="29" spans="1:32" ht="14.25" customHeight="1">
      <c r="A29" s="27" t="s">
        <v>42</v>
      </c>
      <c r="B29" s="27" t="s">
        <v>44</v>
      </c>
      <c r="C29" s="27" t="s">
        <v>50</v>
      </c>
      <c r="D29" s="27" t="s">
        <v>52</v>
      </c>
      <c r="E29" s="40"/>
      <c r="F29" s="35">
        <f>SUMIFS('Data Repository Table'!$I:$I,'Data Repository Table'!$C:$C,'Expenses Analysis'!$A29,'Data Repository Table'!$B:$B,'Expenses Analysis'!$B29,'Data Repository Table'!$F:$F,'Expenses Analysis'!$C29,'Data Repository Table'!$G:$G,'Expenses Analysis'!$D29,'Data Repository Table'!$D:$D,'Expenses Analysis'!F$12)</f>
        <v>869931.04490880016</v>
      </c>
      <c r="G29" s="35">
        <f>SUMIFS('Data Repository Table'!$I:$I,'Data Repository Table'!$C:$C,'Expenses Analysis'!$A29,'Data Repository Table'!$B:$B,'Expenses Analysis'!$B29,'Data Repository Table'!$F:$F,'Expenses Analysis'!$C29,'Data Repository Table'!$G:$G,'Expenses Analysis'!$D29,'Data Repository Table'!$D:$D,'Expenses Analysis'!G$12)</f>
        <v>1048015.3689600001</v>
      </c>
      <c r="H29" s="35">
        <f>SUMIFS('Data Repository Table'!$I:$I,'Data Repository Table'!$C:$C,'Expenses Analysis'!$A29,'Data Repository Table'!$B:$B,'Expenses Analysis'!$B29,'Data Repository Table'!$F:$F,'Expenses Analysis'!$C29,'Data Repository Table'!$G:$G,'Expenses Analysis'!$D29,'Data Repository Table'!$D:$D,'Expenses Analysis'!H$12)</f>
        <v>1059221.1492352001</v>
      </c>
      <c r="I29" s="35">
        <f>SUMIFS('Data Repository Table'!$I:$I,'Data Repository Table'!$C:$C,'Expenses Analysis'!$A29,'Data Repository Table'!$B:$B,'Expenses Analysis'!$B29,'Data Repository Table'!$F:$F,'Expenses Analysis'!$C29,'Data Repository Table'!$G:$G,'Expenses Analysis'!$D29,'Data Repository Table'!$D:$D,'Expenses Analysis'!I$12)</f>
        <v>1420170.6468992003</v>
      </c>
      <c r="J29" s="35">
        <f>SUMIFS('Data Repository Table'!$I:$I,'Data Repository Table'!$C:$C,'Expenses Analysis'!$A29,'Data Repository Table'!$B:$B,'Expenses Analysis'!$B29,'Data Repository Table'!$F:$F,'Expenses Analysis'!$C29,'Data Repository Table'!$G:$G,'Expenses Analysis'!$D29,'Data Repository Table'!$D:$D,'Expenses Analysis'!J$12)</f>
        <v>1536276.5699455999</v>
      </c>
      <c r="K29" s="35">
        <f>SUMIFS('Data Repository Table'!$I:$I,'Data Repository Table'!$C:$C,'Expenses Analysis'!$A29,'Data Repository Table'!$B:$B,'Expenses Analysis'!$B29,'Data Repository Table'!$F:$F,'Expenses Analysis'!$C29,'Data Repository Table'!$G:$G,'Expenses Analysis'!$D29,'Data Repository Table'!$D:$D,'Expenses Analysis'!K$12)</f>
        <v>785390.46324480022</v>
      </c>
      <c r="L29" s="35">
        <f>SUMIFS('Data Repository Table'!$I:$I,'Data Repository Table'!$C:$C,'Expenses Analysis'!$A29,'Data Repository Table'!$B:$B,'Expenses Analysis'!$B29,'Data Repository Table'!$F:$F,'Expenses Analysis'!$C29,'Data Repository Table'!$G:$G,'Expenses Analysis'!$D29,'Data Repository Table'!$D:$D,'Expenses Analysis'!L$12)</f>
        <v>734335.23255680013</v>
      </c>
      <c r="M29" s="35">
        <f>SUMIFS('Data Repository Table'!$I:$I,'Data Repository Table'!$C:$C,'Expenses Analysis'!$A29,'Data Repository Table'!$B:$B,'Expenses Analysis'!$B29,'Data Repository Table'!$F:$F,'Expenses Analysis'!$C29,'Data Repository Table'!$G:$G,'Expenses Analysis'!$D29,'Data Repository Table'!$D:$D,'Expenses Analysis'!M$12)</f>
        <v>864587.94414720009</v>
      </c>
      <c r="N29" s="35">
        <f>SUMIFS('Data Repository Table'!$I:$I,'Data Repository Table'!$C:$C,'Expenses Analysis'!$A29,'Data Repository Table'!$B:$B,'Expenses Analysis'!$B29,'Data Repository Table'!$F:$F,'Expenses Analysis'!$C29,'Data Repository Table'!$G:$G,'Expenses Analysis'!$D29,'Data Repository Table'!$D:$D,'Expenses Analysis'!N$12)</f>
        <v>788205.73592320003</v>
      </c>
      <c r="O29" s="35">
        <f>SUMIFS('Data Repository Table'!$I:$I,'Data Repository Table'!$C:$C,'Expenses Analysis'!$A29,'Data Repository Table'!$B:$B,'Expenses Analysis'!$B29,'Data Repository Table'!$F:$F,'Expenses Analysis'!$C29,'Data Repository Table'!$G:$G,'Expenses Analysis'!$D29,'Data Repository Table'!$D:$D,'Expenses Analysis'!O$12)</f>
        <v>847106.12443520024</v>
      </c>
      <c r="P29" s="35">
        <f>SUMIFS('Data Repository Table'!$I:$I,'Data Repository Table'!$C:$C,'Expenses Analysis'!$A29,'Data Repository Table'!$B:$B,'Expenses Analysis'!$B29,'Data Repository Table'!$F:$F,'Expenses Analysis'!$C29,'Data Repository Table'!$G:$G,'Expenses Analysis'!$D29,'Data Repository Table'!$D:$D,'Expenses Analysis'!P$12)</f>
        <v>993362.96819200017</v>
      </c>
      <c r="Q29" s="35">
        <f>SUMIFS('Data Repository Table'!$I:$I,'Data Repository Table'!$C:$C,'Expenses Analysis'!$A29,'Data Repository Table'!$B:$B,'Expenses Analysis'!$B29,'Data Repository Table'!$F:$F,'Expenses Analysis'!$C29,'Data Repository Table'!$G:$G,'Expenses Analysis'!$D29,'Data Repository Table'!$D:$D,'Expenses Analysis'!Q$12)</f>
        <v>514489.17112320004</v>
      </c>
      <c r="R29" s="35">
        <f t="shared" si="2"/>
        <v>11461092.4195712</v>
      </c>
      <c r="S29" s="4"/>
      <c r="T29" s="4"/>
      <c r="U29" s="4"/>
      <c r="V29" s="4"/>
      <c r="W29" s="4"/>
    </row>
    <row r="30" spans="1:32" ht="14.25" customHeight="1">
      <c r="A30" s="27" t="s">
        <v>42</v>
      </c>
      <c r="B30" s="27" t="s">
        <v>44</v>
      </c>
      <c r="C30" s="27" t="s">
        <v>50</v>
      </c>
      <c r="D30" s="27" t="s">
        <v>53</v>
      </c>
      <c r="E30" s="40"/>
      <c r="F30" s="35">
        <f>SUMIFS('Data Repository Table'!$I:$I,'Data Repository Table'!$C:$C,'Expenses Analysis'!$A30,'Data Repository Table'!$B:$B,'Expenses Analysis'!$B30,'Data Repository Table'!$F:$F,'Expenses Analysis'!$C30,'Data Repository Table'!$G:$G,'Expenses Analysis'!$D30,'Data Repository Table'!$D:$D,'Expenses Analysis'!F$12)</f>
        <v>921103.45931519999</v>
      </c>
      <c r="G30" s="35">
        <f>SUMIFS('Data Repository Table'!$I:$I,'Data Repository Table'!$C:$C,'Expenses Analysis'!$A30,'Data Repository Table'!$B:$B,'Expenses Analysis'!$B30,'Data Repository Table'!$F:$F,'Expenses Analysis'!$C30,'Data Repository Table'!$G:$G,'Expenses Analysis'!$D30,'Data Repository Table'!$D:$D,'Expenses Analysis'!G$12)</f>
        <v>1109663.3318399999</v>
      </c>
      <c r="H30" s="35">
        <f>SUMIFS('Data Repository Table'!$I:$I,'Data Repository Table'!$C:$C,'Expenses Analysis'!$A30,'Data Repository Table'!$B:$B,'Expenses Analysis'!$B30,'Data Repository Table'!$F:$F,'Expenses Analysis'!$C30,'Data Repository Table'!$G:$G,'Expenses Analysis'!$D30,'Data Repository Table'!$D:$D,'Expenses Analysis'!H$12)</f>
        <v>1121528.2756608</v>
      </c>
      <c r="I30" s="35">
        <f>SUMIFS('Data Repository Table'!$I:$I,'Data Repository Table'!$C:$C,'Expenses Analysis'!$A30,'Data Repository Table'!$B:$B,'Expenses Analysis'!$B30,'Data Repository Table'!$F:$F,'Expenses Analysis'!$C30,'Data Repository Table'!$G:$G,'Expenses Analysis'!$D30,'Data Repository Table'!$D:$D,'Expenses Analysis'!I$12)</f>
        <v>1503710.0967168</v>
      </c>
      <c r="J30" s="35">
        <f>SUMIFS('Data Repository Table'!$I:$I,'Data Repository Table'!$C:$C,'Expenses Analysis'!$A30,'Data Repository Table'!$B:$B,'Expenses Analysis'!$B30,'Data Repository Table'!$F:$F,'Expenses Analysis'!$C30,'Data Repository Table'!$G:$G,'Expenses Analysis'!$D30,'Data Repository Table'!$D:$D,'Expenses Analysis'!J$12)</f>
        <v>1626645.7799423998</v>
      </c>
      <c r="K30" s="35">
        <f>SUMIFS('Data Repository Table'!$I:$I,'Data Repository Table'!$C:$C,'Expenses Analysis'!$A30,'Data Repository Table'!$B:$B,'Expenses Analysis'!$B30,'Data Repository Table'!$F:$F,'Expenses Analysis'!$C30,'Data Repository Table'!$G:$G,'Expenses Analysis'!$D30,'Data Repository Table'!$D:$D,'Expenses Analysis'!K$12)</f>
        <v>831589.90225920011</v>
      </c>
      <c r="L30" s="35">
        <f>SUMIFS('Data Repository Table'!$I:$I,'Data Repository Table'!$C:$C,'Expenses Analysis'!$A30,'Data Repository Table'!$B:$B,'Expenses Analysis'!$B30,'Data Repository Table'!$F:$F,'Expenses Analysis'!$C30,'Data Repository Table'!$G:$G,'Expenses Analysis'!$D30,'Data Repository Table'!$D:$D,'Expenses Analysis'!L$12)</f>
        <v>777531.42270720005</v>
      </c>
      <c r="M30" s="35">
        <f>SUMIFS('Data Repository Table'!$I:$I,'Data Repository Table'!$C:$C,'Expenses Analysis'!$A30,'Data Repository Table'!$B:$B,'Expenses Analysis'!$B30,'Data Repository Table'!$F:$F,'Expenses Analysis'!$C30,'Data Repository Table'!$G:$G,'Expenses Analysis'!$D30,'Data Repository Table'!$D:$D,'Expenses Analysis'!M$12)</f>
        <v>915446.05850879999</v>
      </c>
      <c r="N30" s="35">
        <f>SUMIFS('Data Repository Table'!$I:$I,'Data Repository Table'!$C:$C,'Expenses Analysis'!$A30,'Data Repository Table'!$B:$B,'Expenses Analysis'!$B30,'Data Repository Table'!$F:$F,'Expenses Analysis'!$C30,'Data Repository Table'!$G:$G,'Expenses Analysis'!$D30,'Data Repository Table'!$D:$D,'Expenses Analysis'!N$12)</f>
        <v>834570.77921279997</v>
      </c>
      <c r="O30" s="35">
        <f>SUMIFS('Data Repository Table'!$I:$I,'Data Repository Table'!$C:$C,'Expenses Analysis'!$A30,'Data Repository Table'!$B:$B,'Expenses Analysis'!$B30,'Data Repository Table'!$F:$F,'Expenses Analysis'!$C30,'Data Repository Table'!$G:$G,'Expenses Analysis'!$D30,'Data Repository Table'!$D:$D,'Expenses Analysis'!O$12)</f>
        <v>896935.89646080008</v>
      </c>
      <c r="P30" s="35">
        <f>SUMIFS('Data Repository Table'!$I:$I,'Data Repository Table'!$C:$C,'Expenses Analysis'!$A30,'Data Repository Table'!$B:$B,'Expenses Analysis'!$B30,'Data Repository Table'!$F:$F,'Expenses Analysis'!$C30,'Data Repository Table'!$G:$G,'Expenses Analysis'!$D30,'Data Repository Table'!$D:$D,'Expenses Analysis'!P$12)</f>
        <v>1051796.083968</v>
      </c>
      <c r="Q30" s="35">
        <f>SUMIFS('Data Repository Table'!$I:$I,'Data Repository Table'!$C:$C,'Expenses Analysis'!$A30,'Data Repository Table'!$B:$B,'Expenses Analysis'!$B30,'Data Repository Table'!$F:$F,'Expenses Analysis'!$C30,'Data Repository Table'!$G:$G,'Expenses Analysis'!$D30,'Data Repository Table'!$D:$D,'Expenses Analysis'!Q$12)</f>
        <v>544753.24001279997</v>
      </c>
      <c r="R30" s="35">
        <f t="shared" si="2"/>
        <v>12135274.3266048</v>
      </c>
      <c r="S30" s="4"/>
      <c r="T30" s="4"/>
      <c r="U30" s="4"/>
      <c r="V30" s="4"/>
      <c r="W30" s="4"/>
    </row>
    <row r="31" spans="1:32" ht="14.25" customHeight="1">
      <c r="A31" s="27" t="s">
        <v>42</v>
      </c>
      <c r="B31" s="27" t="s">
        <v>44</v>
      </c>
      <c r="C31" s="27" t="s">
        <v>50</v>
      </c>
      <c r="D31" s="27" t="s">
        <v>54</v>
      </c>
      <c r="E31" s="40"/>
      <c r="F31" s="35">
        <f>SUMIFS('Data Repository Table'!$I:$I,'Data Repository Table'!$C:$C,'Expenses Analysis'!$A31,'Data Repository Table'!$B:$B,'Expenses Analysis'!$B31,'Data Repository Table'!$F:$F,'Expenses Analysis'!$C31,'Data Repository Table'!$G:$G,'Expenses Analysis'!$D31,'Data Repository Table'!$D:$D,'Expenses Analysis'!F$12)</f>
        <v>498931.04046240001</v>
      </c>
      <c r="G31" s="35">
        <f>SUMIFS('Data Repository Table'!$I:$I,'Data Repository Table'!$C:$C,'Expenses Analysis'!$A31,'Data Repository Table'!$B:$B,'Expenses Analysis'!$B31,'Data Repository Table'!$F:$F,'Expenses Analysis'!$C31,'Data Repository Table'!$G:$G,'Expenses Analysis'!$D31,'Data Repository Table'!$D:$D,'Expenses Analysis'!G$12)</f>
        <v>601067.63808000006</v>
      </c>
      <c r="H31" s="35">
        <f>SUMIFS('Data Repository Table'!$I:$I,'Data Repository Table'!$C:$C,'Expenses Analysis'!$A31,'Data Repository Table'!$B:$B,'Expenses Analysis'!$B31,'Data Repository Table'!$F:$F,'Expenses Analysis'!$C31,'Data Repository Table'!$G:$G,'Expenses Analysis'!$D31,'Data Repository Table'!$D:$D,'Expenses Analysis'!H$12)</f>
        <v>607494.48264960002</v>
      </c>
      <c r="I31" s="35">
        <f>SUMIFS('Data Repository Table'!$I:$I,'Data Repository Table'!$C:$C,'Expenses Analysis'!$A31,'Data Repository Table'!$B:$B,'Expenses Analysis'!$B31,'Data Repository Table'!$F:$F,'Expenses Analysis'!$C31,'Data Repository Table'!$G:$G,'Expenses Analysis'!$D31,'Data Repository Table'!$D:$D,'Expenses Analysis'!I$12)</f>
        <v>814509.63572160015</v>
      </c>
      <c r="J31" s="35">
        <f>SUMIFS('Data Repository Table'!$I:$I,'Data Repository Table'!$C:$C,'Expenses Analysis'!$A31,'Data Repository Table'!$B:$B,'Expenses Analysis'!$B31,'Data Repository Table'!$F:$F,'Expenses Analysis'!$C31,'Data Repository Table'!$G:$G,'Expenses Analysis'!$D31,'Data Repository Table'!$D:$D,'Expenses Analysis'!J$12)</f>
        <v>881099.79746879986</v>
      </c>
      <c r="K31" s="35">
        <f>SUMIFS('Data Repository Table'!$I:$I,'Data Repository Table'!$C:$C,'Expenses Analysis'!$A31,'Data Repository Table'!$B:$B,'Expenses Analysis'!$B31,'Data Repository Table'!$F:$F,'Expenses Analysis'!$C31,'Data Repository Table'!$G:$G,'Expenses Analysis'!$D31,'Data Repository Table'!$D:$D,'Expenses Analysis'!K$12)</f>
        <v>450444.53039040015</v>
      </c>
      <c r="L31" s="35">
        <f>SUMIFS('Data Repository Table'!$I:$I,'Data Repository Table'!$C:$C,'Expenses Analysis'!$A31,'Data Repository Table'!$B:$B,'Expenses Analysis'!$B31,'Data Repository Table'!$F:$F,'Expenses Analysis'!$C31,'Data Repository Table'!$G:$G,'Expenses Analysis'!$D31,'Data Repository Table'!$D:$D,'Expenses Analysis'!L$12)</f>
        <v>421162.85396640003</v>
      </c>
      <c r="M31" s="35">
        <f>SUMIFS('Data Repository Table'!$I:$I,'Data Repository Table'!$C:$C,'Expenses Analysis'!$A31,'Data Repository Table'!$B:$B,'Expenses Analysis'!$B31,'Data Repository Table'!$F:$F,'Expenses Analysis'!$C31,'Data Repository Table'!$G:$G,'Expenses Analysis'!$D31,'Data Repository Table'!$D:$D,'Expenses Analysis'!M$12)</f>
        <v>495866.61502560001</v>
      </c>
      <c r="N31" s="35">
        <f>SUMIFS('Data Repository Table'!$I:$I,'Data Repository Table'!$C:$C,'Expenses Analysis'!$A31,'Data Repository Table'!$B:$B,'Expenses Analysis'!$B31,'Data Repository Table'!$F:$F,'Expenses Analysis'!$C31,'Data Repository Table'!$G:$G,'Expenses Analysis'!$D31,'Data Repository Table'!$D:$D,'Expenses Analysis'!N$12)</f>
        <v>452059.1720736</v>
      </c>
      <c r="O31" s="35">
        <f>SUMIFS('Data Repository Table'!$I:$I,'Data Repository Table'!$C:$C,'Expenses Analysis'!$A31,'Data Repository Table'!$B:$B,'Expenses Analysis'!$B31,'Data Repository Table'!$F:$F,'Expenses Analysis'!$C31,'Data Repository Table'!$G:$G,'Expenses Analysis'!$D31,'Data Repository Table'!$D:$D,'Expenses Analysis'!O$12)</f>
        <v>485840.2772496001</v>
      </c>
      <c r="P31" s="35">
        <f>SUMIFS('Data Repository Table'!$I:$I,'Data Repository Table'!$C:$C,'Expenses Analysis'!$A31,'Data Repository Table'!$B:$B,'Expenses Analysis'!$B31,'Data Repository Table'!$F:$F,'Expenses Analysis'!$C31,'Data Repository Table'!$G:$G,'Expenses Analysis'!$D31,'Data Repository Table'!$D:$D,'Expenses Analysis'!P$12)</f>
        <v>569722.87881600007</v>
      </c>
      <c r="Q31" s="35">
        <f>SUMIFS('Data Repository Table'!$I:$I,'Data Repository Table'!$C:$C,'Expenses Analysis'!$A31,'Data Repository Table'!$B:$B,'Expenses Analysis'!$B31,'Data Repository Table'!$F:$F,'Expenses Analysis'!$C31,'Data Repository Table'!$G:$G,'Expenses Analysis'!$D31,'Data Repository Table'!$D:$D,'Expenses Analysis'!Q$12)</f>
        <v>295074.67167360004</v>
      </c>
      <c r="R31" s="35">
        <f t="shared" si="2"/>
        <v>6573273.5935776001</v>
      </c>
      <c r="S31" s="4"/>
      <c r="T31" s="4"/>
      <c r="U31" s="4"/>
      <c r="V31" s="4"/>
      <c r="W31" s="4"/>
    </row>
    <row r="32" spans="1:32" ht="14.25" customHeight="1">
      <c r="A32" s="27" t="s">
        <v>42</v>
      </c>
      <c r="B32" s="27" t="s">
        <v>44</v>
      </c>
      <c r="C32" s="27" t="s">
        <v>55</v>
      </c>
      <c r="D32" s="27" t="s">
        <v>56</v>
      </c>
      <c r="E32" s="41"/>
      <c r="F32" s="35">
        <f>SUMIFS('Data Repository Table'!$I:$I,'Data Repository Table'!$C:$C,'Expenses Analysis'!$A32,'Data Repository Table'!$B:$B,'Expenses Analysis'!$B32,'Data Repository Table'!$F:$F,'Expenses Analysis'!$C32,'Data Repository Table'!$G:$G,'Expenses Analysis'!$D32,'Data Repository Table'!$D:$D,'Expenses Analysis'!F$12)</f>
        <v>3198275.9004000002</v>
      </c>
      <c r="G32" s="35">
        <f>SUMIFS('Data Repository Table'!$I:$I,'Data Repository Table'!$C:$C,'Expenses Analysis'!$A32,'Data Repository Table'!$B:$B,'Expenses Analysis'!$B32,'Data Repository Table'!$F:$F,'Expenses Analysis'!$C32,'Data Repository Table'!$G:$G,'Expenses Analysis'!$D32,'Data Repository Table'!$D:$D,'Expenses Analysis'!G$12)</f>
        <v>3852997.68</v>
      </c>
      <c r="H32" s="35">
        <f>SUMIFS('Data Repository Table'!$I:$I,'Data Repository Table'!$C:$C,'Expenses Analysis'!$A32,'Data Repository Table'!$B:$B,'Expenses Analysis'!$B32,'Data Repository Table'!$F:$F,'Expenses Analysis'!$C32,'Data Repository Table'!$G:$G,'Expenses Analysis'!$D32,'Data Repository Table'!$D:$D,'Expenses Analysis'!H$12)</f>
        <v>3894195.4016000004</v>
      </c>
      <c r="I32" s="35">
        <f>SUMIFS('Data Repository Table'!$I:$I,'Data Repository Table'!$C:$C,'Expenses Analysis'!$A32,'Data Repository Table'!$B:$B,'Expenses Analysis'!$B32,'Data Repository Table'!$F:$F,'Expenses Analysis'!$C32,'Data Repository Table'!$G:$G,'Expenses Analysis'!$D32,'Data Repository Table'!$D:$D,'Expenses Analysis'!I$12)</f>
        <v>5221215.6136000007</v>
      </c>
      <c r="J32" s="35">
        <f>SUMIFS('Data Repository Table'!$I:$I,'Data Repository Table'!$C:$C,'Expenses Analysis'!$A32,'Data Repository Table'!$B:$B,'Expenses Analysis'!$B32,'Data Repository Table'!$F:$F,'Expenses Analysis'!$C32,'Data Repository Table'!$G:$G,'Expenses Analysis'!$D32,'Data Repository Table'!$D:$D,'Expenses Analysis'!J$12)</f>
        <v>5648075.6247999994</v>
      </c>
      <c r="K32" s="35">
        <f>SUMIFS('Data Repository Table'!$I:$I,'Data Repository Table'!$C:$C,'Expenses Analysis'!$A32,'Data Repository Table'!$B:$B,'Expenses Analysis'!$B32,'Data Repository Table'!$F:$F,'Expenses Analysis'!$C32,'Data Repository Table'!$G:$G,'Expenses Analysis'!$D32,'Data Repository Table'!$D:$D,'Expenses Analysis'!K$12)</f>
        <v>2887464.9384000008</v>
      </c>
      <c r="L32" s="35">
        <f>SUMIFS('Data Repository Table'!$I:$I,'Data Repository Table'!$C:$C,'Expenses Analysis'!$A32,'Data Repository Table'!$B:$B,'Expenses Analysis'!$B32,'Data Repository Table'!$F:$F,'Expenses Analysis'!$C32,'Data Repository Table'!$G:$G,'Expenses Analysis'!$D32,'Data Repository Table'!$D:$D,'Expenses Analysis'!L$12)</f>
        <v>2699761.8844000003</v>
      </c>
      <c r="M32" s="35">
        <f>SUMIFS('Data Repository Table'!$I:$I,'Data Repository Table'!$C:$C,'Expenses Analysis'!$A32,'Data Repository Table'!$B:$B,'Expenses Analysis'!$B32,'Data Repository Table'!$F:$F,'Expenses Analysis'!$C32,'Data Repository Table'!$G:$G,'Expenses Analysis'!$D32,'Data Repository Table'!$D:$D,'Expenses Analysis'!M$12)</f>
        <v>3178632.1476000003</v>
      </c>
      <c r="N32" s="35">
        <f>SUMIFS('Data Repository Table'!$I:$I,'Data Repository Table'!$C:$C,'Expenses Analysis'!$A32,'Data Repository Table'!$B:$B,'Expenses Analysis'!$B32,'Data Repository Table'!$F:$F,'Expenses Analysis'!$C32,'Data Repository Table'!$G:$G,'Expenses Analysis'!$D32,'Data Repository Table'!$D:$D,'Expenses Analysis'!N$12)</f>
        <v>2897815.2056</v>
      </c>
      <c r="O32" s="35">
        <f>SUMIFS('Data Repository Table'!$I:$I,'Data Repository Table'!$C:$C,'Expenses Analysis'!$A32,'Data Repository Table'!$B:$B,'Expenses Analysis'!$B32,'Data Repository Table'!$F:$F,'Expenses Analysis'!$C32,'Data Repository Table'!$G:$G,'Expenses Analysis'!$D32,'Data Repository Table'!$D:$D,'Expenses Analysis'!O$12)</f>
        <v>3114360.7516000005</v>
      </c>
      <c r="P32" s="35">
        <f>SUMIFS('Data Repository Table'!$I:$I,'Data Repository Table'!$C:$C,'Expenses Analysis'!$A32,'Data Repository Table'!$B:$B,'Expenses Analysis'!$B32,'Data Repository Table'!$F:$F,'Expenses Analysis'!$C32,'Data Repository Table'!$G:$G,'Expenses Analysis'!$D32,'Data Repository Table'!$D:$D,'Expenses Analysis'!P$12)</f>
        <v>3652069.7360000005</v>
      </c>
      <c r="Q32" s="35">
        <f>SUMIFS('Data Repository Table'!$I:$I,'Data Repository Table'!$C:$C,'Expenses Analysis'!$A32,'Data Repository Table'!$B:$B,'Expenses Analysis'!$B32,'Data Repository Table'!$F:$F,'Expenses Analysis'!$C32,'Data Repository Table'!$G:$G,'Expenses Analysis'!$D32,'Data Repository Table'!$D:$D,'Expenses Analysis'!Q$12)</f>
        <v>1891504.3056000001</v>
      </c>
      <c r="R32" s="35">
        <f t="shared" si="2"/>
        <v>42136369.189600006</v>
      </c>
      <c r="S32" s="4"/>
      <c r="T32" s="4"/>
      <c r="U32" s="4"/>
      <c r="V32" s="4"/>
      <c r="W32" s="4"/>
    </row>
    <row r="33" spans="1:32" ht="14.25" customHeight="1">
      <c r="A33" s="42"/>
      <c r="B33" s="42"/>
      <c r="C33" s="42"/>
      <c r="D33" s="43" t="s">
        <v>70</v>
      </c>
      <c r="E33" s="42"/>
      <c r="F33" s="44">
        <f>SUM(F25:F32)</f>
        <v>11339551.170386208</v>
      </c>
      <c r="G33" s="44">
        <f t="shared" ref="F33:R33" si="3">SUM(G25:G32)</f>
        <v>13660880.3343936</v>
      </c>
      <c r="H33" s="44">
        <f t="shared" si="3"/>
        <v>13806947.680280834</v>
      </c>
      <c r="I33" s="44">
        <f t="shared" si="3"/>
        <v>18511924.382331077</v>
      </c>
      <c r="J33" s="44">
        <f t="shared" si="3"/>
        <v>20025365.089240894</v>
      </c>
      <c r="K33" s="44">
        <f t="shared" si="3"/>
        <v>12958942.643539203</v>
      </c>
      <c r="L33" s="44">
        <f t="shared" si="3"/>
        <v>13987466.323076401</v>
      </c>
      <c r="M33" s="44">
        <f t="shared" si="3"/>
        <v>16468493.156715602</v>
      </c>
      <c r="N33" s="44">
        <f t="shared" si="3"/>
        <v>15013580.580213603</v>
      </c>
      <c r="O33" s="44">
        <f t="shared" si="3"/>
        <v>16135503.054039603</v>
      </c>
      <c r="P33" s="44">
        <f t="shared" si="3"/>
        <v>18921373.302216005</v>
      </c>
      <c r="Q33" s="44">
        <f t="shared" si="3"/>
        <v>8489071.3235327993</v>
      </c>
      <c r="R33" s="44">
        <f t="shared" si="3"/>
        <v>179319099.03996587</v>
      </c>
      <c r="S33" s="45"/>
      <c r="T33" s="45"/>
      <c r="U33" s="45"/>
      <c r="V33" s="45"/>
      <c r="W33" s="45"/>
      <c r="X33" s="46"/>
      <c r="Y33" s="46"/>
      <c r="Z33" s="46"/>
      <c r="AA33" s="46"/>
      <c r="AB33" s="46"/>
      <c r="AC33" s="46"/>
      <c r="AD33" s="46"/>
      <c r="AE33" s="46"/>
      <c r="AF33" s="46"/>
    </row>
    <row r="34" spans="1:32" ht="14.25" customHeight="1">
      <c r="A34" s="98"/>
      <c r="B34" s="98"/>
      <c r="C34" s="98"/>
      <c r="D34" s="98"/>
      <c r="E34" s="98"/>
      <c r="F34" s="117"/>
      <c r="G34" s="117"/>
      <c r="H34" s="117"/>
      <c r="I34" s="117"/>
      <c r="J34" s="117"/>
      <c r="K34" s="117"/>
      <c r="L34" s="117"/>
      <c r="M34" s="117"/>
      <c r="N34" s="117"/>
      <c r="O34" s="117"/>
      <c r="P34" s="117"/>
      <c r="Q34" s="117"/>
      <c r="R34" s="114" t="s">
        <v>70</v>
      </c>
      <c r="S34" s="100"/>
      <c r="T34" s="100"/>
      <c r="U34" s="100"/>
      <c r="V34" s="100"/>
      <c r="W34" s="100"/>
    </row>
    <row r="35" spans="1:32" ht="14.25" customHeight="1">
      <c r="A35" s="27" t="s">
        <v>43</v>
      </c>
      <c r="B35" s="27" t="s">
        <v>44</v>
      </c>
      <c r="C35" s="27" t="s">
        <v>45</v>
      </c>
      <c r="D35" s="27" t="s">
        <v>46</v>
      </c>
      <c r="E35" s="40"/>
      <c r="F35" s="35">
        <f>SUMIFS('Data Repository Table'!$I:$I,'Data Repository Table'!$C:$C,'Expenses Analysis'!$A35,'Data Repository Table'!$B:$B,'Expenses Analysis'!$B35,'Data Repository Table'!$F:$F,'Expenses Analysis'!$C35,'Data Repository Table'!$G:$G,'Expenses Analysis'!$D35,'Data Repository Table'!$D:$D,'Expenses Analysis'!F$12)</f>
        <v>1625596.3356633</v>
      </c>
      <c r="G35" s="35">
        <f>SUMIFS('Data Repository Table'!$I:$I,'Data Repository Table'!$C:$C,'Expenses Analysis'!$A35,'Data Repository Table'!$B:$B,'Expenses Analysis'!$B35,'Data Repository Table'!$F:$F,'Expenses Analysis'!$C35,'Data Repository Table'!$G:$G,'Expenses Analysis'!$D35,'Data Repository Table'!$D:$D,'Expenses Analysis'!G$12)</f>
        <v>1295067.8472731998</v>
      </c>
      <c r="H35" s="35">
        <f>SUMIFS('Data Repository Table'!$I:$I,'Data Repository Table'!$C:$C,'Expenses Analysis'!$A35,'Data Repository Table'!$B:$B,'Expenses Analysis'!$B35,'Data Repository Table'!$F:$F,'Expenses Analysis'!$C35,'Data Repository Table'!$G:$G,'Expenses Analysis'!$D35,'Data Repository Table'!$D:$D,'Expenses Analysis'!H$12)</f>
        <v>1750624.8818057997</v>
      </c>
      <c r="I35" s="35">
        <f>SUMIFS('Data Repository Table'!$I:$I,'Data Repository Table'!$C:$C,'Expenses Analysis'!$A35,'Data Repository Table'!$B:$B,'Expenses Analysis'!$B35,'Data Repository Table'!$F:$F,'Expenses Analysis'!$C35,'Data Repository Table'!$G:$G,'Expenses Analysis'!$D35,'Data Repository Table'!$D:$D,'Expenses Analysis'!I$12)</f>
        <v>1472529.3869285996</v>
      </c>
      <c r="J35" s="35">
        <f>SUMIFS('Data Repository Table'!$I:$I,'Data Repository Table'!$C:$C,'Expenses Analysis'!$A35,'Data Repository Table'!$B:$B,'Expenses Analysis'!$B35,'Data Repository Table'!$F:$F,'Expenses Analysis'!$C35,'Data Repository Table'!$G:$G,'Expenses Analysis'!$D35,'Data Repository Table'!$D:$D,'Expenses Analysis'!J$12)</f>
        <v>1252200.4923928501</v>
      </c>
      <c r="K35" s="35">
        <f>SUMIFS('Data Repository Table'!$I:$I,'Data Repository Table'!$C:$C,'Expenses Analysis'!$A35,'Data Repository Table'!$B:$B,'Expenses Analysis'!$B35,'Data Repository Table'!$F:$F,'Expenses Analysis'!$C35,'Data Repository Table'!$G:$G,'Expenses Analysis'!$D35,'Data Repository Table'!$D:$D,'Expenses Analysis'!K$12)</f>
        <v>1406782.6738875001</v>
      </c>
      <c r="L35" s="35">
        <f>SUMIFS('Data Repository Table'!$I:$I,'Data Repository Table'!$C:$C,'Expenses Analysis'!$A35,'Data Repository Table'!$B:$B,'Expenses Analysis'!$B35,'Data Repository Table'!$F:$F,'Expenses Analysis'!$C35,'Data Repository Table'!$G:$G,'Expenses Analysis'!$D35,'Data Repository Table'!$D:$D,'Expenses Analysis'!L$12)</f>
        <v>1877449.5046125001</v>
      </c>
      <c r="M35" s="35">
        <f>SUMIFS('Data Repository Table'!$I:$I,'Data Repository Table'!$C:$C,'Expenses Analysis'!$A35,'Data Repository Table'!$B:$B,'Expenses Analysis'!$B35,'Data Repository Table'!$F:$F,'Expenses Analysis'!$C35,'Data Repository Table'!$G:$G,'Expenses Analysis'!$D35,'Data Repository Table'!$D:$D,'Expenses Analysis'!M$12)</f>
        <v>1912219.1750437501</v>
      </c>
      <c r="N35" s="35">
        <f>SUMIFS('Data Repository Table'!$I:$I,'Data Repository Table'!$C:$C,'Expenses Analysis'!$A35,'Data Repository Table'!$B:$B,'Expenses Analysis'!$B35,'Data Repository Table'!$F:$F,'Expenses Analysis'!$C35,'Data Repository Table'!$G:$G,'Expenses Analysis'!$D35,'Data Repository Table'!$D:$D,'Expenses Analysis'!N$12)</f>
        <v>2266625.1980531253</v>
      </c>
      <c r="O35" s="35">
        <f>SUMIFS('Data Repository Table'!$I:$I,'Data Repository Table'!$C:$C,'Expenses Analysis'!$A35,'Data Repository Table'!$B:$B,'Expenses Analysis'!$B35,'Data Repository Table'!$F:$F,'Expenses Analysis'!$C35,'Data Repository Table'!$G:$G,'Expenses Analysis'!$D35,'Data Repository Table'!$D:$D,'Expenses Analysis'!O$12)</f>
        <v>2234200.5744250002</v>
      </c>
      <c r="P35" s="35">
        <f>SUMIFS('Data Repository Table'!$I:$I,'Data Repository Table'!$C:$C,'Expenses Analysis'!$A35,'Data Repository Table'!$B:$B,'Expenses Analysis'!$B35,'Data Repository Table'!$F:$F,'Expenses Analysis'!$C35,'Data Repository Table'!$G:$G,'Expenses Analysis'!$D35,'Data Repository Table'!$D:$D,'Expenses Analysis'!P$12)</f>
        <v>2593715.6428375002</v>
      </c>
      <c r="Q35" s="35">
        <f>SUMIFS('Data Repository Table'!$I:$I,'Data Repository Table'!$C:$C,'Expenses Analysis'!$A35,'Data Repository Table'!$B:$B,'Expenses Analysis'!$B35,'Data Repository Table'!$F:$F,'Expenses Analysis'!$C35,'Data Repository Table'!$G:$G,'Expenses Analysis'!$D35,'Data Repository Table'!$D:$D,'Expenses Analysis'!Q$12)</f>
        <v>2274807.7859325004</v>
      </c>
      <c r="R35" s="35">
        <f t="shared" ref="R35:R42" si="4">SUM(F35:Q35)</f>
        <v>21961819.498855624</v>
      </c>
      <c r="S35" s="4"/>
      <c r="T35" s="4"/>
      <c r="U35" s="4"/>
      <c r="V35" s="4"/>
      <c r="W35" s="4"/>
    </row>
    <row r="36" spans="1:32" ht="14.25" customHeight="1">
      <c r="A36" s="27" t="s">
        <v>43</v>
      </c>
      <c r="B36" s="27" t="s">
        <v>44</v>
      </c>
      <c r="C36" s="27" t="s">
        <v>47</v>
      </c>
      <c r="D36" s="27" t="s">
        <v>48</v>
      </c>
      <c r="E36" s="40"/>
      <c r="F36" s="35">
        <f>SUMIFS('Data Repository Table'!$I:$I,'Data Repository Table'!$C:$C,'Expenses Analysis'!$A36,'Data Repository Table'!$B:$B,'Expenses Analysis'!$B36,'Data Repository Table'!$F:$F,'Expenses Analysis'!$C36,'Data Repository Table'!$G:$G,'Expenses Analysis'!$D36,'Data Repository Table'!$D:$D,'Expenses Analysis'!F$12)</f>
        <v>895736.75638589996</v>
      </c>
      <c r="G36" s="35">
        <f>SUMIFS('Data Repository Table'!$I:$I,'Data Repository Table'!$C:$C,'Expenses Analysis'!$A36,'Data Repository Table'!$B:$B,'Expenses Analysis'!$B36,'Data Repository Table'!$F:$F,'Expenses Analysis'!$C36,'Data Repository Table'!$G:$G,'Expenses Analysis'!$D36,'Data Repository Table'!$D:$D,'Expenses Analysis'!G$12)</f>
        <v>713608.81380359991</v>
      </c>
      <c r="H36" s="35">
        <f>SUMIFS('Data Repository Table'!$I:$I,'Data Repository Table'!$C:$C,'Expenses Analysis'!$A36,'Data Repository Table'!$B:$B,'Expenses Analysis'!$B36,'Data Repository Table'!$F:$F,'Expenses Analysis'!$C36,'Data Repository Table'!$G:$G,'Expenses Analysis'!$D36,'Data Repository Table'!$D:$D,'Expenses Analysis'!H$12)</f>
        <v>964630.03691340005</v>
      </c>
      <c r="I36" s="35">
        <f>SUMIFS('Data Repository Table'!$I:$I,'Data Repository Table'!$C:$C,'Expenses Analysis'!$A36,'Data Repository Table'!$B:$B,'Expenses Analysis'!$B36,'Data Repository Table'!$F:$F,'Expenses Analysis'!$C36,'Data Repository Table'!$G:$G,'Expenses Analysis'!$D36,'Data Repository Table'!$D:$D,'Expenses Analysis'!I$12)</f>
        <v>811393.74381779996</v>
      </c>
      <c r="J36" s="35">
        <f>SUMIFS('Data Repository Table'!$I:$I,'Data Repository Table'!$C:$C,'Expenses Analysis'!$A36,'Data Repository Table'!$B:$B,'Expenses Analysis'!$B36,'Data Repository Table'!$F:$F,'Expenses Analysis'!$C36,'Data Repository Table'!$G:$G,'Expenses Analysis'!$D36,'Data Repository Table'!$D:$D,'Expenses Analysis'!J$12)</f>
        <v>689988.02642055007</v>
      </c>
      <c r="K36" s="35">
        <f>SUMIFS('Data Repository Table'!$I:$I,'Data Repository Table'!$C:$C,'Expenses Analysis'!$A36,'Data Repository Table'!$B:$B,'Expenses Analysis'!$B36,'Data Repository Table'!$F:$F,'Expenses Analysis'!$C36,'Data Repository Table'!$G:$G,'Expenses Analysis'!$D36,'Data Repository Table'!$D:$D,'Expenses Analysis'!K$12)</f>
        <v>775165.96316250006</v>
      </c>
      <c r="L36" s="35">
        <f>SUMIFS('Data Repository Table'!$I:$I,'Data Repository Table'!$C:$C,'Expenses Analysis'!$A36,'Data Repository Table'!$B:$B,'Expenses Analysis'!$B36,'Data Repository Table'!$F:$F,'Expenses Analysis'!$C36,'Data Repository Table'!$G:$G,'Expenses Analysis'!$D36,'Data Repository Table'!$D:$D,'Expenses Analysis'!L$12)</f>
        <v>1034512.9923375</v>
      </c>
      <c r="M36" s="35">
        <f>SUMIFS('Data Repository Table'!$I:$I,'Data Repository Table'!$C:$C,'Expenses Analysis'!$A36,'Data Repository Table'!$B:$B,'Expenses Analysis'!$B36,'Data Repository Table'!$F:$F,'Expenses Analysis'!$C36,'Data Repository Table'!$G:$G,'Expenses Analysis'!$D36,'Data Repository Table'!$D:$D,'Expenses Analysis'!M$12)</f>
        <v>888365.66788124992</v>
      </c>
      <c r="N36" s="35">
        <f>SUMIFS('Data Repository Table'!$I:$I,'Data Repository Table'!$C:$C,'Expenses Analysis'!$A36,'Data Repository Table'!$B:$B,'Expenses Analysis'!$B36,'Data Repository Table'!$F:$F,'Expenses Analysis'!$C36,'Data Repository Table'!$G:$G,'Expenses Analysis'!$D36,'Data Repository Table'!$D:$D,'Expenses Analysis'!N$12)</f>
        <v>1248956.7417843752</v>
      </c>
      <c r="O36" s="35">
        <f>SUMIFS('Data Repository Table'!$I:$I,'Data Repository Table'!$C:$C,'Expenses Analysis'!$A36,'Data Repository Table'!$B:$B,'Expenses Analysis'!$B36,'Data Repository Table'!$F:$F,'Expenses Analysis'!$C36,'Data Repository Table'!$G:$G,'Expenses Analysis'!$D36,'Data Repository Table'!$D:$D,'Expenses Analysis'!O$12)</f>
        <v>680069.70427499991</v>
      </c>
      <c r="P36" s="35">
        <f>SUMIFS('Data Repository Table'!$I:$I,'Data Repository Table'!$C:$C,'Expenses Analysis'!$A36,'Data Repository Table'!$B:$B,'Expenses Analysis'!$B36,'Data Repository Table'!$F:$F,'Expenses Analysis'!$C36,'Data Repository Table'!$G:$G,'Expenses Analysis'!$D36,'Data Repository Table'!$D:$D,'Expenses Analysis'!P$12)</f>
        <v>878169.84401249979</v>
      </c>
      <c r="Q36" s="35">
        <f>SUMIFS('Data Repository Table'!$I:$I,'Data Repository Table'!$C:$C,'Expenses Analysis'!$A36,'Data Repository Table'!$B:$B,'Expenses Analysis'!$B36,'Data Repository Table'!$F:$F,'Expenses Analysis'!$C36,'Data Repository Table'!$G:$G,'Expenses Analysis'!$D36,'Data Repository Table'!$D:$D,'Expenses Analysis'!Q$12)</f>
        <v>1253465.5146975003</v>
      </c>
      <c r="R36" s="35">
        <f t="shared" si="4"/>
        <v>10834063.805491872</v>
      </c>
      <c r="S36" s="4"/>
      <c r="T36" s="4"/>
      <c r="U36" s="4"/>
      <c r="V36" s="4"/>
      <c r="W36" s="4"/>
    </row>
    <row r="37" spans="1:32" ht="14.25" customHeight="1">
      <c r="A37" s="27" t="s">
        <v>43</v>
      </c>
      <c r="B37" s="27" t="s">
        <v>44</v>
      </c>
      <c r="C37" s="27" t="s">
        <v>47</v>
      </c>
      <c r="D37" s="27" t="s">
        <v>49</v>
      </c>
      <c r="E37" s="40"/>
      <c r="F37" s="35">
        <f>SUMIFS('Data Repository Table'!$I:$I,'Data Repository Table'!$C:$C,'Expenses Analysis'!$A37,'Data Repository Table'!$B:$B,'Expenses Analysis'!$B37,'Data Repository Table'!$F:$F,'Expenses Analysis'!$C37,'Data Repository Table'!$G:$G,'Expenses Analysis'!$D37,'Data Repository Table'!$D:$D,'Expenses Analysis'!F$12)</f>
        <v>829385.88554250007</v>
      </c>
      <c r="G37" s="35">
        <f>SUMIFS('Data Repository Table'!$I:$I,'Data Repository Table'!$C:$C,'Expenses Analysis'!$A37,'Data Repository Table'!$B:$B,'Expenses Analysis'!$B37,'Data Repository Table'!$F:$F,'Expenses Analysis'!$C37,'Data Repository Table'!$G:$G,'Expenses Analysis'!$D37,'Data Repository Table'!$D:$D,'Expenses Analysis'!G$12)</f>
        <v>660748.90166999993</v>
      </c>
      <c r="H37" s="35">
        <f>SUMIFS('Data Repository Table'!$I:$I,'Data Repository Table'!$C:$C,'Expenses Analysis'!$A37,'Data Repository Table'!$B:$B,'Expenses Analysis'!$B37,'Data Repository Table'!$F:$F,'Expenses Analysis'!$C37,'Data Repository Table'!$G:$G,'Expenses Analysis'!$D37,'Data Repository Table'!$D:$D,'Expenses Analysis'!H$12)</f>
        <v>893175.96010499995</v>
      </c>
      <c r="I37" s="35">
        <f>SUMIFS('Data Repository Table'!$I:$I,'Data Repository Table'!$C:$C,'Expenses Analysis'!$A37,'Data Repository Table'!$B:$B,'Expenses Analysis'!$B37,'Data Repository Table'!$F:$F,'Expenses Analysis'!$C37,'Data Repository Table'!$G:$G,'Expenses Analysis'!$D37,'Data Repository Table'!$D:$D,'Expenses Analysis'!I$12)</f>
        <v>751290.50353499991</v>
      </c>
      <c r="J37" s="35">
        <f>SUMIFS('Data Repository Table'!$I:$I,'Data Repository Table'!$C:$C,'Expenses Analysis'!$A37,'Data Repository Table'!$B:$B,'Expenses Analysis'!$B37,'Data Repository Table'!$F:$F,'Expenses Analysis'!$C37,'Data Repository Table'!$G:$G,'Expenses Analysis'!$D37,'Data Repository Table'!$D:$D,'Expenses Analysis'!J$12)</f>
        <v>638877.80224125006</v>
      </c>
      <c r="K37" s="35">
        <f>SUMIFS('Data Repository Table'!$I:$I,'Data Repository Table'!$C:$C,'Expenses Analysis'!$A37,'Data Repository Table'!$B:$B,'Expenses Analysis'!$B37,'Data Repository Table'!$F:$F,'Expenses Analysis'!$C37,'Data Repository Table'!$G:$G,'Expenses Analysis'!$D37,'Data Repository Table'!$D:$D,'Expenses Analysis'!K$12)</f>
        <v>717746.26218750002</v>
      </c>
      <c r="L37" s="35">
        <f>SUMIFS('Data Repository Table'!$I:$I,'Data Repository Table'!$C:$C,'Expenses Analysis'!$A37,'Data Repository Table'!$B:$B,'Expenses Analysis'!$B37,'Data Repository Table'!$F:$F,'Expenses Analysis'!$C37,'Data Repository Table'!$G:$G,'Expenses Analysis'!$D37,'Data Repository Table'!$D:$D,'Expenses Analysis'!L$12)</f>
        <v>957882.40031249996</v>
      </c>
      <c r="M37" s="35">
        <f>SUMIFS('Data Repository Table'!$I:$I,'Data Repository Table'!$C:$C,'Expenses Analysis'!$A37,'Data Repository Table'!$B:$B,'Expenses Analysis'!$B37,'Data Repository Table'!$F:$F,'Expenses Analysis'!$C37,'Data Repository Table'!$G:$G,'Expenses Analysis'!$D37,'Data Repository Table'!$D:$D,'Expenses Analysis'!M$12)</f>
        <v>822560.80359374988</v>
      </c>
      <c r="N37" s="35">
        <f>SUMIFS('Data Repository Table'!$I:$I,'Data Repository Table'!$C:$C,'Expenses Analysis'!$A37,'Data Repository Table'!$B:$B,'Expenses Analysis'!$B37,'Data Repository Table'!$F:$F,'Expenses Analysis'!$C37,'Data Repository Table'!$G:$G,'Expenses Analysis'!$D37,'Data Repository Table'!$D:$D,'Expenses Analysis'!N$12)</f>
        <v>1156441.4275781249</v>
      </c>
      <c r="O37" s="35">
        <f>SUMIFS('Data Repository Table'!$I:$I,'Data Repository Table'!$C:$C,'Expenses Analysis'!$A37,'Data Repository Table'!$B:$B,'Expenses Analysis'!$B37,'Data Repository Table'!$F:$F,'Expenses Analysis'!$C37,'Data Repository Table'!$G:$G,'Expenses Analysis'!$D37,'Data Repository Table'!$D:$D,'Expenses Analysis'!O$12)</f>
        <v>629694.17062500003</v>
      </c>
      <c r="P37" s="35">
        <f>SUMIFS('Data Repository Table'!$I:$I,'Data Repository Table'!$C:$C,'Expenses Analysis'!$A37,'Data Repository Table'!$B:$B,'Expenses Analysis'!$B37,'Data Repository Table'!$F:$F,'Expenses Analysis'!$C37,'Data Repository Table'!$G:$G,'Expenses Analysis'!$D37,'Data Repository Table'!$D:$D,'Expenses Analysis'!P$12)</f>
        <v>813120.22593749978</v>
      </c>
      <c r="Q37" s="35">
        <f>SUMIFS('Data Repository Table'!$I:$I,'Data Repository Table'!$C:$C,'Expenses Analysis'!$A37,'Data Repository Table'!$B:$B,'Expenses Analysis'!$B37,'Data Repository Table'!$F:$F,'Expenses Analysis'!$C37,'Data Repository Table'!$G:$G,'Expenses Analysis'!$D37,'Data Repository Table'!$D:$D,'Expenses Analysis'!Q$12)</f>
        <v>1160616.2173125001</v>
      </c>
      <c r="R37" s="35">
        <f t="shared" si="4"/>
        <v>10031540.560640626</v>
      </c>
      <c r="S37" s="4"/>
      <c r="T37" s="4"/>
      <c r="U37" s="4"/>
      <c r="V37" s="4"/>
      <c r="W37" s="4"/>
    </row>
    <row r="38" spans="1:32" ht="14.25" customHeight="1">
      <c r="A38" s="27" t="s">
        <v>43</v>
      </c>
      <c r="B38" s="27" t="s">
        <v>44</v>
      </c>
      <c r="C38" s="27" t="s">
        <v>50</v>
      </c>
      <c r="D38" s="27" t="s">
        <v>51</v>
      </c>
      <c r="E38" s="40"/>
      <c r="F38" s="35">
        <f>SUMIFS('Data Repository Table'!$I:$I,'Data Repository Table'!$C:$C,'Expenses Analysis'!$A38,'Data Repository Table'!$B:$B,'Expenses Analysis'!$B38,'Data Repository Table'!$F:$F,'Expenses Analysis'!$C38,'Data Repository Table'!$G:$G,'Expenses Analysis'!$D38,'Data Repository Table'!$D:$D,'Expenses Analysis'!F$12)</f>
        <v>716589.40510871995</v>
      </c>
      <c r="G38" s="35">
        <f>SUMIFS('Data Repository Table'!$I:$I,'Data Repository Table'!$C:$C,'Expenses Analysis'!$A38,'Data Repository Table'!$B:$B,'Expenses Analysis'!$B38,'Data Repository Table'!$F:$F,'Expenses Analysis'!$C38,'Data Repository Table'!$G:$G,'Expenses Analysis'!$D38,'Data Repository Table'!$D:$D,'Expenses Analysis'!G$12)</f>
        <v>570887.05104287993</v>
      </c>
      <c r="H38" s="35">
        <f>SUMIFS('Data Repository Table'!$I:$I,'Data Repository Table'!$C:$C,'Expenses Analysis'!$A38,'Data Repository Table'!$B:$B,'Expenses Analysis'!$B38,'Data Repository Table'!$F:$F,'Expenses Analysis'!$C38,'Data Repository Table'!$G:$G,'Expenses Analysis'!$D38,'Data Repository Table'!$D:$D,'Expenses Analysis'!H$12)</f>
        <v>771704.02953071985</v>
      </c>
      <c r="I38" s="35">
        <f>SUMIFS('Data Repository Table'!$I:$I,'Data Repository Table'!$C:$C,'Expenses Analysis'!$A38,'Data Repository Table'!$B:$B,'Expenses Analysis'!$B38,'Data Repository Table'!$F:$F,'Expenses Analysis'!$C38,'Data Repository Table'!$G:$G,'Expenses Analysis'!$D38,'Data Repository Table'!$D:$D,'Expenses Analysis'!I$12)</f>
        <v>649114.99505423987</v>
      </c>
      <c r="J38" s="35">
        <f>SUMIFS('Data Repository Table'!$I:$I,'Data Repository Table'!$C:$C,'Expenses Analysis'!$A38,'Data Repository Table'!$B:$B,'Expenses Analysis'!$B38,'Data Repository Table'!$F:$F,'Expenses Analysis'!$C38,'Data Repository Table'!$G:$G,'Expenses Analysis'!$D38,'Data Repository Table'!$D:$D,'Expenses Analysis'!J$12)</f>
        <v>551990.42113644001</v>
      </c>
      <c r="K38" s="35">
        <f>SUMIFS('Data Repository Table'!$I:$I,'Data Repository Table'!$C:$C,'Expenses Analysis'!$A38,'Data Repository Table'!$B:$B,'Expenses Analysis'!$B38,'Data Repository Table'!$F:$F,'Expenses Analysis'!$C38,'Data Repository Table'!$G:$G,'Expenses Analysis'!$D38,'Data Repository Table'!$D:$D,'Expenses Analysis'!K$12)</f>
        <v>620132.77052999998</v>
      </c>
      <c r="L38" s="35">
        <f>SUMIFS('Data Repository Table'!$I:$I,'Data Repository Table'!$C:$C,'Expenses Analysis'!$A38,'Data Repository Table'!$B:$B,'Expenses Analysis'!$B38,'Data Repository Table'!$F:$F,'Expenses Analysis'!$C38,'Data Repository Table'!$G:$G,'Expenses Analysis'!$D38,'Data Repository Table'!$D:$D,'Expenses Analysis'!L$12)</f>
        <v>827610.39387000003</v>
      </c>
      <c r="M38" s="35">
        <f>SUMIFS('Data Repository Table'!$I:$I,'Data Repository Table'!$C:$C,'Expenses Analysis'!$A38,'Data Repository Table'!$B:$B,'Expenses Analysis'!$B38,'Data Repository Table'!$F:$F,'Expenses Analysis'!$C38,'Data Repository Table'!$G:$G,'Expenses Analysis'!$D38,'Data Repository Table'!$D:$D,'Expenses Analysis'!M$12)</f>
        <v>710692.53430499986</v>
      </c>
      <c r="N38" s="35">
        <f>SUMIFS('Data Repository Table'!$I:$I,'Data Repository Table'!$C:$C,'Expenses Analysis'!$A38,'Data Repository Table'!$B:$B,'Expenses Analysis'!$B38,'Data Repository Table'!$F:$F,'Expenses Analysis'!$C38,'Data Repository Table'!$G:$G,'Expenses Analysis'!$D38,'Data Repository Table'!$D:$D,'Expenses Analysis'!N$12)</f>
        <v>999165.39342749992</v>
      </c>
      <c r="O38" s="35">
        <f>SUMIFS('Data Repository Table'!$I:$I,'Data Repository Table'!$C:$C,'Expenses Analysis'!$A38,'Data Repository Table'!$B:$B,'Expenses Analysis'!$B38,'Data Repository Table'!$F:$F,'Expenses Analysis'!$C38,'Data Repository Table'!$G:$G,'Expenses Analysis'!$D38,'Data Repository Table'!$D:$D,'Expenses Analysis'!O$12)</f>
        <v>544055.76341999997</v>
      </c>
      <c r="P38" s="35">
        <f>SUMIFS('Data Repository Table'!$I:$I,'Data Repository Table'!$C:$C,'Expenses Analysis'!$A38,'Data Repository Table'!$B:$B,'Expenses Analysis'!$B38,'Data Repository Table'!$F:$F,'Expenses Analysis'!$C38,'Data Repository Table'!$G:$G,'Expenses Analysis'!$D38,'Data Repository Table'!$D:$D,'Expenses Analysis'!P$12)</f>
        <v>702535.87520999974</v>
      </c>
      <c r="Q38" s="35">
        <f>SUMIFS('Data Repository Table'!$I:$I,'Data Repository Table'!$C:$C,'Expenses Analysis'!$A38,'Data Repository Table'!$B:$B,'Expenses Analysis'!$B38,'Data Repository Table'!$F:$F,'Expenses Analysis'!$C38,'Data Repository Table'!$G:$G,'Expenses Analysis'!$D38,'Data Repository Table'!$D:$D,'Expenses Analysis'!Q$12)</f>
        <v>1002772.411758</v>
      </c>
      <c r="R38" s="35">
        <f t="shared" si="4"/>
        <v>8667251.0443934985</v>
      </c>
      <c r="S38" s="4"/>
      <c r="T38" s="4"/>
      <c r="U38" s="4"/>
      <c r="V38" s="4"/>
      <c r="W38" s="4"/>
    </row>
    <row r="39" spans="1:32" ht="14.25" customHeight="1">
      <c r="A39" s="27" t="s">
        <v>43</v>
      </c>
      <c r="B39" s="27" t="s">
        <v>44</v>
      </c>
      <c r="C39" s="27" t="s">
        <v>50</v>
      </c>
      <c r="D39" s="27" t="s">
        <v>52</v>
      </c>
      <c r="E39" s="40"/>
      <c r="F39" s="35">
        <f>SUMIFS('Data Repository Table'!$I:$I,'Data Repository Table'!$C:$C,'Expenses Analysis'!$A39,'Data Repository Table'!$B:$B,'Expenses Analysis'!$B39,'Data Repository Table'!$F:$F,'Expenses Analysis'!$C39,'Data Repository Table'!$G:$G,'Expenses Analysis'!$D39,'Data Repository Table'!$D:$D,'Expenses Analysis'!F$12)</f>
        <v>251329.05622500001</v>
      </c>
      <c r="G39" s="35">
        <f>SUMIFS('Data Repository Table'!$I:$I,'Data Repository Table'!$C:$C,'Expenses Analysis'!$A39,'Data Repository Table'!$B:$B,'Expenses Analysis'!$B39,'Data Repository Table'!$F:$F,'Expenses Analysis'!$C39,'Data Repository Table'!$G:$G,'Expenses Analysis'!$D39,'Data Repository Table'!$D:$D,'Expenses Analysis'!G$12)</f>
        <v>200226.9399</v>
      </c>
      <c r="H39" s="35">
        <f>SUMIFS('Data Repository Table'!$I:$I,'Data Repository Table'!$C:$C,'Expenses Analysis'!$A39,'Data Repository Table'!$B:$B,'Expenses Analysis'!$B39,'Data Repository Table'!$F:$F,'Expenses Analysis'!$C39,'Data Repository Table'!$G:$G,'Expenses Analysis'!$D39,'Data Repository Table'!$D:$D,'Expenses Analysis'!H$12)</f>
        <v>270659.38184999995</v>
      </c>
      <c r="I39" s="35">
        <f>SUMIFS('Data Repository Table'!$I:$I,'Data Repository Table'!$C:$C,'Expenses Analysis'!$A39,'Data Repository Table'!$B:$B,'Expenses Analysis'!$B39,'Data Repository Table'!$F:$F,'Expenses Analysis'!$C39,'Data Repository Table'!$G:$G,'Expenses Analysis'!$D39,'Data Repository Table'!$D:$D,'Expenses Analysis'!I$12)</f>
        <v>227663.78894999996</v>
      </c>
      <c r="J39" s="35">
        <f>SUMIFS('Data Repository Table'!$I:$I,'Data Repository Table'!$C:$C,'Expenses Analysis'!$A39,'Data Repository Table'!$B:$B,'Expenses Analysis'!$B39,'Data Repository Table'!$F:$F,'Expenses Analysis'!$C39,'Data Repository Table'!$G:$G,'Expenses Analysis'!$D39,'Data Repository Table'!$D:$D,'Expenses Analysis'!J$12)</f>
        <v>193599.33401250001</v>
      </c>
      <c r="K39" s="35">
        <f>SUMIFS('Data Repository Table'!$I:$I,'Data Repository Table'!$C:$C,'Expenses Analysis'!$A39,'Data Repository Table'!$B:$B,'Expenses Analysis'!$B39,'Data Repository Table'!$F:$F,'Expenses Analysis'!$C39,'Data Repository Table'!$G:$G,'Expenses Analysis'!$D39,'Data Repository Table'!$D:$D,'Expenses Analysis'!K$12)</f>
        <v>143549.25243750002</v>
      </c>
      <c r="L39" s="35">
        <f>SUMIFS('Data Repository Table'!$I:$I,'Data Repository Table'!$C:$C,'Expenses Analysis'!$A39,'Data Repository Table'!$B:$B,'Expenses Analysis'!$B39,'Data Repository Table'!$F:$F,'Expenses Analysis'!$C39,'Data Repository Table'!$G:$G,'Expenses Analysis'!$D39,'Data Repository Table'!$D:$D,'Expenses Analysis'!L$12)</f>
        <v>153261.18405000001</v>
      </c>
      <c r="M39" s="35">
        <f>SUMIFS('Data Repository Table'!$I:$I,'Data Repository Table'!$C:$C,'Expenses Analysis'!$A39,'Data Repository Table'!$B:$B,'Expenses Analysis'!$B39,'Data Repository Table'!$F:$F,'Expenses Analysis'!$C39,'Data Repository Table'!$G:$G,'Expenses Analysis'!$D39,'Data Repository Table'!$D:$D,'Expenses Analysis'!M$12)</f>
        <v>131609.72857499999</v>
      </c>
      <c r="N39" s="35">
        <f>SUMIFS('Data Repository Table'!$I:$I,'Data Repository Table'!$C:$C,'Expenses Analysis'!$A39,'Data Repository Table'!$B:$B,'Expenses Analysis'!$B39,'Data Repository Table'!$F:$F,'Expenses Analysis'!$C39,'Data Repository Table'!$G:$G,'Expenses Analysis'!$D39,'Data Repository Table'!$D:$D,'Expenses Analysis'!N$12)</f>
        <v>185030.62841250002</v>
      </c>
      <c r="O39" s="35">
        <f>SUMIFS('Data Repository Table'!$I:$I,'Data Repository Table'!$C:$C,'Expenses Analysis'!$A39,'Data Repository Table'!$B:$B,'Expenses Analysis'!$B39,'Data Repository Table'!$F:$F,'Expenses Analysis'!$C39,'Data Repository Table'!$G:$G,'Expenses Analysis'!$D39,'Data Repository Table'!$D:$D,'Expenses Analysis'!O$12)</f>
        <v>100751.0673</v>
      </c>
      <c r="P39" s="35">
        <f>SUMIFS('Data Repository Table'!$I:$I,'Data Repository Table'!$C:$C,'Expenses Analysis'!$A39,'Data Repository Table'!$B:$B,'Expenses Analysis'!$B39,'Data Repository Table'!$F:$F,'Expenses Analysis'!$C39,'Data Repository Table'!$G:$G,'Expenses Analysis'!$D39,'Data Repository Table'!$D:$D,'Expenses Analysis'!P$12)</f>
        <v>130099.23614999997</v>
      </c>
      <c r="Q39" s="35">
        <f>SUMIFS('Data Repository Table'!$I:$I,'Data Repository Table'!$C:$C,'Expenses Analysis'!$A39,'Data Repository Table'!$B:$B,'Expenses Analysis'!$B39,'Data Repository Table'!$F:$F,'Expenses Analysis'!$C39,'Data Repository Table'!$G:$G,'Expenses Analysis'!$D39,'Data Repository Table'!$D:$D,'Expenses Analysis'!Q$12)</f>
        <v>232123.24346250005</v>
      </c>
      <c r="R39" s="35">
        <f t="shared" si="4"/>
        <v>2219902.8413250004</v>
      </c>
      <c r="S39" s="4"/>
      <c r="T39" s="4"/>
      <c r="U39" s="4"/>
      <c r="V39" s="4"/>
      <c r="W39" s="4"/>
    </row>
    <row r="40" spans="1:32" ht="14.25" customHeight="1">
      <c r="A40" s="27" t="s">
        <v>43</v>
      </c>
      <c r="B40" s="27" t="s">
        <v>44</v>
      </c>
      <c r="C40" s="27" t="s">
        <v>50</v>
      </c>
      <c r="D40" s="27" t="s">
        <v>53</v>
      </c>
      <c r="E40" s="40"/>
      <c r="F40" s="35">
        <f>SUMIFS('Data Repository Table'!$I:$I,'Data Repository Table'!$C:$C,'Expenses Analysis'!$A40,'Data Repository Table'!$B:$B,'Expenses Analysis'!$B40,'Data Repository Table'!$F:$F,'Expenses Analysis'!$C40,'Data Repository Table'!$G:$G,'Expenses Analysis'!$D40,'Data Repository Table'!$D:$D,'Expenses Analysis'!F$12)</f>
        <v>623296.05943799997</v>
      </c>
      <c r="G40" s="35">
        <f>SUMIFS('Data Repository Table'!$I:$I,'Data Repository Table'!$C:$C,'Expenses Analysis'!$A40,'Data Repository Table'!$B:$B,'Expenses Analysis'!$B40,'Data Repository Table'!$F:$F,'Expenses Analysis'!$C40,'Data Repository Table'!$G:$G,'Expenses Analysis'!$D40,'Data Repository Table'!$D:$D,'Expenses Analysis'!G$12)</f>
        <v>496562.81095199991</v>
      </c>
      <c r="H40" s="35">
        <f>SUMIFS('Data Repository Table'!$I:$I,'Data Repository Table'!$C:$C,'Expenses Analysis'!$A40,'Data Repository Table'!$B:$B,'Expenses Analysis'!$B40,'Data Repository Table'!$F:$F,'Expenses Analysis'!$C40,'Data Repository Table'!$G:$G,'Expenses Analysis'!$D40,'Data Repository Table'!$D:$D,'Expenses Analysis'!H$12)</f>
        <v>671235.2669879999</v>
      </c>
      <c r="I40" s="35">
        <f>SUMIFS('Data Repository Table'!$I:$I,'Data Repository Table'!$C:$C,'Expenses Analysis'!$A40,'Data Repository Table'!$B:$B,'Expenses Analysis'!$B40,'Data Repository Table'!$F:$F,'Expenses Analysis'!$C40,'Data Repository Table'!$G:$G,'Expenses Analysis'!$D40,'Data Repository Table'!$D:$D,'Expenses Analysis'!I$12)</f>
        <v>564606.19659599988</v>
      </c>
      <c r="J40" s="35">
        <f>SUMIFS('Data Repository Table'!$I:$I,'Data Repository Table'!$C:$C,'Expenses Analysis'!$A40,'Data Repository Table'!$B:$B,'Expenses Analysis'!$B40,'Data Repository Table'!$F:$F,'Expenses Analysis'!$C40,'Data Repository Table'!$G:$G,'Expenses Analysis'!$D40,'Data Repository Table'!$D:$D,'Expenses Analysis'!J$12)</f>
        <v>480126.34835100005</v>
      </c>
      <c r="K40" s="35">
        <f>SUMIFS('Data Repository Table'!$I:$I,'Data Repository Table'!$C:$C,'Expenses Analysis'!$A40,'Data Repository Table'!$B:$B,'Expenses Analysis'!$B40,'Data Repository Table'!$F:$F,'Expenses Analysis'!$C40,'Data Repository Table'!$G:$G,'Expenses Analysis'!$D40,'Data Repository Table'!$D:$D,'Expenses Analysis'!K$12)</f>
        <v>356002.146045</v>
      </c>
      <c r="L40" s="35">
        <f>SUMIFS('Data Repository Table'!$I:$I,'Data Repository Table'!$C:$C,'Expenses Analysis'!$A40,'Data Repository Table'!$B:$B,'Expenses Analysis'!$B40,'Data Repository Table'!$F:$F,'Expenses Analysis'!$C40,'Data Repository Table'!$G:$G,'Expenses Analysis'!$D40,'Data Repository Table'!$D:$D,'Expenses Analysis'!L$12)</f>
        <v>380087.73644399998</v>
      </c>
      <c r="M40" s="35">
        <f>SUMIFS('Data Repository Table'!$I:$I,'Data Repository Table'!$C:$C,'Expenses Analysis'!$A40,'Data Repository Table'!$B:$B,'Expenses Analysis'!$B40,'Data Repository Table'!$F:$F,'Expenses Analysis'!$C40,'Data Repository Table'!$G:$G,'Expenses Analysis'!$D40,'Data Repository Table'!$D:$D,'Expenses Analysis'!M$12)</f>
        <v>326392.12686599995</v>
      </c>
      <c r="N40" s="35">
        <f>SUMIFS('Data Repository Table'!$I:$I,'Data Repository Table'!$C:$C,'Expenses Analysis'!$A40,'Data Repository Table'!$B:$B,'Expenses Analysis'!$B40,'Data Repository Table'!$F:$F,'Expenses Analysis'!$C40,'Data Repository Table'!$G:$G,'Expenses Analysis'!$D40,'Data Repository Table'!$D:$D,'Expenses Analysis'!N$12)</f>
        <v>458875.95846300002</v>
      </c>
      <c r="O40" s="35">
        <f>SUMIFS('Data Repository Table'!$I:$I,'Data Repository Table'!$C:$C,'Expenses Analysis'!$A40,'Data Repository Table'!$B:$B,'Expenses Analysis'!$B40,'Data Repository Table'!$F:$F,'Expenses Analysis'!$C40,'Data Repository Table'!$G:$G,'Expenses Analysis'!$D40,'Data Repository Table'!$D:$D,'Expenses Analysis'!O$12)</f>
        <v>249862.64690399999</v>
      </c>
      <c r="P40" s="35">
        <f>SUMIFS('Data Repository Table'!$I:$I,'Data Repository Table'!$C:$C,'Expenses Analysis'!$A40,'Data Repository Table'!$B:$B,'Expenses Analysis'!$B40,'Data Repository Table'!$F:$F,'Expenses Analysis'!$C40,'Data Repository Table'!$G:$G,'Expenses Analysis'!$D40,'Data Repository Table'!$D:$D,'Expenses Analysis'!P$12)</f>
        <v>322646.10565199988</v>
      </c>
      <c r="Q40" s="35">
        <f>SUMIFS('Data Repository Table'!$I:$I,'Data Repository Table'!$C:$C,'Expenses Analysis'!$A40,'Data Repository Table'!$B:$B,'Expenses Analysis'!$B40,'Data Repository Table'!$F:$F,'Expenses Analysis'!$C40,'Data Repository Table'!$G:$G,'Expenses Analysis'!$D40,'Data Repository Table'!$D:$D,'Expenses Analysis'!Q$12)</f>
        <v>575665.6437870001</v>
      </c>
      <c r="R40" s="35">
        <f t="shared" si="4"/>
        <v>5505359.0464859996</v>
      </c>
      <c r="S40" s="4"/>
      <c r="T40" s="4"/>
      <c r="U40" s="4"/>
      <c r="V40" s="4"/>
      <c r="W40" s="4"/>
    </row>
    <row r="41" spans="1:32" ht="14.25" customHeight="1">
      <c r="A41" s="27" t="s">
        <v>43</v>
      </c>
      <c r="B41" s="27" t="s">
        <v>44</v>
      </c>
      <c r="C41" s="27" t="s">
        <v>50</v>
      </c>
      <c r="D41" s="27" t="s">
        <v>54</v>
      </c>
      <c r="E41" s="40"/>
      <c r="F41" s="35">
        <f>SUMIFS('Data Repository Table'!$I:$I,'Data Repository Table'!$C:$C,'Expenses Analysis'!$A41,'Data Repository Table'!$B:$B,'Expenses Analysis'!$B41,'Data Repository Table'!$F:$F,'Expenses Analysis'!$C41,'Data Repository Table'!$G:$G,'Expenses Analysis'!$D41,'Data Repository Table'!$D:$D,'Expenses Analysis'!F$12)</f>
        <v>211116.407229</v>
      </c>
      <c r="G41" s="35">
        <f>SUMIFS('Data Repository Table'!$I:$I,'Data Repository Table'!$C:$C,'Expenses Analysis'!$A41,'Data Repository Table'!$B:$B,'Expenses Analysis'!$B41,'Data Repository Table'!$F:$F,'Expenses Analysis'!$C41,'Data Repository Table'!$G:$G,'Expenses Analysis'!$D41,'Data Repository Table'!$D:$D,'Expenses Analysis'!G$12)</f>
        <v>168190.62951599999</v>
      </c>
      <c r="H41" s="35">
        <f>SUMIFS('Data Repository Table'!$I:$I,'Data Repository Table'!$C:$C,'Expenses Analysis'!$A41,'Data Repository Table'!$B:$B,'Expenses Analysis'!$B41,'Data Repository Table'!$F:$F,'Expenses Analysis'!$C41,'Data Repository Table'!$G:$G,'Expenses Analysis'!$D41,'Data Repository Table'!$D:$D,'Expenses Analysis'!H$12)</f>
        <v>227353.88075399998</v>
      </c>
      <c r="I41" s="35">
        <f>SUMIFS('Data Repository Table'!$I:$I,'Data Repository Table'!$C:$C,'Expenses Analysis'!$A41,'Data Repository Table'!$B:$B,'Expenses Analysis'!$B41,'Data Repository Table'!$F:$F,'Expenses Analysis'!$C41,'Data Repository Table'!$G:$G,'Expenses Analysis'!$D41,'Data Repository Table'!$D:$D,'Expenses Analysis'!I$12)</f>
        <v>191237.58271799999</v>
      </c>
      <c r="J41" s="35">
        <f>SUMIFS('Data Repository Table'!$I:$I,'Data Repository Table'!$C:$C,'Expenses Analysis'!$A41,'Data Repository Table'!$B:$B,'Expenses Analysis'!$B41,'Data Repository Table'!$F:$F,'Expenses Analysis'!$C41,'Data Repository Table'!$G:$G,'Expenses Analysis'!$D41,'Data Repository Table'!$D:$D,'Expenses Analysis'!J$12)</f>
        <v>162623.44057050001</v>
      </c>
      <c r="K41" s="35">
        <f>SUMIFS('Data Repository Table'!$I:$I,'Data Repository Table'!$C:$C,'Expenses Analysis'!$A41,'Data Repository Table'!$B:$B,'Expenses Analysis'!$B41,'Data Repository Table'!$F:$F,'Expenses Analysis'!$C41,'Data Repository Table'!$G:$G,'Expenses Analysis'!$D41,'Data Repository Table'!$D:$D,'Expenses Analysis'!K$12)</f>
        <v>120581.37204750002</v>
      </c>
      <c r="L41" s="35">
        <f>SUMIFS('Data Repository Table'!$I:$I,'Data Repository Table'!$C:$C,'Expenses Analysis'!$A41,'Data Repository Table'!$B:$B,'Expenses Analysis'!$B41,'Data Repository Table'!$F:$F,'Expenses Analysis'!$C41,'Data Repository Table'!$G:$G,'Expenses Analysis'!$D41,'Data Repository Table'!$D:$D,'Expenses Analysis'!L$12)</f>
        <v>128739.394602</v>
      </c>
      <c r="M41" s="35">
        <f>SUMIFS('Data Repository Table'!$I:$I,'Data Repository Table'!$C:$C,'Expenses Analysis'!$A41,'Data Repository Table'!$B:$B,'Expenses Analysis'!$B41,'Data Repository Table'!$F:$F,'Expenses Analysis'!$C41,'Data Repository Table'!$G:$G,'Expenses Analysis'!$D41,'Data Repository Table'!$D:$D,'Expenses Analysis'!M$12)</f>
        <v>110552.17200299999</v>
      </c>
      <c r="N41" s="35">
        <f>SUMIFS('Data Repository Table'!$I:$I,'Data Repository Table'!$C:$C,'Expenses Analysis'!$A41,'Data Repository Table'!$B:$B,'Expenses Analysis'!$B41,'Data Repository Table'!$F:$F,'Expenses Analysis'!$C41,'Data Repository Table'!$G:$G,'Expenses Analysis'!$D41,'Data Repository Table'!$D:$D,'Expenses Analysis'!N$12)</f>
        <v>155425.7278665</v>
      </c>
      <c r="O41" s="35">
        <f>SUMIFS('Data Repository Table'!$I:$I,'Data Repository Table'!$C:$C,'Expenses Analysis'!$A41,'Data Repository Table'!$B:$B,'Expenses Analysis'!$B41,'Data Repository Table'!$F:$F,'Expenses Analysis'!$C41,'Data Repository Table'!$G:$G,'Expenses Analysis'!$D41,'Data Repository Table'!$D:$D,'Expenses Analysis'!O$12)</f>
        <v>84630.896531999999</v>
      </c>
      <c r="P41" s="35">
        <f>SUMIFS('Data Repository Table'!$I:$I,'Data Repository Table'!$C:$C,'Expenses Analysis'!$A41,'Data Repository Table'!$B:$B,'Expenses Analysis'!$B41,'Data Repository Table'!$F:$F,'Expenses Analysis'!$C41,'Data Repository Table'!$G:$G,'Expenses Analysis'!$D41,'Data Repository Table'!$D:$D,'Expenses Analysis'!P$12)</f>
        <v>109283.35836599997</v>
      </c>
      <c r="Q41" s="35">
        <f>SUMIFS('Data Repository Table'!$I:$I,'Data Repository Table'!$C:$C,'Expenses Analysis'!$A41,'Data Repository Table'!$B:$B,'Expenses Analysis'!$B41,'Data Repository Table'!$F:$F,'Expenses Analysis'!$C41,'Data Repository Table'!$G:$G,'Expenses Analysis'!$D41,'Data Repository Table'!$D:$D,'Expenses Analysis'!Q$12)</f>
        <v>194983.52450850004</v>
      </c>
      <c r="R41" s="35">
        <f t="shared" si="4"/>
        <v>1864718.386713</v>
      </c>
      <c r="S41" s="4"/>
      <c r="T41" s="4"/>
      <c r="U41" s="4"/>
      <c r="V41" s="4"/>
      <c r="W41" s="4"/>
    </row>
    <row r="42" spans="1:32" ht="14.25" customHeight="1">
      <c r="A42" s="27" t="s">
        <v>43</v>
      </c>
      <c r="B42" s="27" t="s">
        <v>44</v>
      </c>
      <c r="C42" s="27" t="s">
        <v>55</v>
      </c>
      <c r="D42" s="27" t="s">
        <v>56</v>
      </c>
      <c r="E42" s="41"/>
      <c r="F42" s="35">
        <f>SUMIFS('Data Repository Table'!$I:$I,'Data Repository Table'!$C:$C,'Expenses Analysis'!$A42,'Data Repository Table'!$B:$B,'Expenses Analysis'!$B42,'Data Repository Table'!$F:$F,'Expenses Analysis'!$C42,'Data Repository Table'!$G:$G,'Expenses Analysis'!$D42,'Data Repository Table'!$D:$D,'Expenses Analysis'!F$12)</f>
        <v>3015948.6746999999</v>
      </c>
      <c r="G42" s="35">
        <f>SUMIFS('Data Repository Table'!$I:$I,'Data Repository Table'!$C:$C,'Expenses Analysis'!$A42,'Data Repository Table'!$B:$B,'Expenses Analysis'!$B42,'Data Repository Table'!$F:$F,'Expenses Analysis'!$C42,'Data Repository Table'!$G:$G,'Expenses Analysis'!$D42,'Data Repository Table'!$D:$D,'Expenses Analysis'!G$12)</f>
        <v>2402723.2787999995</v>
      </c>
      <c r="H42" s="35">
        <f>SUMIFS('Data Repository Table'!$I:$I,'Data Repository Table'!$C:$C,'Expenses Analysis'!$A42,'Data Repository Table'!$B:$B,'Expenses Analysis'!$B42,'Data Repository Table'!$F:$F,'Expenses Analysis'!$C42,'Data Repository Table'!$G:$G,'Expenses Analysis'!$D42,'Data Repository Table'!$D:$D,'Expenses Analysis'!H$12)</f>
        <v>3247912.5821999996</v>
      </c>
      <c r="I42" s="35">
        <f>SUMIFS('Data Repository Table'!$I:$I,'Data Repository Table'!$C:$C,'Expenses Analysis'!$A42,'Data Repository Table'!$B:$B,'Expenses Analysis'!$B42,'Data Repository Table'!$F:$F,'Expenses Analysis'!$C42,'Data Repository Table'!$G:$G,'Expenses Analysis'!$D42,'Data Repository Table'!$D:$D,'Expenses Analysis'!I$12)</f>
        <v>2731965.4673999995</v>
      </c>
      <c r="J42" s="35">
        <f>SUMIFS('Data Repository Table'!$I:$I,'Data Repository Table'!$C:$C,'Expenses Analysis'!$A42,'Data Repository Table'!$B:$B,'Expenses Analysis'!$B42,'Data Repository Table'!$F:$F,'Expenses Analysis'!$C42,'Data Repository Table'!$G:$G,'Expenses Analysis'!$D42,'Data Repository Table'!$D:$D,'Expenses Analysis'!J$12)</f>
        <v>2323192.0081500001</v>
      </c>
      <c r="K42" s="35">
        <f>SUMIFS('Data Repository Table'!$I:$I,'Data Repository Table'!$C:$C,'Expenses Analysis'!$A42,'Data Repository Table'!$B:$B,'Expenses Analysis'!$B42,'Data Repository Table'!$F:$F,'Expenses Analysis'!$C42,'Data Repository Table'!$G:$G,'Expenses Analysis'!$D42,'Data Repository Table'!$D:$D,'Expenses Analysis'!K$12)</f>
        <v>1722591.0292499999</v>
      </c>
      <c r="L42" s="35">
        <f>SUMIFS('Data Repository Table'!$I:$I,'Data Repository Table'!$C:$C,'Expenses Analysis'!$A42,'Data Repository Table'!$B:$B,'Expenses Analysis'!$B42,'Data Repository Table'!$F:$F,'Expenses Analysis'!$C42,'Data Repository Table'!$G:$G,'Expenses Analysis'!$D42,'Data Repository Table'!$D:$D,'Expenses Analysis'!L$12)</f>
        <v>1839134.2085999998</v>
      </c>
      <c r="M42" s="35">
        <f>SUMIFS('Data Repository Table'!$I:$I,'Data Repository Table'!$C:$C,'Expenses Analysis'!$A42,'Data Repository Table'!$B:$B,'Expenses Analysis'!$B42,'Data Repository Table'!$F:$F,'Expenses Analysis'!$C42,'Data Repository Table'!$G:$G,'Expenses Analysis'!$D42,'Data Repository Table'!$D:$D,'Expenses Analysis'!M$12)</f>
        <v>2579316.7429</v>
      </c>
      <c r="N42" s="35">
        <f>SUMIFS('Data Repository Table'!$I:$I,'Data Repository Table'!$C:$C,'Expenses Analysis'!$A42,'Data Repository Table'!$B:$B,'Expenses Analysis'!$B42,'Data Repository Table'!$F:$F,'Expenses Analysis'!$C42,'Data Repository Table'!$G:$G,'Expenses Analysis'!$D42,'Data Repository Table'!$D:$D,'Expenses Analysis'!N$12)</f>
        <v>2220367.5409499998</v>
      </c>
      <c r="O42" s="35">
        <f>SUMIFS('Data Repository Table'!$I:$I,'Data Repository Table'!$C:$C,'Expenses Analysis'!$A42,'Data Repository Table'!$B:$B,'Expenses Analysis'!$B42,'Data Repository Table'!$F:$F,'Expenses Analysis'!$C42,'Data Repository Table'!$G:$G,'Expenses Analysis'!$D42,'Data Repository Table'!$D:$D,'Expenses Analysis'!O$12)</f>
        <v>2209012.8075999999</v>
      </c>
      <c r="P42" s="35">
        <f>SUMIFS('Data Repository Table'!$I:$I,'Data Repository Table'!$C:$C,'Expenses Analysis'!$A42,'Data Repository Table'!$B:$B,'Expenses Analysis'!$B42,'Data Repository Table'!$F:$F,'Expenses Analysis'!$C42,'Data Repository Table'!$G:$G,'Expenses Analysis'!$D42,'Data Repository Table'!$D:$D,'Expenses Analysis'!P$12)</f>
        <v>2561190.8338000001</v>
      </c>
      <c r="Q42" s="35">
        <f>SUMIFS('Data Repository Table'!$I:$I,'Data Repository Table'!$C:$C,'Expenses Analysis'!$A42,'Data Repository Table'!$B:$B,'Expenses Analysis'!$B42,'Data Repository Table'!$F:$F,'Expenses Analysis'!$C42,'Data Repository Table'!$G:$G,'Expenses Analysis'!$D42,'Data Repository Table'!$D:$D,'Expenses Analysis'!Q$12)</f>
        <v>2785478.9215500001</v>
      </c>
      <c r="R42" s="35">
        <f t="shared" si="4"/>
        <v>29638834.095899999</v>
      </c>
      <c r="S42" s="4"/>
      <c r="T42" s="4"/>
      <c r="U42" s="4"/>
      <c r="V42" s="4"/>
      <c r="W42" s="4"/>
    </row>
    <row r="43" spans="1:32" ht="14.25" customHeight="1">
      <c r="A43" s="45"/>
      <c r="B43" s="45"/>
      <c r="C43" s="45"/>
      <c r="D43" s="43" t="s">
        <v>70</v>
      </c>
      <c r="E43" s="45"/>
      <c r="F43" s="44">
        <f>SUM(F35:F42)</f>
        <v>8168998.5802924205</v>
      </c>
      <c r="G43" s="44">
        <f t="shared" ref="F43:R43" si="5">SUM(G35:G42)</f>
        <v>6508016.2729576789</v>
      </c>
      <c r="H43" s="44">
        <f t="shared" si="5"/>
        <v>8797296.0201469176</v>
      </c>
      <c r="I43" s="44">
        <f t="shared" si="5"/>
        <v>7399801.6649996387</v>
      </c>
      <c r="J43" s="44">
        <f t="shared" si="5"/>
        <v>6292597.87327509</v>
      </c>
      <c r="K43" s="44">
        <f t="shared" si="5"/>
        <v>5862551.4695474999</v>
      </c>
      <c r="L43" s="44">
        <f t="shared" si="5"/>
        <v>7198677.8148285002</v>
      </c>
      <c r="M43" s="44">
        <f t="shared" si="5"/>
        <v>7481708.9511677492</v>
      </c>
      <c r="N43" s="44">
        <f t="shared" si="5"/>
        <v>8690888.6165351253</v>
      </c>
      <c r="O43" s="44">
        <f t="shared" si="5"/>
        <v>6732277.631081</v>
      </c>
      <c r="P43" s="44">
        <f t="shared" si="5"/>
        <v>8110761.1219654996</v>
      </c>
      <c r="Q43" s="44">
        <f t="shared" si="5"/>
        <v>9479913.2630085014</v>
      </c>
      <c r="R43" s="44">
        <f t="shared" si="5"/>
        <v>90723489.279805601</v>
      </c>
      <c r="S43" s="45"/>
      <c r="T43" s="45"/>
      <c r="U43" s="45"/>
      <c r="V43" s="45"/>
      <c r="W43" s="45"/>
      <c r="X43" s="46"/>
      <c r="Y43" s="46"/>
      <c r="Z43" s="46"/>
      <c r="AA43" s="46"/>
      <c r="AB43" s="46"/>
      <c r="AC43" s="46"/>
      <c r="AD43" s="46"/>
      <c r="AE43" s="46"/>
      <c r="AF43" s="46"/>
    </row>
    <row r="44" spans="1:32" ht="62.25" customHeight="1">
      <c r="A44" s="162" t="s">
        <v>91</v>
      </c>
      <c r="B44" s="183"/>
      <c r="C44" s="183"/>
      <c r="D44" s="183"/>
      <c r="E44" s="183"/>
      <c r="F44" s="183"/>
      <c r="G44" s="183"/>
      <c r="H44" s="183"/>
      <c r="I44" s="183"/>
      <c r="J44" s="183"/>
      <c r="K44" s="183"/>
      <c r="L44" s="183"/>
      <c r="M44" s="183"/>
      <c r="N44" s="183"/>
      <c r="O44" s="183"/>
      <c r="P44" s="183"/>
      <c r="Q44" s="183"/>
      <c r="R44" s="183"/>
      <c r="S44" s="183"/>
      <c r="T44" s="183"/>
      <c r="U44" s="183"/>
      <c r="V44" s="183"/>
      <c r="W44" s="104"/>
      <c r="X44" s="112"/>
      <c r="Y44" s="112"/>
      <c r="Z44" s="112"/>
      <c r="AA44" s="112"/>
      <c r="AB44" s="112"/>
      <c r="AC44" s="112"/>
      <c r="AD44" s="112"/>
      <c r="AE44" s="112"/>
      <c r="AF44" s="112"/>
    </row>
    <row r="45" spans="1:32" ht="44.25" customHeight="1">
      <c r="A45" s="162" t="s">
        <v>92</v>
      </c>
      <c r="B45" s="183"/>
      <c r="C45" s="183"/>
      <c r="D45" s="183"/>
      <c r="E45" s="183"/>
      <c r="F45" s="183"/>
      <c r="G45" s="183"/>
      <c r="H45" s="183"/>
      <c r="I45" s="183"/>
      <c r="J45" s="183"/>
      <c r="K45" s="183"/>
      <c r="L45" s="183"/>
      <c r="M45" s="183"/>
      <c r="N45" s="183"/>
      <c r="O45" s="183"/>
      <c r="P45" s="183"/>
      <c r="Q45" s="183"/>
      <c r="R45" s="183"/>
      <c r="S45" s="183"/>
      <c r="T45" s="183"/>
      <c r="U45" s="183"/>
      <c r="V45" s="183"/>
      <c r="W45" s="183"/>
      <c r="X45" s="112"/>
      <c r="Y45" s="112"/>
      <c r="Z45" s="112"/>
      <c r="AA45" s="112"/>
      <c r="AB45" s="112"/>
      <c r="AC45" s="112"/>
      <c r="AD45" s="112"/>
      <c r="AE45" s="112"/>
      <c r="AF45" s="112"/>
    </row>
    <row r="46" spans="1:32" ht="14.25" customHeight="1">
      <c r="A46" s="96" t="s">
        <v>17</v>
      </c>
      <c r="B46" s="96" t="s">
        <v>69</v>
      </c>
      <c r="C46" s="96" t="s">
        <v>23</v>
      </c>
      <c r="D46" s="96" t="s">
        <v>25</v>
      </c>
      <c r="E46" s="100"/>
      <c r="F46" s="113">
        <v>41456</v>
      </c>
      <c r="G46" s="113">
        <v>41487</v>
      </c>
      <c r="H46" s="113">
        <v>41518</v>
      </c>
      <c r="I46" s="113">
        <v>41548</v>
      </c>
      <c r="J46" s="113">
        <v>41579</v>
      </c>
      <c r="K46" s="113">
        <v>41609</v>
      </c>
      <c r="L46" s="113">
        <v>41640</v>
      </c>
      <c r="M46" s="113">
        <v>41671</v>
      </c>
      <c r="N46" s="113">
        <v>41699</v>
      </c>
      <c r="O46" s="113">
        <v>41730</v>
      </c>
      <c r="P46" s="113">
        <v>41760</v>
      </c>
      <c r="Q46" s="113">
        <v>41791</v>
      </c>
      <c r="R46" s="118"/>
      <c r="S46" s="100"/>
      <c r="T46" s="100"/>
      <c r="U46" s="100"/>
      <c r="V46" s="100"/>
      <c r="W46" s="100"/>
    </row>
    <row r="47" spans="1:32" ht="14.25" customHeight="1">
      <c r="A47" s="96"/>
      <c r="B47" s="96"/>
      <c r="C47" s="96"/>
      <c r="D47" s="100"/>
      <c r="E47" s="100"/>
      <c r="F47" s="118"/>
      <c r="G47" s="118"/>
      <c r="H47" s="118"/>
      <c r="I47" s="118"/>
      <c r="J47" s="118"/>
      <c r="K47" s="118"/>
      <c r="L47" s="118"/>
      <c r="M47" s="118"/>
      <c r="N47" s="118"/>
      <c r="O47" s="118"/>
      <c r="P47" s="118"/>
      <c r="Q47" s="118"/>
      <c r="R47" s="114" t="s">
        <v>70</v>
      </c>
      <c r="S47" s="100"/>
      <c r="T47" s="100"/>
      <c r="U47" s="100"/>
      <c r="V47" s="100"/>
      <c r="W47" s="100"/>
    </row>
    <row r="48" spans="1:32" ht="14.25" customHeight="1">
      <c r="A48" s="27" t="s">
        <v>93</v>
      </c>
      <c r="B48" s="27" t="s">
        <v>44</v>
      </c>
      <c r="C48" s="27" t="s">
        <v>45</v>
      </c>
      <c r="D48" s="27" t="s">
        <v>46</v>
      </c>
      <c r="E48" s="4"/>
      <c r="F48" s="35">
        <f>SUMIFS('Data Repository Table'!$I:$I,'Data Repository Table'!$B:$B,'Expenses Analysis'!$B48,'Data Repository Table'!$F:$F,'Expenses Analysis'!$C48,'Data Repository Table'!$G:$G,'Expenses Analysis'!$D48,'Data Repository Table'!$D:$D,'Expenses Analysis'!F$46)</f>
        <v>4752382.6895514736</v>
      </c>
      <c r="G48" s="35">
        <f>SUMIFS('Data Repository Table'!$I:$I,'Data Repository Table'!$B:$B,'Expenses Analysis'!$B48,'Data Repository Table'!$F:$F,'Expenses Analysis'!$C48,'Data Repository Table'!$G:$G,'Expenses Analysis'!$D48,'Data Repository Table'!$D:$D,'Expenses Analysis'!G$46)</f>
        <v>5167035.0438473243</v>
      </c>
      <c r="H48" s="35">
        <f>SUMIFS('Data Repository Table'!$I:$I,'Data Repository Table'!$B:$B,'Expenses Analysis'!$B48,'Data Repository Table'!$F:$F,'Expenses Analysis'!$C48,'Data Repository Table'!$G:$G,'Expenses Analysis'!$D48,'Data Repository Table'!$D:$D,'Expenses Analysis'!H$46)</f>
        <v>5477119.2220016234</v>
      </c>
      <c r="I48" s="35">
        <f>SUMIFS('Data Repository Table'!$I:$I,'Data Repository Table'!$B:$B,'Expenses Analysis'!$B48,'Data Repository Table'!$F:$F,'Expenses Analysis'!$C48,'Data Repository Table'!$G:$G,'Expenses Analysis'!$D48,'Data Repository Table'!$D:$D,'Expenses Analysis'!I$46)</f>
        <v>6217372.1257881755</v>
      </c>
      <c r="J48" s="35">
        <f>SUMIFS('Data Repository Table'!$I:$I,'Data Repository Table'!$B:$B,'Expenses Analysis'!$B48,'Data Repository Table'!$F:$F,'Expenses Analysis'!$C48,'Data Repository Table'!$G:$G,'Expenses Analysis'!$D48,'Data Repository Table'!$D:$D,'Expenses Analysis'!J$46)</f>
        <v>6351549.5562056992</v>
      </c>
      <c r="K48" s="35">
        <f>SUMIFS('Data Repository Table'!$I:$I,'Data Repository Table'!$B:$B,'Expenses Analysis'!$B48,'Data Repository Table'!$F:$F,'Expenses Analysis'!$C48,'Data Repository Table'!$G:$G,'Expenses Analysis'!$D48,'Data Repository Table'!$D:$D,'Expenses Analysis'!K$46)</f>
        <v>5473893.9778650012</v>
      </c>
      <c r="L48" s="35">
        <f>SUMIFS('Data Repository Table'!$I:$I,'Data Repository Table'!$B:$B,'Expenses Analysis'!$B48,'Data Repository Table'!$F:$F,'Expenses Analysis'!$C48,'Data Repository Table'!$G:$G,'Expenses Analysis'!$D48,'Data Repository Table'!$D:$D,'Expenses Analysis'!L$46)</f>
        <v>7073236.3159125</v>
      </c>
      <c r="M48" s="35">
        <f>SUMIFS('Data Repository Table'!$I:$I,'Data Repository Table'!$B:$B,'Expenses Analysis'!$B48,'Data Repository Table'!$F:$F,'Expenses Analysis'!$C48,'Data Repository Table'!$G:$G,'Expenses Analysis'!$D48,'Data Repository Table'!$D:$D,'Expenses Analysis'!M$46)</f>
        <v>7645099.2339562494</v>
      </c>
      <c r="N48" s="35">
        <f>SUMIFS('Data Repository Table'!$I:$I,'Data Repository Table'!$B:$B,'Expenses Analysis'!$B48,'Data Repository Table'!$F:$F,'Expenses Analysis'!$C48,'Data Repository Table'!$G:$G,'Expenses Analysis'!$D48,'Data Repository Table'!$D:$D,'Expenses Analysis'!N$46)</f>
        <v>7576081.9643531246</v>
      </c>
      <c r="O48" s="35">
        <f>SUMIFS('Data Repository Table'!$I:$I,'Data Repository Table'!$B:$B,'Expenses Analysis'!$B48,'Data Repository Table'!$F:$F,'Expenses Analysis'!$C48,'Data Repository Table'!$G:$G,'Expenses Analysis'!$D48,'Data Repository Table'!$D:$D,'Expenses Analysis'!O$46)</f>
        <v>7870566.9194312505</v>
      </c>
      <c r="P48" s="35">
        <f>SUMIFS('Data Repository Table'!$I:$I,'Data Repository Table'!$B:$B,'Expenses Analysis'!$B48,'Data Repository Table'!$F:$F,'Expenses Analysis'!$C48,'Data Repository Table'!$G:$G,'Expenses Analysis'!$D48,'Data Repository Table'!$D:$D,'Expenses Analysis'!P$46)</f>
        <v>9096355.030431252</v>
      </c>
      <c r="Q48" s="35">
        <f>SUMIFS('Data Repository Table'!$I:$I,'Data Repository Table'!$B:$B,'Expenses Analysis'!$B48,'Data Repository Table'!$F:$F,'Expenses Analysis'!$C48,'Data Repository Table'!$G:$G,'Expenses Analysis'!$D48,'Data Repository Table'!$D:$D,'Expenses Analysis'!Q$46)</f>
        <v>5712658.1783212498</v>
      </c>
      <c r="R48" s="35">
        <f t="shared" ref="R48:R56" si="6">SUM(F48:Q48)</f>
        <v>78413350.257664919</v>
      </c>
      <c r="S48" s="4"/>
      <c r="T48" s="4"/>
      <c r="U48" s="4"/>
      <c r="V48" s="4"/>
      <c r="W48" s="4"/>
    </row>
    <row r="49" spans="1:32" ht="14.25" customHeight="1">
      <c r="A49" s="27" t="s">
        <v>93</v>
      </c>
      <c r="B49" s="27" t="s">
        <v>44</v>
      </c>
      <c r="C49" s="27" t="s">
        <v>47</v>
      </c>
      <c r="D49" s="27" t="s">
        <v>48</v>
      </c>
      <c r="E49" s="4"/>
      <c r="F49" s="35">
        <f>SUMIFS('Data Repository Table'!$I:$I,'Data Repository Table'!$B:$B,'Expenses Analysis'!$B49,'Data Repository Table'!$F:$F,'Expenses Analysis'!$C49,'Data Repository Table'!$G:$G,'Expenses Analysis'!$D49,'Data Repository Table'!$D:$D,'Expenses Analysis'!F$46)</f>
        <v>2439061.3979192991</v>
      </c>
      <c r="G49" s="35">
        <f>SUMIFS('Data Repository Table'!$I:$I,'Data Repository Table'!$B:$B,'Expenses Analysis'!$B49,'Data Repository Table'!$F:$F,'Expenses Analysis'!$C49,'Data Repository Table'!$G:$G,'Expenses Analysis'!$D49,'Data Repository Table'!$D:$D,'Expenses Analysis'!G$46)</f>
        <v>2621863.5100085996</v>
      </c>
      <c r="H49" s="35">
        <f>SUMIFS('Data Repository Table'!$I:$I,'Data Repository Table'!$B:$B,'Expenses Analysis'!$B49,'Data Repository Table'!$F:$F,'Expenses Analysis'!$C49,'Data Repository Table'!$G:$G,'Expenses Analysis'!$D49,'Data Repository Table'!$D:$D,'Expenses Analysis'!H$46)</f>
        <v>2806168.0509719998</v>
      </c>
      <c r="I49" s="35">
        <f>SUMIFS('Data Repository Table'!$I:$I,'Data Repository Table'!$B:$B,'Expenses Analysis'!$B49,'Data Repository Table'!$F:$F,'Expenses Analysis'!$C49,'Data Repository Table'!$G:$G,'Expenses Analysis'!$D49,'Data Repository Table'!$D:$D,'Expenses Analysis'!I$46)</f>
        <v>3163209.5663784007</v>
      </c>
      <c r="J49" s="35">
        <f>SUMIFS('Data Repository Table'!$I:$I,'Data Repository Table'!$B:$B,'Expenses Analysis'!$B49,'Data Repository Table'!$F:$F,'Expenses Analysis'!$C49,'Data Repository Table'!$G:$G,'Expenses Analysis'!$D49,'Data Repository Table'!$D:$D,'Expenses Analysis'!J$46)</f>
        <v>3218501.5770913498</v>
      </c>
      <c r="K49" s="35">
        <f>SUMIFS('Data Repository Table'!$I:$I,'Data Repository Table'!$B:$B,'Expenses Analysis'!$B49,'Data Repository Table'!$F:$F,'Expenses Analysis'!$C49,'Data Repository Table'!$G:$G,'Expenses Analysis'!$D49,'Data Repository Table'!$D:$D,'Expenses Analysis'!K$46)</f>
        <v>2788369.1117025004</v>
      </c>
      <c r="L49" s="35">
        <f>SUMIFS('Data Repository Table'!$I:$I,'Data Repository Table'!$B:$B,'Expenses Analysis'!$B49,'Data Repository Table'!$F:$F,'Expenses Analysis'!$C49,'Data Repository Table'!$G:$G,'Expenses Analysis'!$D49,'Data Repository Table'!$D:$D,'Expenses Analysis'!L$46)</f>
        <v>3593667.2656375002</v>
      </c>
      <c r="M49" s="35">
        <f>SUMIFS('Data Repository Table'!$I:$I,'Data Repository Table'!$B:$B,'Expenses Analysis'!$B49,'Data Repository Table'!$F:$F,'Expenses Analysis'!$C49,'Data Repository Table'!$G:$G,'Expenses Analysis'!$D49,'Data Repository Table'!$D:$D,'Expenses Analysis'!M$46)</f>
        <v>3722191.4510812499</v>
      </c>
      <c r="N49" s="35">
        <f>SUMIFS('Data Repository Table'!$I:$I,'Data Repository Table'!$B:$B,'Expenses Analysis'!$B49,'Data Repository Table'!$F:$F,'Expenses Analysis'!$C49,'Data Repository Table'!$G:$G,'Expenses Analysis'!$D49,'Data Repository Table'!$D:$D,'Expenses Analysis'!N$46)</f>
        <v>3871145.1659843749</v>
      </c>
      <c r="O49" s="35">
        <f>SUMIFS('Data Repository Table'!$I:$I,'Data Repository Table'!$B:$B,'Expenses Analysis'!$B49,'Data Repository Table'!$F:$F,'Expenses Analysis'!$C49,'Data Repository Table'!$G:$G,'Expenses Analysis'!$D49,'Data Repository Table'!$D:$D,'Expenses Analysis'!O$46)</f>
        <v>3465642.2342250003</v>
      </c>
      <c r="P49" s="35">
        <f>SUMIFS('Data Repository Table'!$I:$I,'Data Repository Table'!$B:$B,'Expenses Analysis'!$B49,'Data Repository Table'!$F:$F,'Expenses Analysis'!$C49,'Data Repository Table'!$G:$G,'Expenses Analysis'!$D49,'Data Repository Table'!$D:$D,'Expenses Analysis'!P$46)</f>
        <v>4094860.7397625004</v>
      </c>
      <c r="Q49" s="35">
        <f>SUMIFS('Data Repository Table'!$I:$I,'Data Repository Table'!$B:$B,'Expenses Analysis'!$B49,'Data Repository Table'!$F:$F,'Expenses Analysis'!$C49,'Data Repository Table'!$G:$G,'Expenses Analysis'!$D49,'Data Repository Table'!$D:$D,'Expenses Analysis'!Q$46)</f>
        <v>2932911.3268075003</v>
      </c>
      <c r="R49" s="35">
        <f t="shared" si="6"/>
        <v>38717591.397570275</v>
      </c>
      <c r="S49" s="4"/>
      <c r="T49" s="47"/>
      <c r="U49" s="4"/>
      <c r="V49" s="4"/>
      <c r="W49" s="4"/>
    </row>
    <row r="50" spans="1:32" ht="14.25" customHeight="1">
      <c r="A50" s="27" t="s">
        <v>93</v>
      </c>
      <c r="B50" s="27" t="s">
        <v>44</v>
      </c>
      <c r="C50" s="27" t="s">
        <v>47</v>
      </c>
      <c r="D50" s="27" t="s">
        <v>49</v>
      </c>
      <c r="E50" s="4"/>
      <c r="F50" s="35">
        <f>SUMIFS('Data Repository Table'!$I:$I,'Data Repository Table'!$B:$B,'Expenses Analysis'!$B50,'Data Repository Table'!$F:$F,'Expenses Analysis'!$C50,'Data Repository Table'!$G:$G,'Expenses Analysis'!$D50,'Data Repository Table'!$D:$D,'Expenses Analysis'!F$46)</f>
        <v>2300028.0101369992</v>
      </c>
      <c r="G50" s="35">
        <f>SUMIFS('Data Repository Table'!$I:$I,'Data Repository Table'!$B:$B,'Expenses Analysis'!$B50,'Data Repository Table'!$F:$F,'Expenses Analysis'!$C50,'Data Repository Table'!$G:$G,'Expenses Analysis'!$D50,'Data Repository Table'!$D:$D,'Expenses Analysis'!G$46)</f>
        <v>2505939.5584575003</v>
      </c>
      <c r="H50" s="35">
        <f>SUMIFS('Data Repository Table'!$I:$I,'Data Repository Table'!$B:$B,'Expenses Analysis'!$B50,'Data Repository Table'!$F:$F,'Expenses Analysis'!$C50,'Data Repository Table'!$G:$G,'Expenses Analysis'!$D50,'Data Repository Table'!$D:$D,'Expenses Analysis'!H$46)</f>
        <v>2627415.3951704986</v>
      </c>
      <c r="I50" s="35">
        <f>SUMIFS('Data Repository Table'!$I:$I,'Data Repository Table'!$B:$B,'Expenses Analysis'!$B50,'Data Repository Table'!$F:$F,'Expenses Analysis'!$C50,'Data Repository Table'!$G:$G,'Expenses Analysis'!$D50,'Data Repository Table'!$D:$D,'Expenses Analysis'!I$46)</f>
        <v>2900613.3153855</v>
      </c>
      <c r="J50" s="35">
        <f>SUMIFS('Data Repository Table'!$I:$I,'Data Repository Table'!$B:$B,'Expenses Analysis'!$B50,'Data Repository Table'!$F:$F,'Expenses Analysis'!$C50,'Data Repository Table'!$G:$G,'Expenses Analysis'!$D50,'Data Repository Table'!$D:$D,'Expenses Analysis'!J$46)</f>
        <v>2940556.1633002497</v>
      </c>
      <c r="K50" s="35">
        <f>SUMIFS('Data Repository Table'!$I:$I,'Data Repository Table'!$B:$B,'Expenses Analysis'!$B50,'Data Repository Table'!$F:$F,'Expenses Analysis'!$C50,'Data Repository Table'!$G:$G,'Expenses Analysis'!$D50,'Data Repository Table'!$D:$D,'Expenses Analysis'!K$46)</f>
        <v>2582565.0096375002</v>
      </c>
      <c r="L50" s="35">
        <f>SUMIFS('Data Repository Table'!$I:$I,'Data Repository Table'!$B:$B,'Expenses Analysis'!$B50,'Data Repository Table'!$F:$F,'Expenses Analysis'!$C50,'Data Repository Table'!$G:$G,'Expenses Analysis'!$D50,'Data Repository Table'!$D:$D,'Expenses Analysis'!L$46)</f>
        <v>3446732.8680624999</v>
      </c>
      <c r="M50" s="35">
        <f>SUMIFS('Data Repository Table'!$I:$I,'Data Repository Table'!$B:$B,'Expenses Analysis'!$B50,'Data Repository Table'!$F:$F,'Expenses Analysis'!$C50,'Data Repository Table'!$G:$G,'Expenses Analysis'!$D50,'Data Repository Table'!$D:$D,'Expenses Analysis'!M$46)</f>
        <v>3483983.4045937499</v>
      </c>
      <c r="N50" s="35">
        <f>SUMIFS('Data Repository Table'!$I:$I,'Data Repository Table'!$B:$B,'Expenses Analysis'!$B50,'Data Repository Table'!$F:$F,'Expenses Analysis'!$C50,'Data Repository Table'!$G:$G,'Expenses Analysis'!$D50,'Data Repository Table'!$D:$D,'Expenses Analysis'!N$46)</f>
        <v>3640816.4610781251</v>
      </c>
      <c r="O50" s="35">
        <f>SUMIFS('Data Repository Table'!$I:$I,'Data Repository Table'!$B:$B,'Expenses Analysis'!$B50,'Data Repository Table'!$F:$F,'Expenses Analysis'!$C50,'Data Repository Table'!$G:$G,'Expenses Analysis'!$D50,'Data Repository Table'!$D:$D,'Expenses Analysis'!O$46)</f>
        <v>3250872.5897500003</v>
      </c>
      <c r="P50" s="35">
        <f>SUMIFS('Data Repository Table'!$I:$I,'Data Repository Table'!$B:$B,'Expenses Analysis'!$B50,'Data Repository Table'!$F:$F,'Expenses Analysis'!$C50,'Data Repository Table'!$G:$G,'Expenses Analysis'!$D50,'Data Repository Table'!$D:$D,'Expenses Analysis'!P$46)</f>
        <v>3812121.7015625001</v>
      </c>
      <c r="Q50" s="35">
        <f>SUMIFS('Data Repository Table'!$I:$I,'Data Repository Table'!$B:$B,'Expenses Analysis'!$B50,'Data Repository Table'!$F:$F,'Expenses Analysis'!$C50,'Data Repository Table'!$G:$G,'Expenses Analysis'!$D50,'Data Repository Table'!$D:$D,'Expenses Analysis'!Q$46)</f>
        <v>2923183.2132374998</v>
      </c>
      <c r="R50" s="35">
        <f t="shared" si="6"/>
        <v>36414827.690372624</v>
      </c>
      <c r="S50" s="4"/>
      <c r="T50" s="4"/>
      <c r="U50" s="4"/>
      <c r="V50" s="4"/>
      <c r="W50" s="4"/>
    </row>
    <row r="51" spans="1:32" ht="14.25" customHeight="1">
      <c r="A51" s="27" t="s">
        <v>93</v>
      </c>
      <c r="B51" s="27" t="s">
        <v>44</v>
      </c>
      <c r="C51" s="27" t="s">
        <v>50</v>
      </c>
      <c r="D51" s="27" t="s">
        <v>51</v>
      </c>
      <c r="E51" s="4"/>
      <c r="F51" s="35">
        <f>SUMIFS('Data Repository Table'!$I:$I,'Data Repository Table'!$B:$B,'Expenses Analysis'!$B51,'Data Repository Table'!$F:$F,'Expenses Analysis'!$C51,'Data Repository Table'!$G:$G,'Expenses Analysis'!$D51,'Data Repository Table'!$D:$D,'Expenses Analysis'!F$46)</f>
        <v>2073604.724326327</v>
      </c>
      <c r="G51" s="35">
        <f>SUMIFS('Data Repository Table'!$I:$I,'Data Repository Table'!$B:$B,'Expenses Analysis'!$B51,'Data Repository Table'!$F:$F,'Expenses Analysis'!$C51,'Data Repository Table'!$G:$G,'Expenses Analysis'!$D51,'Data Repository Table'!$D:$D,'Expenses Analysis'!G$46)</f>
        <v>2269539.7804914797</v>
      </c>
      <c r="H51" s="35">
        <f>SUMIFS('Data Repository Table'!$I:$I,'Data Repository Table'!$B:$B,'Expenses Analysis'!$B51,'Data Repository Table'!$F:$F,'Expenses Analysis'!$C51,'Data Repository Table'!$G:$G,'Expenses Analysis'!$D51,'Data Repository Table'!$D:$D,'Expenses Analysis'!H$46)</f>
        <v>2374998.790312151</v>
      </c>
      <c r="I51" s="35">
        <f>SUMIFS('Data Repository Table'!$I:$I,'Data Repository Table'!$B:$B,'Expenses Analysis'!$B51,'Data Repository Table'!$F:$F,'Expenses Analysis'!$C51,'Data Repository Table'!$G:$G,'Expenses Analysis'!$D51,'Data Repository Table'!$D:$D,'Expenses Analysis'!I$46)</f>
        <v>2645968.110327912</v>
      </c>
      <c r="J51" s="35">
        <f>SUMIFS('Data Repository Table'!$I:$I,'Data Repository Table'!$B:$B,'Expenses Analysis'!$B51,'Data Repository Table'!$F:$F,'Expenses Analysis'!$C51,'Data Repository Table'!$G:$G,'Expenses Analysis'!$D51,'Data Repository Table'!$D:$D,'Expenses Analysis'!J$46)</f>
        <v>2691801.6955241356</v>
      </c>
      <c r="K51" s="35">
        <f>SUMIFS('Data Repository Table'!$I:$I,'Data Repository Table'!$B:$B,'Expenses Analysis'!$B51,'Data Repository Table'!$F:$F,'Expenses Analysis'!$C51,'Data Repository Table'!$G:$G,'Expenses Analysis'!$D51,'Data Repository Table'!$D:$D,'Expenses Analysis'!K$46)</f>
        <v>2348808.3419548003</v>
      </c>
      <c r="L51" s="35">
        <f>SUMIFS('Data Repository Table'!$I:$I,'Data Repository Table'!$B:$B,'Expenses Analysis'!$B51,'Data Repository Table'!$F:$F,'Expenses Analysis'!$C51,'Data Repository Table'!$G:$G,'Expenses Analysis'!$D51,'Data Repository Table'!$D:$D,'Expenses Analysis'!L$46)</f>
        <v>2879996.1652659997</v>
      </c>
      <c r="M51" s="35">
        <f>SUMIFS('Data Repository Table'!$I:$I,'Data Repository Table'!$B:$B,'Expenses Analysis'!$B51,'Data Repository Table'!$F:$F,'Expenses Analysis'!$C51,'Data Repository Table'!$G:$G,'Expenses Analysis'!$D51,'Data Repository Table'!$D:$D,'Expenses Analysis'!M$46)</f>
        <v>2972957.9397390001</v>
      </c>
      <c r="N51" s="35">
        <f>SUMIFS('Data Repository Table'!$I:$I,'Data Repository Table'!$B:$B,'Expenses Analysis'!$B51,'Data Repository Table'!$F:$F,'Expenses Analysis'!$C51,'Data Repository Table'!$G:$G,'Expenses Analysis'!$D51,'Data Repository Table'!$D:$D,'Expenses Analysis'!N$46)</f>
        <v>3094867.6019314998</v>
      </c>
      <c r="O51" s="35">
        <f>SUMIFS('Data Repository Table'!$I:$I,'Data Repository Table'!$B:$B,'Expenses Analysis'!$B51,'Data Repository Table'!$F:$F,'Expenses Analysis'!$C51,'Data Repository Table'!$G:$G,'Expenses Analysis'!$D51,'Data Repository Table'!$D:$D,'Expenses Analysis'!O$46)</f>
        <v>2768358.2978389999</v>
      </c>
      <c r="P51" s="35">
        <f>SUMIFS('Data Repository Table'!$I:$I,'Data Repository Table'!$B:$B,'Expenses Analysis'!$B51,'Data Repository Table'!$F:$F,'Expenses Analysis'!$C51,'Data Repository Table'!$G:$G,'Expenses Analysis'!$D51,'Data Repository Table'!$D:$D,'Expenses Analysis'!P$46)</f>
        <v>3268026.2100749998</v>
      </c>
      <c r="Q51" s="35">
        <f>SUMIFS('Data Repository Table'!$I:$I,'Data Repository Table'!$B:$B,'Expenses Analysis'!$B51,'Data Repository Table'!$F:$F,'Expenses Analysis'!$C51,'Data Repository Table'!$G:$G,'Expenses Analysis'!$D51,'Data Repository Table'!$D:$D,'Expenses Analysis'!Q$46)</f>
        <v>2363869.6207261998</v>
      </c>
      <c r="R51" s="35">
        <f t="shared" si="6"/>
        <v>31752797.278513506</v>
      </c>
      <c r="S51" s="4"/>
      <c r="T51" s="4"/>
      <c r="U51" s="4"/>
      <c r="V51" s="4"/>
      <c r="W51" s="4"/>
    </row>
    <row r="52" spans="1:32" ht="14.25" customHeight="1">
      <c r="A52" s="27" t="s">
        <v>93</v>
      </c>
      <c r="B52" s="27" t="s">
        <v>44</v>
      </c>
      <c r="C52" s="27" t="s">
        <v>50</v>
      </c>
      <c r="D52" s="27" t="s">
        <v>52</v>
      </c>
      <c r="E52" s="4"/>
      <c r="F52" s="35">
        <f>SUMIFS('Data Repository Table'!$I:$I,'Data Repository Table'!$B:$B,'Expenses Analysis'!$B52,'Data Repository Table'!$F:$F,'Expenses Analysis'!$C52,'Data Repository Table'!$G:$G,'Expenses Analysis'!$D52,'Data Repository Table'!$D:$D,'Expenses Analysis'!F$46)</f>
        <v>1347738.8706587995</v>
      </c>
      <c r="G52" s="35">
        <f>SUMIFS('Data Repository Table'!$I:$I,'Data Repository Table'!$B:$B,'Expenses Analysis'!$B52,'Data Repository Table'!$F:$F,'Expenses Analysis'!$C52,'Data Repository Table'!$G:$G,'Expenses Analysis'!$D52,'Data Repository Table'!$D:$D,'Expenses Analysis'!G$46)</f>
        <v>1561170.3574350001</v>
      </c>
      <c r="H52" s="35">
        <f>SUMIFS('Data Repository Table'!$I:$I,'Data Repository Table'!$B:$B,'Expenses Analysis'!$B52,'Data Repository Table'!$F:$F,'Expenses Analysis'!$C52,'Data Repository Table'!$G:$G,'Expenses Analysis'!$D52,'Data Repository Table'!$D:$D,'Expenses Analysis'!H$46)</f>
        <v>1574874.1415601994</v>
      </c>
      <c r="I52" s="35">
        <f>SUMIFS('Data Repository Table'!$I:$I,'Data Repository Table'!$B:$B,'Expenses Analysis'!$B52,'Data Repository Table'!$F:$F,'Expenses Analysis'!$C52,'Data Repository Table'!$G:$G,'Expenses Analysis'!$D52,'Data Repository Table'!$D:$D,'Expenses Analysis'!I$46)</f>
        <v>1880373.5227742002</v>
      </c>
      <c r="J52" s="35">
        <f>SUMIFS('Data Repository Table'!$I:$I,'Data Repository Table'!$B:$B,'Expenses Analysis'!$B52,'Data Repository Table'!$F:$F,'Expenses Analysis'!$C52,'Data Repository Table'!$G:$G,'Expenses Analysis'!$D52,'Data Repository Table'!$D:$D,'Expenses Analysis'!J$46)</f>
        <v>1968683.2157081</v>
      </c>
      <c r="K52" s="35">
        <f>SUMIFS('Data Repository Table'!$I:$I,'Data Repository Table'!$B:$B,'Expenses Analysis'!$B52,'Data Repository Table'!$F:$F,'Expenses Analysis'!$C52,'Data Repository Table'!$G:$G,'Expenses Analysis'!$D52,'Data Repository Table'!$D:$D,'Expenses Analysis'!K$46)</f>
        <v>1158623.1401823002</v>
      </c>
      <c r="L52" s="35">
        <f>SUMIFS('Data Repository Table'!$I:$I,'Data Repository Table'!$B:$B,'Expenses Analysis'!$B52,'Data Repository Table'!$F:$F,'Expenses Analysis'!$C52,'Data Repository Table'!$G:$G,'Expenses Analysis'!$D52,'Data Repository Table'!$D:$D,'Expenses Analysis'!L$46)</f>
        <v>1176136.1610068001</v>
      </c>
      <c r="M52" s="35">
        <f>SUMIFS('Data Repository Table'!$I:$I,'Data Repository Table'!$B:$B,'Expenses Analysis'!$B52,'Data Repository Table'!$F:$F,'Expenses Analysis'!$C52,'Data Repository Table'!$G:$G,'Expenses Analysis'!$D52,'Data Repository Table'!$D:$D,'Expenses Analysis'!M$46)</f>
        <v>1239117.5758722001</v>
      </c>
      <c r="N52" s="35">
        <f>SUMIFS('Data Repository Table'!$I:$I,'Data Repository Table'!$B:$B,'Expenses Analysis'!$B52,'Data Repository Table'!$F:$F,'Expenses Analysis'!$C52,'Data Repository Table'!$G:$G,'Expenses Analysis'!$D52,'Data Repository Table'!$D:$D,'Expenses Analysis'!N$46)</f>
        <v>1215602.9551357001</v>
      </c>
      <c r="O52" s="35">
        <f>SUMIFS('Data Repository Table'!$I:$I,'Data Repository Table'!$B:$B,'Expenses Analysis'!$B52,'Data Repository Table'!$F:$F,'Expenses Analysis'!$C52,'Data Repository Table'!$G:$G,'Expenses Analysis'!$D52,'Data Repository Table'!$D:$D,'Expenses Analysis'!O$46)</f>
        <v>1190750.2535102002</v>
      </c>
      <c r="P52" s="35">
        <f>SUMIFS('Data Repository Table'!$I:$I,'Data Repository Table'!$B:$B,'Expenses Analysis'!$B52,'Data Repository Table'!$F:$F,'Expenses Analysis'!$C52,'Data Repository Table'!$G:$G,'Expenses Analysis'!$D52,'Data Repository Table'!$D:$D,'Expenses Analysis'!P$46)</f>
        <v>1381387.0449670001</v>
      </c>
      <c r="Q52" s="35">
        <f>SUMIFS('Data Repository Table'!$I:$I,'Data Repository Table'!$B:$B,'Expenses Analysis'!$B52,'Data Repository Table'!$F:$F,'Expenses Analysis'!$C52,'Data Repository Table'!$G:$G,'Expenses Analysis'!$D52,'Data Repository Table'!$D:$D,'Expenses Analysis'!Q$46)</f>
        <v>1040665.7581107001</v>
      </c>
      <c r="R52" s="35">
        <f t="shared" si="6"/>
        <v>16735122.996921198</v>
      </c>
      <c r="S52" s="4"/>
      <c r="T52" s="4"/>
      <c r="U52" s="4"/>
      <c r="V52" s="4"/>
      <c r="W52" s="4"/>
    </row>
    <row r="53" spans="1:32" ht="14.25" customHeight="1">
      <c r="A53" s="27" t="s">
        <v>93</v>
      </c>
      <c r="B53" s="27" t="s">
        <v>44</v>
      </c>
      <c r="C53" s="27" t="s">
        <v>50</v>
      </c>
      <c r="D53" s="27" t="s">
        <v>53</v>
      </c>
      <c r="E53" s="4"/>
      <c r="F53" s="35">
        <f>SUMIFS('Data Repository Table'!$I:$I,'Data Repository Table'!$B:$B,'Expenses Analysis'!$B53,'Data Repository Table'!$F:$F,'Expenses Analysis'!$C53,'Data Repository Table'!$G:$G,'Expenses Analysis'!$D53,'Data Repository Table'!$D:$D,'Expenses Analysis'!F$46)</f>
        <v>1800236.6472906992</v>
      </c>
      <c r="G53" s="35">
        <f>SUMIFS('Data Repository Table'!$I:$I,'Data Repository Table'!$B:$B,'Expenses Analysis'!$B53,'Data Repository Table'!$F:$F,'Expenses Analysis'!$C53,'Data Repository Table'!$G:$G,'Expenses Analysis'!$D53,'Data Repository Table'!$D:$D,'Expenses Analysis'!G$46)</f>
        <v>1959718.9384044998</v>
      </c>
      <c r="H53" s="35">
        <f>SUMIFS('Data Repository Table'!$I:$I,'Data Repository Table'!$B:$B,'Expenses Analysis'!$B53,'Data Repository Table'!$F:$F,'Expenses Analysis'!$C53,'Data Repository Table'!$G:$G,'Expenses Analysis'!$D53,'Data Repository Table'!$D:$D,'Expenses Analysis'!H$46)</f>
        <v>2069515.5841112991</v>
      </c>
      <c r="I53" s="35">
        <f>SUMIFS('Data Repository Table'!$I:$I,'Data Repository Table'!$B:$B,'Expenses Analysis'!$B53,'Data Repository Table'!$F:$F,'Expenses Analysis'!$C53,'Data Repository Table'!$G:$G,'Expenses Analysis'!$D53,'Data Repository Table'!$D:$D,'Expenses Analysis'!I$46)</f>
        <v>2330999.3359503001</v>
      </c>
      <c r="J53" s="35">
        <f>SUMIFS('Data Repository Table'!$I:$I,'Data Repository Table'!$B:$B,'Expenses Analysis'!$B53,'Data Repository Table'!$F:$F,'Expenses Analysis'!$C53,'Data Repository Table'!$G:$G,'Expenses Analysis'!$D53,'Data Repository Table'!$D:$D,'Expenses Analysis'!J$46)</f>
        <v>2376535.9434183999</v>
      </c>
      <c r="K53" s="35">
        <f>SUMIFS('Data Repository Table'!$I:$I,'Data Repository Table'!$B:$B,'Expenses Analysis'!$B53,'Data Repository Table'!$F:$F,'Expenses Analysis'!$C53,'Data Repository Table'!$G:$G,'Expenses Analysis'!$D53,'Data Repository Table'!$D:$D,'Expenses Analysis'!K$46)</f>
        <v>1447049.2500542002</v>
      </c>
      <c r="L53" s="35">
        <f>SUMIFS('Data Repository Table'!$I:$I,'Data Repository Table'!$B:$B,'Expenses Analysis'!$B53,'Data Repository Table'!$F:$F,'Expenses Analysis'!$C53,'Data Repository Table'!$G:$G,'Expenses Analysis'!$D53,'Data Repository Table'!$D:$D,'Expenses Analysis'!L$46)</f>
        <v>1483562.2037511999</v>
      </c>
      <c r="M53" s="35">
        <f>SUMIFS('Data Repository Table'!$I:$I,'Data Repository Table'!$B:$B,'Expenses Analysis'!$B53,'Data Repository Table'!$F:$F,'Expenses Analysis'!$C53,'Data Repository Table'!$G:$G,'Expenses Analysis'!$D53,'Data Repository Table'!$D:$D,'Expenses Analysis'!M$46)</f>
        <v>1516247.7055998</v>
      </c>
      <c r="N53" s="35">
        <f>SUMIFS('Data Repository Table'!$I:$I,'Data Repository Table'!$B:$B,'Expenses Analysis'!$B53,'Data Repository Table'!$F:$F,'Expenses Analysis'!$C53,'Data Repository Table'!$G:$G,'Expenses Analysis'!$D53,'Data Repository Table'!$D:$D,'Expenses Analysis'!N$46)</f>
        <v>1567231.2198758</v>
      </c>
      <c r="O53" s="35">
        <f>SUMIFS('Data Repository Table'!$I:$I,'Data Repository Table'!$B:$B,'Expenses Analysis'!$B53,'Data Repository Table'!$F:$F,'Expenses Analysis'!$C53,'Data Repository Table'!$G:$G,'Expenses Analysis'!$D53,'Data Repository Table'!$D:$D,'Expenses Analysis'!O$46)</f>
        <v>1421177.7427773001</v>
      </c>
      <c r="P53" s="35">
        <f>SUMIFS('Data Repository Table'!$I:$I,'Data Repository Table'!$B:$B,'Expenses Analysis'!$B53,'Data Repository Table'!$F:$F,'Expenses Analysis'!$C53,'Data Repository Table'!$G:$G,'Expenses Analysis'!$D53,'Data Repository Table'!$D:$D,'Expenses Analysis'!P$46)</f>
        <v>1665801.7318074999</v>
      </c>
      <c r="Q53" s="35">
        <f>SUMIFS('Data Repository Table'!$I:$I,'Data Repository Table'!$B:$B,'Expenses Analysis'!$B53,'Data Repository Table'!$F:$F,'Expenses Analysis'!$C53,'Data Repository Table'!$G:$G,'Expenses Analysis'!$D53,'Data Repository Table'!$D:$D,'Expenses Analysis'!Q$46)</f>
        <v>1452590.2533372999</v>
      </c>
      <c r="R53" s="35">
        <f t="shared" si="6"/>
        <v>21090666.556378298</v>
      </c>
      <c r="S53" s="4"/>
      <c r="T53" s="4"/>
      <c r="U53" s="4"/>
      <c r="V53" s="4"/>
      <c r="W53" s="4"/>
    </row>
    <row r="54" spans="1:32" ht="14.25" customHeight="1">
      <c r="A54" s="27" t="s">
        <v>93</v>
      </c>
      <c r="B54" s="27" t="s">
        <v>44</v>
      </c>
      <c r="C54" s="27" t="s">
        <v>50</v>
      </c>
      <c r="D54" s="27" t="s">
        <v>54</v>
      </c>
      <c r="E54" s="4"/>
      <c r="F54" s="35">
        <f>SUMIFS('Data Repository Table'!$I:$I,'Data Repository Table'!$B:$B,'Expenses Analysis'!$B54,'Data Repository Table'!$F:$F,'Expenses Analysis'!$C54,'Data Repository Table'!$G:$G,'Expenses Analysis'!$D54,'Data Repository Table'!$D:$D,'Expenses Analysis'!F$46)</f>
        <v>886197.60176639946</v>
      </c>
      <c r="G54" s="35">
        <f>SUMIFS('Data Repository Table'!$I:$I,'Data Repository Table'!$B:$B,'Expenses Analysis'!$B54,'Data Repository Table'!$F:$F,'Expenses Analysis'!$C54,'Data Repository Table'!$G:$G,'Expenses Analysis'!$D54,'Data Repository Table'!$D:$D,'Expenses Analysis'!G$46)</f>
        <v>1012646.749821</v>
      </c>
      <c r="H54" s="35">
        <f>SUMIFS('Data Repository Table'!$I:$I,'Data Repository Table'!$B:$B,'Expenses Analysis'!$B54,'Data Repository Table'!$F:$F,'Expenses Analysis'!$C54,'Data Repository Table'!$G:$G,'Expenses Analysis'!$D54,'Data Repository Table'!$D:$D,'Expenses Analysis'!H$46)</f>
        <v>1025398.9493285995</v>
      </c>
      <c r="I54" s="35">
        <f>SUMIFS('Data Repository Table'!$I:$I,'Data Repository Table'!$B:$B,'Expenses Analysis'!$B54,'Data Repository Table'!$F:$F,'Expenses Analysis'!$C54,'Data Repository Table'!$G:$G,'Expenses Analysis'!$D54,'Data Repository Table'!$D:$D,'Expenses Analysis'!I$46)</f>
        <v>1186610.9527146001</v>
      </c>
      <c r="J54" s="35">
        <f>SUMIFS('Data Repository Table'!$I:$I,'Data Repository Table'!$B:$B,'Expenses Analysis'!$B54,'Data Repository Table'!$F:$F,'Expenses Analysis'!$C54,'Data Repository Table'!$G:$G,'Expenses Analysis'!$D54,'Data Repository Table'!$D:$D,'Expenses Analysis'!J$46)</f>
        <v>1229462.2582892999</v>
      </c>
      <c r="K54" s="35">
        <f>SUMIFS('Data Repository Table'!$I:$I,'Data Repository Table'!$B:$B,'Expenses Analysis'!$B54,'Data Repository Table'!$F:$F,'Expenses Analysis'!$C54,'Data Repository Table'!$G:$G,'Expenses Analysis'!$D54,'Data Repository Table'!$D:$D,'Expenses Analysis'!K$46)</f>
        <v>749668.56593790022</v>
      </c>
      <c r="L54" s="35">
        <f>SUMIFS('Data Repository Table'!$I:$I,'Data Repository Table'!$B:$B,'Expenses Analysis'!$B54,'Data Repository Table'!$F:$F,'Expenses Analysis'!$C54,'Data Repository Table'!$G:$G,'Expenses Analysis'!$D54,'Data Repository Table'!$D:$D,'Expenses Analysis'!L$46)</f>
        <v>774322.04976840003</v>
      </c>
      <c r="M54" s="35">
        <f>SUMIFS('Data Repository Table'!$I:$I,'Data Repository Table'!$B:$B,'Expenses Analysis'!$B54,'Data Repository Table'!$F:$F,'Expenses Analysis'!$C54,'Data Repository Table'!$G:$G,'Expenses Analysis'!$D54,'Data Repository Table'!$D:$D,'Expenses Analysis'!M$46)</f>
        <v>795356.48947859998</v>
      </c>
      <c r="N54" s="35">
        <f>SUMIFS('Data Repository Table'!$I:$I,'Data Repository Table'!$B:$B,'Expenses Analysis'!$B54,'Data Repository Table'!$F:$F,'Expenses Analysis'!$C54,'Data Repository Table'!$G:$G,'Expenses Analysis'!$D54,'Data Repository Table'!$D:$D,'Expenses Analysis'!N$46)</f>
        <v>795992.24834010005</v>
      </c>
      <c r="O54" s="35">
        <f>SUMIFS('Data Repository Table'!$I:$I,'Data Repository Table'!$B:$B,'Expenses Analysis'!$B54,'Data Repository Table'!$F:$F,'Expenses Analysis'!$C54,'Data Repository Table'!$G:$G,'Expenses Analysis'!$D54,'Data Repository Table'!$D:$D,'Expenses Analysis'!O$46)</f>
        <v>759387.99960660015</v>
      </c>
      <c r="P54" s="35">
        <f>SUMIFS('Data Repository Table'!$I:$I,'Data Repository Table'!$B:$B,'Expenses Analysis'!$B54,'Data Repository Table'!$F:$F,'Expenses Analysis'!$C54,'Data Repository Table'!$G:$G,'Expenses Analysis'!$D54,'Data Repository Table'!$D:$D,'Expenses Analysis'!P$46)</f>
        <v>879614.44655700005</v>
      </c>
      <c r="Q54" s="35">
        <f>SUMIFS('Data Repository Table'!$I:$I,'Data Repository Table'!$B:$B,'Expenses Analysis'!$B54,'Data Repository Table'!$F:$F,'Expenses Analysis'!$C54,'Data Repository Table'!$G:$G,'Expenses Analysis'!$D54,'Data Repository Table'!$D:$D,'Expenses Analysis'!Q$46)</f>
        <v>718766.35225710005</v>
      </c>
      <c r="R54" s="35">
        <f t="shared" si="6"/>
        <v>10813424.6638656</v>
      </c>
      <c r="S54" s="4"/>
      <c r="T54" s="4"/>
      <c r="U54" s="4"/>
      <c r="V54" s="4"/>
      <c r="W54" s="4"/>
    </row>
    <row r="55" spans="1:32" ht="14.25" customHeight="1">
      <c r="A55" s="27" t="s">
        <v>93</v>
      </c>
      <c r="B55" s="27" t="s">
        <v>44</v>
      </c>
      <c r="C55" s="27" t="s">
        <v>55</v>
      </c>
      <c r="D55" s="27" t="s">
        <v>56</v>
      </c>
      <c r="E55" s="4"/>
      <c r="F55" s="35">
        <f>SUMIFS('Data Repository Table'!$I:$I,'Data Repository Table'!$B:$B,'Expenses Analysis'!$B55,'Data Repository Table'!$F:$F,'Expenses Analysis'!$C55,'Data Repository Table'!$G:$G,'Expenses Analysis'!$D55,'Data Repository Table'!$D:$D,'Expenses Analysis'!F$46)</f>
        <v>7367588.6791624967</v>
      </c>
      <c r="G55" s="35">
        <f>SUMIFS('Data Repository Table'!$I:$I,'Data Repository Table'!$B:$B,'Expenses Analysis'!$B55,'Data Repository Table'!$F:$F,'Expenses Analysis'!$C55,'Data Repository Table'!$G:$G,'Expenses Analysis'!$D55,'Data Repository Table'!$D:$D,'Expenses Analysis'!G$46)</f>
        <v>7849336.0209874995</v>
      </c>
      <c r="H55" s="35">
        <f>SUMIFS('Data Repository Table'!$I:$I,'Data Repository Table'!$B:$B,'Expenses Analysis'!$B55,'Data Repository Table'!$F:$F,'Expenses Analysis'!$C55,'Data Repository Table'!$G:$G,'Expenses Analysis'!$D55,'Data Repository Table'!$D:$D,'Expenses Analysis'!H$46)</f>
        <v>8389760.6297374964</v>
      </c>
      <c r="I55" s="35">
        <f>SUMIFS('Data Repository Table'!$I:$I,'Data Repository Table'!$B:$B,'Expenses Analysis'!$B55,'Data Repository Table'!$F:$F,'Expenses Analysis'!$C55,'Data Repository Table'!$G:$G,'Expenses Analysis'!$D55,'Data Repository Table'!$D:$D,'Expenses Analysis'!I$46)</f>
        <v>9137407.9125625007</v>
      </c>
      <c r="J55" s="35">
        <f>SUMIFS('Data Repository Table'!$I:$I,'Data Repository Table'!$B:$B,'Expenses Analysis'!$B55,'Data Repository Table'!$F:$F,'Expenses Analysis'!$C55,'Data Repository Table'!$G:$G,'Expenses Analysis'!$D55,'Data Repository Table'!$D:$D,'Expenses Analysis'!J$46)</f>
        <v>9187415.9798249993</v>
      </c>
      <c r="K55" s="35">
        <f>SUMIFS('Data Repository Table'!$I:$I,'Data Repository Table'!$B:$B,'Expenses Analysis'!$B55,'Data Repository Table'!$F:$F,'Expenses Analysis'!$C55,'Data Repository Table'!$G:$G,'Expenses Analysis'!$D55,'Data Repository Table'!$D:$D,'Expenses Analysis'!K$46)</f>
        <v>5779740.0739000011</v>
      </c>
      <c r="L55" s="35">
        <f>SUMIFS('Data Repository Table'!$I:$I,'Data Repository Table'!$B:$B,'Expenses Analysis'!$B55,'Data Repository Table'!$F:$F,'Expenses Analysis'!$C55,'Data Repository Table'!$G:$G,'Expenses Analysis'!$D55,'Data Repository Table'!$D:$D,'Expenses Analysis'!L$46)</f>
        <v>6008311.4579999996</v>
      </c>
      <c r="M55" s="35">
        <f>SUMIFS('Data Repository Table'!$I:$I,'Data Repository Table'!$B:$B,'Expenses Analysis'!$B55,'Data Repository Table'!$F:$F,'Expenses Analysis'!$C55,'Data Repository Table'!$G:$G,'Expenses Analysis'!$D55,'Data Repository Table'!$D:$D,'Expenses Analysis'!M$46)</f>
        <v>6995040.989875</v>
      </c>
      <c r="N55" s="35">
        <f>SUMIFS('Data Repository Table'!$I:$I,'Data Repository Table'!$B:$B,'Expenses Analysis'!$B55,'Data Repository Table'!$F:$F,'Expenses Analysis'!$C55,'Data Repository Table'!$G:$G,'Expenses Analysis'!$D55,'Data Repository Table'!$D:$D,'Expenses Analysis'!N$46)</f>
        <v>6352457.05155</v>
      </c>
      <c r="O55" s="35">
        <f>SUMIFS('Data Repository Table'!$I:$I,'Data Repository Table'!$B:$B,'Expenses Analysis'!$B55,'Data Repository Table'!$F:$F,'Expenses Analysis'!$C55,'Data Repository Table'!$G:$G,'Expenses Analysis'!$D55,'Data Repository Table'!$D:$D,'Expenses Analysis'!O$46)</f>
        <v>6560328.9663875001</v>
      </c>
      <c r="P55" s="35">
        <f>SUMIFS('Data Repository Table'!$I:$I,'Data Repository Table'!$B:$B,'Expenses Analysis'!$B55,'Data Repository Table'!$F:$F,'Expenses Analysis'!$C55,'Data Repository Table'!$G:$G,'Expenses Analysis'!$D55,'Data Repository Table'!$D:$D,'Expenses Analysis'!P$46)</f>
        <v>7526766.7026125006</v>
      </c>
      <c r="Q55" s="35">
        <f>SUMIFS('Data Repository Table'!$I:$I,'Data Repository Table'!$B:$B,'Expenses Analysis'!$B55,'Data Repository Table'!$F:$F,'Expenses Analysis'!$C55,'Data Repository Table'!$G:$G,'Expenses Analysis'!$D55,'Data Repository Table'!$D:$D,'Expenses Analysis'!Q$46)</f>
        <v>6174477.1062125005</v>
      </c>
      <c r="R55" s="35">
        <f t="shared" si="6"/>
        <v>87328631.570812494</v>
      </c>
      <c r="S55" s="4"/>
      <c r="T55" s="4"/>
      <c r="U55" s="4"/>
      <c r="V55" s="4"/>
      <c r="W55" s="4"/>
    </row>
    <row r="56" spans="1:32" ht="14.25" customHeight="1">
      <c r="A56" s="43" t="s">
        <v>70</v>
      </c>
      <c r="B56" s="43" t="s">
        <v>70</v>
      </c>
      <c r="C56" s="43" t="s">
        <v>70</v>
      </c>
      <c r="D56" s="43" t="s">
        <v>70</v>
      </c>
      <c r="E56" s="45"/>
      <c r="F56" s="44">
        <f>SUM(F48:F55)</f>
        <v>22966838.620812498</v>
      </c>
      <c r="G56" s="44">
        <f t="shared" ref="F56:Q56" si="7">SUM(G48:G55)</f>
        <v>24947249.959452901</v>
      </c>
      <c r="H56" s="44">
        <f t="shared" si="7"/>
        <v>26345250.763193868</v>
      </c>
      <c r="I56" s="44">
        <f t="shared" si="7"/>
        <v>29462554.841881588</v>
      </c>
      <c r="J56" s="44">
        <f>SUM(J48:J55)</f>
        <v>29964506.389362231</v>
      </c>
      <c r="K56" s="44">
        <f t="shared" si="7"/>
        <v>22328717.471234206</v>
      </c>
      <c r="L56" s="44">
        <f t="shared" si="7"/>
        <v>26435964.487404898</v>
      </c>
      <c r="M56" s="44">
        <f t="shared" si="7"/>
        <v>28369994.790195849</v>
      </c>
      <c r="N56" s="44">
        <f t="shared" si="7"/>
        <v>28114194.668248728</v>
      </c>
      <c r="O56" s="44">
        <f t="shared" si="7"/>
        <v>27287085.003526852</v>
      </c>
      <c r="P56" s="44">
        <f t="shared" si="7"/>
        <v>31724933.607775252</v>
      </c>
      <c r="Q56" s="44">
        <f t="shared" si="7"/>
        <v>23319121.809010051</v>
      </c>
      <c r="R56" s="44">
        <f t="shared" si="6"/>
        <v>321266412.41209894</v>
      </c>
      <c r="S56" s="45"/>
      <c r="T56" s="45"/>
      <c r="U56" s="45"/>
      <c r="V56" s="45"/>
      <c r="W56" s="45"/>
      <c r="X56" s="46"/>
      <c r="Y56" s="46"/>
      <c r="Z56" s="46"/>
      <c r="AA56" s="46"/>
      <c r="AB56" s="46"/>
      <c r="AC56" s="46"/>
      <c r="AD56" s="46"/>
      <c r="AE56" s="46"/>
      <c r="AF56" s="46"/>
    </row>
    <row r="57" spans="1:32" ht="14.25" customHeight="1">
      <c r="A57" s="48"/>
      <c r="T57" s="119"/>
      <c r="U57" s="119"/>
      <c r="V57" s="119"/>
      <c r="W57" s="119"/>
    </row>
    <row r="58" spans="1:32" ht="14.25" customHeight="1">
      <c r="A58" s="48"/>
      <c r="T58" s="119"/>
      <c r="U58" s="119"/>
      <c r="V58" s="119"/>
      <c r="W58" s="119"/>
    </row>
    <row r="59" spans="1:32" ht="14.25" customHeight="1">
      <c r="A59" s="48"/>
      <c r="T59" s="119"/>
      <c r="U59" s="119"/>
      <c r="V59" s="119"/>
      <c r="W59" s="119"/>
    </row>
    <row r="60" spans="1:32" ht="14.25" customHeight="1">
      <c r="A60" s="48"/>
      <c r="T60" s="119"/>
      <c r="U60" s="119"/>
      <c r="V60" s="119"/>
      <c r="W60" s="119"/>
    </row>
    <row r="61" spans="1:32" ht="14.25" customHeight="1">
      <c r="A61" s="48"/>
      <c r="T61" s="119"/>
      <c r="U61" s="119"/>
      <c r="V61" s="119"/>
      <c r="W61" s="119"/>
    </row>
    <row r="62" spans="1:32" ht="14.25" customHeight="1">
      <c r="A62" s="4"/>
      <c r="B62" s="4"/>
      <c r="C62" s="4"/>
      <c r="D62" s="4"/>
      <c r="E62" s="4"/>
      <c r="F62" s="5"/>
      <c r="G62" s="5"/>
      <c r="H62" s="5"/>
      <c r="I62" s="5"/>
      <c r="J62" s="5"/>
      <c r="K62" s="5"/>
      <c r="L62" s="5"/>
      <c r="M62" s="5"/>
      <c r="N62" s="5"/>
      <c r="O62" s="5"/>
      <c r="P62" s="5"/>
      <c r="Q62" s="5"/>
      <c r="R62" s="5"/>
      <c r="S62" s="4"/>
      <c r="T62" s="4"/>
      <c r="U62" s="4"/>
      <c r="V62" s="4"/>
      <c r="W62" s="4"/>
    </row>
    <row r="63" spans="1:32" ht="14.25" customHeight="1">
      <c r="A63" s="4"/>
      <c r="B63" s="4"/>
      <c r="C63" s="4"/>
      <c r="D63" s="4"/>
      <c r="E63" s="4"/>
      <c r="F63" s="5"/>
      <c r="G63" s="5"/>
      <c r="H63" s="5"/>
      <c r="I63" s="5"/>
      <c r="J63" s="5"/>
      <c r="K63" s="5"/>
      <c r="L63" s="5"/>
      <c r="M63" s="5"/>
      <c r="N63" s="5"/>
      <c r="O63" s="5"/>
      <c r="P63" s="5"/>
      <c r="Q63" s="5"/>
      <c r="R63" s="5"/>
      <c r="S63" s="4"/>
      <c r="T63" s="4"/>
      <c r="U63" s="4"/>
      <c r="V63" s="4"/>
      <c r="W63" s="4"/>
    </row>
    <row r="64" spans="1:32" ht="14.25" customHeight="1">
      <c r="A64" s="4"/>
      <c r="B64" s="4"/>
      <c r="C64" s="4"/>
      <c r="D64" s="4"/>
      <c r="E64" s="4"/>
      <c r="F64" s="5"/>
      <c r="G64" s="5"/>
      <c r="H64" s="5"/>
      <c r="I64" s="5"/>
      <c r="J64" s="5"/>
      <c r="K64" s="5"/>
      <c r="L64" s="5"/>
      <c r="M64" s="5"/>
      <c r="N64" s="5"/>
      <c r="O64" s="5"/>
      <c r="P64" s="5"/>
      <c r="Q64" s="5"/>
      <c r="R64" s="5"/>
      <c r="S64" s="4"/>
      <c r="T64" s="4"/>
      <c r="U64" s="4"/>
      <c r="V64" s="4"/>
      <c r="W64" s="4"/>
    </row>
    <row r="65" spans="1:32" ht="14.25" customHeight="1">
      <c r="A65" s="4"/>
      <c r="B65" s="4"/>
      <c r="C65" s="4"/>
      <c r="D65" s="4"/>
      <c r="E65" s="4"/>
      <c r="F65" s="5"/>
      <c r="G65" s="5"/>
      <c r="H65" s="5"/>
      <c r="I65" s="5"/>
      <c r="J65" s="5"/>
      <c r="K65" s="5"/>
      <c r="L65" s="5"/>
      <c r="M65" s="5"/>
      <c r="N65" s="5"/>
      <c r="O65" s="5"/>
      <c r="P65" s="5"/>
      <c r="Q65" s="5"/>
      <c r="R65" s="5"/>
      <c r="S65" s="4"/>
      <c r="T65" s="4"/>
      <c r="U65" s="4"/>
      <c r="V65" s="4"/>
      <c r="W65" s="4"/>
    </row>
    <row r="66" spans="1:32" ht="14.25" customHeight="1">
      <c r="A66" s="4"/>
      <c r="B66" s="4"/>
      <c r="C66" s="4"/>
      <c r="D66" s="4"/>
      <c r="E66" s="4"/>
      <c r="F66" s="5"/>
      <c r="G66" s="5"/>
      <c r="H66" s="5"/>
      <c r="I66" s="5"/>
      <c r="J66" s="5"/>
      <c r="K66" s="5"/>
      <c r="L66" s="5"/>
      <c r="M66" s="5"/>
      <c r="N66" s="5"/>
      <c r="O66" s="5"/>
      <c r="P66" s="5"/>
      <c r="Q66" s="5"/>
      <c r="R66" s="5"/>
      <c r="S66" s="4"/>
      <c r="T66" s="4"/>
      <c r="U66" s="4"/>
      <c r="V66" s="4"/>
      <c r="W66" s="4"/>
    </row>
    <row r="67" spans="1:32" ht="14.25" customHeight="1">
      <c r="A67" s="4"/>
      <c r="B67" s="4"/>
      <c r="C67" s="4"/>
      <c r="D67" s="4"/>
      <c r="E67" s="4"/>
      <c r="F67" s="5"/>
      <c r="G67" s="5"/>
      <c r="H67" s="5"/>
      <c r="I67" s="5"/>
      <c r="J67" s="5"/>
      <c r="K67" s="5"/>
      <c r="L67" s="5"/>
      <c r="M67" s="5"/>
      <c r="N67" s="5"/>
      <c r="O67" s="5"/>
      <c r="P67" s="5"/>
      <c r="Q67" s="5"/>
      <c r="R67" s="5"/>
      <c r="S67" s="4"/>
      <c r="T67" s="4"/>
      <c r="U67" s="4"/>
      <c r="V67" s="4"/>
      <c r="W67" s="4"/>
    </row>
    <row r="68" spans="1:32" ht="14.25" customHeight="1">
      <c r="A68" s="4"/>
      <c r="B68" s="4"/>
      <c r="C68" s="4"/>
      <c r="D68" s="4"/>
      <c r="E68" s="4"/>
      <c r="F68" s="5"/>
      <c r="G68" s="5"/>
      <c r="H68" s="5"/>
      <c r="I68" s="5"/>
      <c r="J68" s="5"/>
      <c r="K68" s="5"/>
      <c r="L68" s="5"/>
      <c r="M68" s="5"/>
      <c r="N68" s="5"/>
      <c r="O68" s="5"/>
      <c r="P68" s="5"/>
      <c r="Q68" s="5"/>
      <c r="R68" s="5"/>
      <c r="S68" s="4"/>
      <c r="T68" s="4"/>
      <c r="U68" s="4"/>
      <c r="V68" s="4"/>
      <c r="W68" s="4"/>
    </row>
    <row r="69" spans="1:32" ht="14.25" customHeight="1">
      <c r="A69" s="4"/>
      <c r="B69" s="4"/>
      <c r="C69" s="4"/>
      <c r="D69" s="4"/>
      <c r="E69" s="4"/>
      <c r="F69" s="5"/>
      <c r="G69" s="5"/>
      <c r="H69" s="5"/>
      <c r="I69" s="5"/>
      <c r="J69" s="5"/>
      <c r="K69" s="5"/>
      <c r="L69" s="5"/>
      <c r="M69" s="5"/>
      <c r="N69" s="5"/>
      <c r="O69" s="5"/>
      <c r="P69" s="5"/>
      <c r="Q69" s="5"/>
      <c r="R69" s="5"/>
      <c r="S69" s="4"/>
      <c r="T69" s="4"/>
      <c r="U69" s="4"/>
      <c r="V69" s="4"/>
      <c r="W69" s="4"/>
    </row>
    <row r="70" spans="1:32" ht="14.25" customHeight="1">
      <c r="A70" s="4"/>
      <c r="B70" s="4"/>
      <c r="C70" s="4"/>
      <c r="D70" s="4"/>
      <c r="E70" s="4"/>
      <c r="F70" s="5"/>
      <c r="G70" s="5"/>
      <c r="H70" s="5"/>
      <c r="I70" s="5"/>
      <c r="J70" s="5"/>
      <c r="K70" s="5"/>
      <c r="L70" s="5"/>
      <c r="M70" s="5"/>
      <c r="N70" s="5"/>
      <c r="O70" s="5"/>
      <c r="P70" s="5"/>
      <c r="Q70" s="5"/>
      <c r="R70" s="5"/>
      <c r="S70" s="4"/>
      <c r="T70" s="4"/>
      <c r="U70" s="4"/>
      <c r="V70" s="4"/>
      <c r="W70" s="4"/>
    </row>
    <row r="71" spans="1:32" ht="14.25" customHeight="1">
      <c r="A71" s="4"/>
      <c r="B71" s="4"/>
      <c r="C71" s="4"/>
      <c r="D71" s="4"/>
      <c r="E71" s="4"/>
      <c r="F71" s="5"/>
      <c r="G71" s="5"/>
      <c r="H71" s="5"/>
      <c r="I71" s="5"/>
      <c r="J71" s="5"/>
      <c r="K71" s="5"/>
      <c r="L71" s="5"/>
      <c r="M71" s="5"/>
      <c r="N71" s="5"/>
      <c r="O71" s="5"/>
      <c r="P71" s="5"/>
      <c r="Q71" s="5"/>
      <c r="R71" s="5"/>
      <c r="S71" s="4"/>
      <c r="T71" s="4"/>
      <c r="U71" s="4"/>
      <c r="V71" s="4"/>
      <c r="W71" s="4"/>
    </row>
    <row r="72" spans="1:32" ht="14.25" customHeight="1">
      <c r="A72" s="4"/>
      <c r="B72" s="4"/>
      <c r="C72" s="4"/>
      <c r="D72" s="4"/>
      <c r="E72" s="4"/>
      <c r="F72" s="5"/>
      <c r="G72" s="5"/>
      <c r="H72" s="5"/>
      <c r="I72" s="5"/>
      <c r="J72" s="5"/>
      <c r="K72" s="5"/>
      <c r="L72" s="5"/>
      <c r="M72" s="5"/>
      <c r="N72" s="5"/>
      <c r="O72" s="5"/>
      <c r="P72" s="5"/>
      <c r="Q72" s="5"/>
      <c r="R72" s="5"/>
      <c r="S72" s="4"/>
      <c r="T72" s="4"/>
      <c r="U72" s="4"/>
      <c r="V72" s="4"/>
      <c r="W72" s="4"/>
    </row>
    <row r="73" spans="1:32" ht="14.25" customHeight="1">
      <c r="A73" s="4"/>
      <c r="B73" s="4"/>
      <c r="C73" s="4"/>
      <c r="D73" s="4"/>
      <c r="E73" s="4"/>
      <c r="F73" s="5"/>
      <c r="G73" s="5"/>
      <c r="H73" s="5"/>
      <c r="I73" s="5"/>
      <c r="J73" s="5"/>
      <c r="K73" s="5"/>
      <c r="L73" s="5"/>
      <c r="M73" s="5"/>
      <c r="N73" s="5"/>
      <c r="O73" s="5"/>
      <c r="P73" s="5"/>
      <c r="Q73" s="5"/>
      <c r="R73" s="5"/>
      <c r="S73" s="4"/>
      <c r="T73" s="4"/>
      <c r="U73" s="4"/>
      <c r="V73" s="4"/>
      <c r="W73" s="4"/>
    </row>
    <row r="74" spans="1:32" ht="14.25" customHeight="1">
      <c r="A74" s="4"/>
      <c r="B74" s="4"/>
      <c r="C74" s="4"/>
      <c r="D74" s="4"/>
      <c r="E74" s="4"/>
      <c r="F74" s="5"/>
      <c r="G74" s="5"/>
      <c r="H74" s="5"/>
      <c r="I74" s="5"/>
      <c r="J74" s="5"/>
      <c r="K74" s="5"/>
      <c r="L74" s="5"/>
      <c r="M74" s="5"/>
      <c r="N74" s="5"/>
      <c r="O74" s="5"/>
      <c r="P74" s="5"/>
      <c r="Q74" s="5"/>
      <c r="R74" s="5"/>
      <c r="S74" s="4"/>
      <c r="T74" s="4"/>
      <c r="U74" s="4"/>
      <c r="V74" s="4"/>
      <c r="W74" s="4"/>
    </row>
    <row r="75" spans="1:32" ht="20.25" customHeight="1">
      <c r="A75" s="162" t="s">
        <v>94</v>
      </c>
      <c r="B75" s="183"/>
      <c r="C75" s="183"/>
      <c r="D75" s="183"/>
      <c r="E75" s="183"/>
      <c r="F75" s="183"/>
      <c r="G75" s="183"/>
      <c r="H75" s="183"/>
      <c r="I75" s="183"/>
      <c r="J75" s="183"/>
      <c r="K75" s="183"/>
      <c r="L75" s="183"/>
      <c r="M75" s="183"/>
      <c r="N75" s="183"/>
      <c r="O75" s="183"/>
      <c r="P75" s="183"/>
      <c r="Q75" s="183"/>
      <c r="R75" s="183"/>
      <c r="S75" s="183"/>
      <c r="T75" s="183"/>
      <c r="U75" s="183"/>
      <c r="V75" s="183"/>
      <c r="W75" s="104"/>
      <c r="X75" s="112"/>
      <c r="Y75" s="112"/>
      <c r="Z75" s="112"/>
      <c r="AA75" s="112"/>
      <c r="AB75" s="112"/>
      <c r="AC75" s="112"/>
      <c r="AD75" s="112"/>
      <c r="AE75" s="112"/>
      <c r="AF75" s="112"/>
    </row>
    <row r="76" spans="1:32" ht="20.25" customHeight="1">
      <c r="A76" s="162" t="s">
        <v>95</v>
      </c>
      <c r="B76" s="183"/>
      <c r="C76" s="183"/>
      <c r="D76" s="183"/>
      <c r="E76" s="183"/>
      <c r="F76" s="183"/>
      <c r="G76" s="183"/>
      <c r="H76" s="183"/>
      <c r="I76" s="183"/>
      <c r="J76" s="183"/>
      <c r="K76" s="183"/>
      <c r="L76" s="183"/>
      <c r="M76" s="183"/>
      <c r="N76" s="183"/>
      <c r="O76" s="183"/>
      <c r="P76" s="183"/>
      <c r="Q76" s="183"/>
      <c r="R76" s="183"/>
      <c r="S76" s="183"/>
      <c r="T76" s="183"/>
      <c r="U76" s="183"/>
      <c r="V76" s="183"/>
      <c r="W76" s="104"/>
      <c r="X76" s="112"/>
      <c r="Y76" s="112"/>
      <c r="Z76" s="112"/>
      <c r="AA76" s="112"/>
      <c r="AB76" s="112"/>
      <c r="AC76" s="112"/>
      <c r="AD76" s="112"/>
      <c r="AE76" s="112"/>
      <c r="AF76" s="112"/>
    </row>
    <row r="77" spans="1:32" ht="20.25" customHeight="1">
      <c r="A77" s="162" t="s">
        <v>96</v>
      </c>
      <c r="B77" s="183"/>
      <c r="C77" s="183"/>
      <c r="D77" s="183"/>
      <c r="E77" s="183"/>
      <c r="F77" s="183"/>
      <c r="G77" s="183"/>
      <c r="H77" s="183"/>
      <c r="I77" s="183"/>
      <c r="J77" s="183"/>
      <c r="K77" s="183"/>
      <c r="L77" s="183"/>
      <c r="M77" s="183"/>
      <c r="N77" s="183"/>
      <c r="O77" s="183"/>
      <c r="P77" s="183"/>
      <c r="Q77" s="183"/>
      <c r="R77" s="183"/>
      <c r="S77" s="183"/>
      <c r="T77" s="183"/>
      <c r="U77" s="120"/>
      <c r="V77" s="120"/>
      <c r="W77" s="104"/>
      <c r="X77" s="112"/>
      <c r="Y77" s="112"/>
      <c r="Z77" s="112"/>
      <c r="AA77" s="112"/>
      <c r="AB77" s="112"/>
      <c r="AC77" s="112"/>
      <c r="AD77" s="112"/>
      <c r="AE77" s="112"/>
      <c r="AF77" s="112"/>
    </row>
    <row r="78" spans="1:32" ht="20.25" customHeight="1">
      <c r="A78" s="162" t="s">
        <v>97</v>
      </c>
      <c r="B78" s="183"/>
      <c r="C78" s="183"/>
      <c r="D78" s="183"/>
      <c r="E78" s="183"/>
      <c r="F78" s="183"/>
      <c r="G78" s="183"/>
      <c r="H78" s="183"/>
      <c r="I78" s="183"/>
      <c r="J78" s="183"/>
      <c r="K78" s="183"/>
      <c r="L78" s="183"/>
      <c r="M78" s="183"/>
      <c r="N78" s="183"/>
      <c r="O78" s="183"/>
      <c r="P78" s="183"/>
      <c r="Q78" s="183"/>
      <c r="R78" s="183"/>
      <c r="S78" s="183"/>
      <c r="T78" s="183"/>
      <c r="U78" s="183"/>
      <c r="V78" s="183"/>
      <c r="W78" s="183"/>
      <c r="X78" s="112"/>
      <c r="Y78" s="112"/>
      <c r="Z78" s="112"/>
      <c r="AA78" s="112"/>
      <c r="AB78" s="112"/>
      <c r="AC78" s="112"/>
      <c r="AD78" s="112"/>
      <c r="AE78" s="112"/>
      <c r="AF78" s="112"/>
    </row>
    <row r="79" spans="1:32" ht="31.5" customHeight="1">
      <c r="A79" s="162" t="s">
        <v>98</v>
      </c>
      <c r="B79" s="183"/>
      <c r="C79" s="183"/>
      <c r="D79" s="183"/>
      <c r="E79" s="183"/>
      <c r="F79" s="183"/>
      <c r="G79" s="183"/>
      <c r="H79" s="183"/>
      <c r="I79" s="183"/>
      <c r="J79" s="183"/>
      <c r="K79" s="183"/>
      <c r="L79" s="183"/>
      <c r="M79" s="183"/>
      <c r="N79" s="183"/>
      <c r="O79" s="183"/>
      <c r="P79" s="183"/>
      <c r="Q79" s="183"/>
      <c r="R79" s="183"/>
      <c r="S79" s="183"/>
      <c r="T79" s="183"/>
      <c r="U79" s="183"/>
      <c r="V79" s="183"/>
      <c r="W79" s="183"/>
      <c r="X79" s="112"/>
      <c r="Y79" s="112"/>
      <c r="Z79" s="112"/>
      <c r="AA79" s="112"/>
      <c r="AB79" s="112"/>
      <c r="AC79" s="112"/>
      <c r="AD79" s="112"/>
      <c r="AE79" s="112"/>
      <c r="AF79" s="112"/>
    </row>
    <row r="80" spans="1:32" ht="14.25" customHeight="1">
      <c r="A80" s="4"/>
      <c r="B80" s="4"/>
      <c r="C80" s="4"/>
      <c r="D80" s="4"/>
      <c r="E80" s="4"/>
      <c r="F80" s="5"/>
      <c r="G80" s="5"/>
      <c r="H80" s="5"/>
      <c r="I80" s="5"/>
      <c r="J80" s="5"/>
      <c r="K80" s="5"/>
      <c r="L80" s="5"/>
      <c r="M80" s="5"/>
      <c r="N80" s="5"/>
      <c r="O80" s="5"/>
      <c r="P80" s="5"/>
      <c r="Q80" s="5"/>
      <c r="R80" s="5"/>
      <c r="S80" s="4"/>
      <c r="T80" s="4"/>
      <c r="U80" s="4"/>
      <c r="V80" s="4"/>
      <c r="W80" s="4"/>
    </row>
    <row r="81" spans="1:23" ht="14.25" customHeight="1">
      <c r="A81" s="96" t="s">
        <v>17</v>
      </c>
      <c r="B81" s="96" t="s">
        <v>69</v>
      </c>
      <c r="C81" s="96" t="s">
        <v>23</v>
      </c>
      <c r="D81" s="96" t="s">
        <v>25</v>
      </c>
      <c r="E81" s="96"/>
      <c r="F81" s="113">
        <v>41456</v>
      </c>
      <c r="G81" s="113">
        <v>41487</v>
      </c>
      <c r="H81" s="113">
        <v>41518</v>
      </c>
      <c r="I81" s="113">
        <v>41548</v>
      </c>
      <c r="J81" s="113">
        <v>41579</v>
      </c>
      <c r="K81" s="113">
        <v>41609</v>
      </c>
      <c r="L81" s="113">
        <v>41640</v>
      </c>
      <c r="M81" s="113">
        <v>41671</v>
      </c>
      <c r="N81" s="113">
        <v>41699</v>
      </c>
      <c r="O81" s="113">
        <v>41730</v>
      </c>
      <c r="P81" s="113">
        <v>41760</v>
      </c>
      <c r="Q81" s="113">
        <v>41791</v>
      </c>
      <c r="R81" s="114" t="s">
        <v>70</v>
      </c>
      <c r="S81" s="4"/>
      <c r="T81" s="4"/>
      <c r="U81" s="4"/>
      <c r="V81" s="4"/>
      <c r="W81" s="4"/>
    </row>
    <row r="82" spans="1:23" ht="14.25" customHeight="1">
      <c r="A82" s="42" t="s">
        <v>35</v>
      </c>
      <c r="B82" s="42"/>
      <c r="C82" s="42"/>
      <c r="D82" s="43" t="s">
        <v>70</v>
      </c>
      <c r="E82" s="42"/>
      <c r="F82" s="44">
        <f>SUMIFS('Data Repository Table'!$I:$I,'Data Repository Table'!$C:$C,'Expenses Analysis'!$A82,'Data Repository Table'!$B:$B,'Expenses Analysis'!$B55,'Data Repository Table'!$D:$D,F$81)</f>
        <v>3458288.8701338647</v>
      </c>
      <c r="G82" s="44">
        <f>SUMIFS('Data Repository Table'!$I:$I,'Data Repository Table'!$C:$C,'Expenses Analysis'!$A82,'Data Repository Table'!$B:$B,'Expenses Analysis'!$B55,'Data Repository Table'!$D:$D,G$81)</f>
        <v>4778353.3521016249</v>
      </c>
      <c r="H82" s="44">
        <f>SUMIFS('Data Repository Table'!$I:$I,'Data Repository Table'!$C:$C,'Expenses Analysis'!$A82,'Data Repository Table'!$B:$B,'Expenses Analysis'!$B55,'Data Repository Table'!$D:$D,H$81)</f>
        <v>3741007.0627661142</v>
      </c>
      <c r="I82" s="44">
        <f>SUMIFS('Data Repository Table'!$I:$I,'Data Repository Table'!$C:$C,'Expenses Analysis'!$A82,'Data Repository Table'!$B:$B,'Expenses Analysis'!$B55,'Data Repository Table'!$D:$D,I$81)</f>
        <v>3550828.7945508747</v>
      </c>
      <c r="J82" s="44">
        <f>SUMIFS('Data Repository Table'!$I:$I,'Data Repository Table'!$C:$C,'Expenses Analysis'!$A82,'Data Repository Table'!$B:$B,'Expenses Analysis'!$B55,'Data Repository Table'!$D:$D,J$81)</f>
        <v>3646543.42684625</v>
      </c>
      <c r="K82" s="44">
        <f>SUMIFS('Data Repository Table'!$I:$I,'Data Repository Table'!$C:$C,'Expenses Analysis'!$A82,'Data Repository Table'!$B:$B,'Expenses Analysis'!$B55,'Data Repository Table'!$D:$D,K$81)</f>
        <v>3507223.3581475001</v>
      </c>
      <c r="L82" s="44">
        <f>SUMIFS('Data Repository Table'!$I:$I,'Data Repository Table'!$C:$C,'Expenses Analysis'!$A82,'Data Repository Table'!$B:$B,'Expenses Analysis'!$B55,'Data Repository Table'!$D:$D,L$81)</f>
        <v>5249820.3494999986</v>
      </c>
      <c r="M82" s="44">
        <f>SUMIFS('Data Repository Table'!$I:$I,'Data Repository Table'!$C:$C,'Expenses Analysis'!$A82,'Data Repository Table'!$B:$B,'Expenses Analysis'!$B55,'Data Repository Table'!$D:$D,M$81)</f>
        <v>4419792.6823125007</v>
      </c>
      <c r="N82" s="44">
        <f>SUMIFS('Data Repository Table'!$I:$I,'Data Repository Table'!$C:$C,'Expenses Analysis'!$A82,'Data Repository Table'!$B:$B,'Expenses Analysis'!$B55,'Data Repository Table'!$D:$D,N$81)</f>
        <v>4409725.4715</v>
      </c>
      <c r="O82" s="44">
        <f>SUMIFS('Data Repository Table'!$I:$I,'Data Repository Table'!$C:$C,'Expenses Analysis'!$A82,'Data Repository Table'!$B:$B,'Expenses Analysis'!$B55,'Data Repository Table'!$D:$D,O$81)</f>
        <v>4419304.3184062503</v>
      </c>
      <c r="P82" s="44">
        <f>SUMIFS('Data Repository Table'!$I:$I,'Data Repository Table'!$C:$C,'Expenses Analysis'!$A82,'Data Repository Table'!$B:$B,'Expenses Analysis'!$B55,'Data Repository Table'!$D:$D,P$81)</f>
        <v>4692799.18359375</v>
      </c>
      <c r="Q82" s="44">
        <f>SUMIFS('Data Repository Table'!$I:$I,'Data Repository Table'!$C:$C,'Expenses Analysis'!$A82,'Data Repository Table'!$B:$B,'Expenses Analysis'!$B55,'Data Repository Table'!$D:$D,Q$81)</f>
        <v>5350137.2224687496</v>
      </c>
      <c r="R82" s="44">
        <v>51223824.092327498</v>
      </c>
      <c r="S82" s="4"/>
      <c r="T82" s="4"/>
      <c r="U82" s="4"/>
      <c r="V82" s="4"/>
      <c r="W82" s="4"/>
    </row>
    <row r="83" spans="1:23" ht="14.25" customHeight="1">
      <c r="A83" s="42" t="s">
        <v>42</v>
      </c>
      <c r="B83" s="42"/>
      <c r="C83" s="42"/>
      <c r="D83" s="43" t="s">
        <v>70</v>
      </c>
      <c r="E83" s="42"/>
      <c r="F83" s="44">
        <f>SUMIFS('Data Repository Table'!$I:$I,'Data Repository Table'!$C:$C,'Expenses Analysis'!$A83,'Data Repository Table'!$B:$B,'Expenses Analysis'!$B55,'Data Repository Table'!$D:$D,F$81)</f>
        <v>11339551.170386208</v>
      </c>
      <c r="G83" s="44">
        <f>SUMIFS('Data Repository Table'!$I:$I,'Data Repository Table'!$C:$C,'Expenses Analysis'!$A83,'Data Repository Table'!$B:$B,'Expenses Analysis'!$B55,'Data Repository Table'!$D:$D,G$81)</f>
        <v>13660880.3343936</v>
      </c>
      <c r="H83" s="44">
        <f>SUMIFS('Data Repository Table'!$I:$I,'Data Repository Table'!$C:$C,'Expenses Analysis'!$A83,'Data Repository Table'!$B:$B,'Expenses Analysis'!$B55,'Data Repository Table'!$D:$D,H$81)</f>
        <v>13806947.680280834</v>
      </c>
      <c r="I83" s="44">
        <f>SUMIFS('Data Repository Table'!$I:$I,'Data Repository Table'!$C:$C,'Expenses Analysis'!$A83,'Data Repository Table'!$B:$B,'Expenses Analysis'!$B55,'Data Repository Table'!$D:$D,I$81)</f>
        <v>18511924.382331077</v>
      </c>
      <c r="J83" s="44">
        <f>SUMIFS('Data Repository Table'!$I:$I,'Data Repository Table'!$C:$C,'Expenses Analysis'!$A83,'Data Repository Table'!$B:$B,'Expenses Analysis'!$B55,'Data Repository Table'!$D:$D,J$81)</f>
        <v>20025365.089240894</v>
      </c>
      <c r="K83" s="44">
        <f>SUMIFS('Data Repository Table'!$I:$I,'Data Repository Table'!$C:$C,'Expenses Analysis'!$A83,'Data Repository Table'!$B:$B,'Expenses Analysis'!$B55,'Data Repository Table'!$D:$D,K$81)</f>
        <v>12958942.643539203</v>
      </c>
      <c r="L83" s="44">
        <f>SUMIFS('Data Repository Table'!$I:$I,'Data Repository Table'!$C:$C,'Expenses Analysis'!$A83,'Data Repository Table'!$B:$B,'Expenses Analysis'!$B55,'Data Repository Table'!$D:$D,L$81)</f>
        <v>13987466.323076401</v>
      </c>
      <c r="M83" s="44">
        <f>SUMIFS('Data Repository Table'!$I:$I,'Data Repository Table'!$C:$C,'Expenses Analysis'!$A83,'Data Repository Table'!$B:$B,'Expenses Analysis'!$B55,'Data Repository Table'!$D:$D,M$81)</f>
        <v>16468493.156715602</v>
      </c>
      <c r="N83" s="44">
        <f>SUMIFS('Data Repository Table'!$I:$I,'Data Repository Table'!$C:$C,'Expenses Analysis'!$A83,'Data Repository Table'!$B:$B,'Expenses Analysis'!$B55,'Data Repository Table'!$D:$D,N$81)</f>
        <v>15013580.580213603</v>
      </c>
      <c r="O83" s="44">
        <f>SUMIFS('Data Repository Table'!$I:$I,'Data Repository Table'!$C:$C,'Expenses Analysis'!$A83,'Data Repository Table'!$B:$B,'Expenses Analysis'!$B55,'Data Repository Table'!$D:$D,O$81)</f>
        <v>16135503.054039603</v>
      </c>
      <c r="P83" s="44">
        <f>SUMIFS('Data Repository Table'!$I:$I,'Data Repository Table'!$C:$C,'Expenses Analysis'!$A83,'Data Repository Table'!$B:$B,'Expenses Analysis'!$B55,'Data Repository Table'!$D:$D,P$81)</f>
        <v>18921373.302216005</v>
      </c>
      <c r="Q83" s="44">
        <f>SUMIFS('Data Repository Table'!$I:$I,'Data Repository Table'!$C:$C,'Expenses Analysis'!$A83,'Data Repository Table'!$B:$B,'Expenses Analysis'!$B55,'Data Repository Table'!$D:$D,Q$81)</f>
        <v>8489071.3235327993</v>
      </c>
      <c r="R83" s="44">
        <v>179319099.03996599</v>
      </c>
      <c r="S83" s="4"/>
      <c r="T83" s="4"/>
      <c r="U83" s="4"/>
      <c r="V83" s="4"/>
      <c r="W83" s="4"/>
    </row>
    <row r="84" spans="1:23" ht="14.25" customHeight="1">
      <c r="A84" s="42" t="s">
        <v>43</v>
      </c>
      <c r="B84" s="42"/>
      <c r="C84" s="42"/>
      <c r="D84" s="43" t="s">
        <v>70</v>
      </c>
      <c r="E84" s="42"/>
      <c r="F84" s="44">
        <f>SUMIFS('Data Repository Table'!$I:$I,'Data Repository Table'!$C:$C,'Expenses Analysis'!$A84,'Data Repository Table'!$B:$B,'Expenses Analysis'!$B55,'Data Repository Table'!$D:$D,F$81)</f>
        <v>8168998.5802924205</v>
      </c>
      <c r="G84" s="44">
        <f>SUMIFS('Data Repository Table'!$I:$I,'Data Repository Table'!$C:$C,'Expenses Analysis'!$A84,'Data Repository Table'!$B:$B,'Expenses Analysis'!$B55,'Data Repository Table'!$D:$D,G$81)</f>
        <v>6508016.2729576789</v>
      </c>
      <c r="H84" s="44">
        <f>SUMIFS('Data Repository Table'!$I:$I,'Data Repository Table'!$C:$C,'Expenses Analysis'!$A84,'Data Repository Table'!$B:$B,'Expenses Analysis'!$B55,'Data Repository Table'!$D:$D,H$81)</f>
        <v>8797296.0201469176</v>
      </c>
      <c r="I84" s="44">
        <f>SUMIFS('Data Repository Table'!$I:$I,'Data Repository Table'!$C:$C,'Expenses Analysis'!$A84,'Data Repository Table'!$B:$B,'Expenses Analysis'!$B55,'Data Repository Table'!$D:$D,I$81)</f>
        <v>7399801.6649996387</v>
      </c>
      <c r="J84" s="44">
        <f>SUMIFS('Data Repository Table'!$I:$I,'Data Repository Table'!$C:$C,'Expenses Analysis'!$A84,'Data Repository Table'!$B:$B,'Expenses Analysis'!$B55,'Data Repository Table'!$D:$D,J$81)</f>
        <v>6292597.87327509</v>
      </c>
      <c r="K84" s="44">
        <f>SUMIFS('Data Repository Table'!$I:$I,'Data Repository Table'!$C:$C,'Expenses Analysis'!$A84,'Data Repository Table'!$B:$B,'Expenses Analysis'!$B55,'Data Repository Table'!$D:$D,K$81)</f>
        <v>5862551.4695474999</v>
      </c>
      <c r="L84" s="44">
        <f>SUMIFS('Data Repository Table'!$I:$I,'Data Repository Table'!$C:$C,'Expenses Analysis'!$A84,'Data Repository Table'!$B:$B,'Expenses Analysis'!$B55,'Data Repository Table'!$D:$D,L$81)</f>
        <v>7198677.8148285002</v>
      </c>
      <c r="M84" s="44">
        <f>SUMIFS('Data Repository Table'!$I:$I,'Data Repository Table'!$C:$C,'Expenses Analysis'!$A84,'Data Repository Table'!$B:$B,'Expenses Analysis'!$B55,'Data Repository Table'!$D:$D,M$81)</f>
        <v>7481708.9511677492</v>
      </c>
      <c r="N84" s="44">
        <f>SUMIFS('Data Repository Table'!$I:$I,'Data Repository Table'!$C:$C,'Expenses Analysis'!$A84,'Data Repository Table'!$B:$B,'Expenses Analysis'!$B55,'Data Repository Table'!$D:$D,N$81)</f>
        <v>8690888.6165351253</v>
      </c>
      <c r="O84" s="44">
        <f>SUMIFS('Data Repository Table'!$I:$I,'Data Repository Table'!$C:$C,'Expenses Analysis'!$A84,'Data Repository Table'!$B:$B,'Expenses Analysis'!$B55,'Data Repository Table'!$D:$D,O$81)</f>
        <v>6732277.631081</v>
      </c>
      <c r="P84" s="44">
        <f>SUMIFS('Data Repository Table'!$I:$I,'Data Repository Table'!$C:$C,'Expenses Analysis'!$A84,'Data Repository Table'!$B:$B,'Expenses Analysis'!$B55,'Data Repository Table'!$D:$D,P$81)</f>
        <v>8110761.1219654996</v>
      </c>
      <c r="Q84" s="44">
        <f>SUMIFS('Data Repository Table'!$I:$I,'Data Repository Table'!$C:$C,'Expenses Analysis'!$A84,'Data Repository Table'!$B:$B,'Expenses Analysis'!$B55,'Data Repository Table'!$D:$D,Q$81)</f>
        <v>9479913.2630085014</v>
      </c>
      <c r="R84" s="44">
        <v>90723489.279805601</v>
      </c>
      <c r="S84" s="4"/>
      <c r="T84" s="4"/>
      <c r="U84" s="4"/>
      <c r="V84" s="4"/>
      <c r="W84" s="4"/>
    </row>
    <row r="85" spans="1:23" ht="14.25" customHeight="1">
      <c r="A85" s="42" t="s">
        <v>99</v>
      </c>
      <c r="B85" s="42"/>
      <c r="C85" s="42"/>
      <c r="D85" s="43" t="s">
        <v>70</v>
      </c>
      <c r="E85" s="42"/>
      <c r="F85" s="44">
        <f>SUM(F82:F84)</f>
        <v>22966838.620812491</v>
      </c>
      <c r="G85" s="44">
        <f>SUM(G82:G84)</f>
        <v>24947249.959452905</v>
      </c>
      <c r="H85" s="44">
        <f>SUM(H82:H84)</f>
        <v>26345250.763193864</v>
      </c>
      <c r="I85" s="44">
        <f>SUM(I82:I84)</f>
        <v>29462554.841881588</v>
      </c>
      <c r="J85" s="44">
        <f>SUM(J82:J84)</f>
        <v>29964506.389362235</v>
      </c>
      <c r="K85" s="44">
        <f>SUM(K82:K84)</f>
        <v>22328717.471234202</v>
      </c>
      <c r="L85" s="44">
        <f>SUM(L82:L84)</f>
        <v>26435964.487404898</v>
      </c>
      <c r="M85" s="44">
        <f>SUM(M82:M84)</f>
        <v>28369994.790195853</v>
      </c>
      <c r="N85" s="44">
        <f>SUM(N82:N84)</f>
        <v>28114194.668248728</v>
      </c>
      <c r="O85" s="44">
        <f>SUM(O82:O84)</f>
        <v>27287085.003526852</v>
      </c>
      <c r="P85" s="44">
        <f>SUM(P82:P84)</f>
        <v>31724933.607775256</v>
      </c>
      <c r="Q85" s="44">
        <f>SUM(Q82:Q84)</f>
        <v>23319121.809010051</v>
      </c>
      <c r="R85" s="44">
        <v>321266412.41209894</v>
      </c>
      <c r="S85" s="4"/>
      <c r="T85" s="4"/>
      <c r="U85" s="4"/>
      <c r="V85" s="4"/>
      <c r="W85" s="4"/>
    </row>
    <row r="86" spans="1:23" ht="14.25" customHeight="1">
      <c r="A86" s="4"/>
      <c r="B86" s="4"/>
      <c r="C86" s="4"/>
      <c r="D86" s="4"/>
      <c r="E86" s="4"/>
      <c r="F86" s="5"/>
      <c r="G86" s="5"/>
      <c r="H86" s="5"/>
      <c r="I86" s="5"/>
      <c r="J86" s="5"/>
      <c r="K86" s="5"/>
      <c r="L86" s="5"/>
      <c r="M86" s="5"/>
      <c r="N86" s="5"/>
      <c r="O86" s="5"/>
      <c r="P86" s="5"/>
      <c r="Q86" s="5"/>
      <c r="R86" s="5"/>
      <c r="S86" s="4"/>
      <c r="T86" s="4"/>
      <c r="U86" s="4"/>
      <c r="V86" s="4"/>
      <c r="W86" s="4"/>
    </row>
    <row r="87" spans="1:23" ht="14.25" customHeight="1">
      <c r="A87" s="4"/>
      <c r="B87" s="4"/>
      <c r="C87" s="4"/>
      <c r="D87" s="4"/>
      <c r="E87" s="4"/>
      <c r="F87" s="5"/>
      <c r="G87" s="5"/>
      <c r="H87" s="5"/>
      <c r="I87" s="5"/>
      <c r="J87" s="5"/>
      <c r="K87" s="5"/>
      <c r="L87" s="5"/>
      <c r="M87" s="5"/>
      <c r="N87" s="5"/>
      <c r="O87" s="5"/>
      <c r="P87" s="5"/>
      <c r="Q87" s="5"/>
      <c r="R87" s="5"/>
      <c r="S87" s="4"/>
      <c r="T87" s="4"/>
      <c r="U87" s="4"/>
      <c r="V87" s="4"/>
      <c r="W87" s="4"/>
    </row>
    <row r="88" spans="1:23" ht="14.25" customHeight="1">
      <c r="A88" s="4"/>
      <c r="B88" s="4"/>
      <c r="C88" s="4"/>
      <c r="D88" s="4"/>
      <c r="E88" s="4"/>
      <c r="F88" s="5"/>
      <c r="G88" s="5"/>
      <c r="H88" s="5"/>
      <c r="I88" s="5"/>
      <c r="J88" s="5"/>
      <c r="K88" s="5"/>
      <c r="L88" s="5"/>
      <c r="M88" s="5"/>
      <c r="N88" s="5"/>
      <c r="O88" s="5"/>
      <c r="P88" s="5"/>
      <c r="Q88" s="5"/>
      <c r="R88" s="5"/>
      <c r="S88" s="4"/>
      <c r="T88" s="4"/>
      <c r="U88" s="4"/>
      <c r="V88" s="4"/>
      <c r="W88" s="4"/>
    </row>
    <row r="89" spans="1:23" ht="14.25" customHeight="1">
      <c r="A89" s="4"/>
      <c r="B89" s="4"/>
      <c r="C89" s="4"/>
      <c r="D89" s="4"/>
      <c r="E89" s="4"/>
      <c r="F89" s="5"/>
      <c r="G89" s="5"/>
      <c r="H89" s="5"/>
      <c r="I89" s="5"/>
      <c r="J89" s="5"/>
      <c r="K89" s="5"/>
      <c r="L89" s="5"/>
      <c r="M89" s="5"/>
      <c r="N89" s="5"/>
      <c r="O89" s="5"/>
      <c r="P89" s="5"/>
      <c r="Q89" s="5"/>
      <c r="R89" s="5"/>
      <c r="S89" s="4"/>
      <c r="T89" s="4"/>
      <c r="U89" s="4"/>
      <c r="V89" s="4"/>
      <c r="W89" s="4"/>
    </row>
    <row r="90" spans="1:23" ht="14.25" customHeight="1">
      <c r="A90" s="4"/>
      <c r="B90" s="4"/>
      <c r="C90" s="4"/>
      <c r="D90" s="4"/>
      <c r="E90" s="4"/>
      <c r="F90" s="5"/>
      <c r="G90" s="5"/>
      <c r="H90" s="5"/>
      <c r="I90" s="5"/>
      <c r="J90" s="5"/>
      <c r="K90" s="5"/>
      <c r="L90" s="5"/>
      <c r="M90" s="5"/>
      <c r="N90" s="5"/>
      <c r="O90" s="5"/>
      <c r="P90" s="5"/>
      <c r="Q90" s="5"/>
      <c r="R90" s="5"/>
      <c r="S90" s="4"/>
      <c r="T90" s="4"/>
      <c r="U90" s="4"/>
      <c r="V90" s="4"/>
      <c r="W90" s="4"/>
    </row>
    <row r="91" spans="1:23" ht="14.25" customHeight="1">
      <c r="A91" s="4"/>
      <c r="B91" s="4"/>
      <c r="C91" s="4"/>
      <c r="D91" s="4"/>
      <c r="E91" s="4"/>
      <c r="F91" s="5"/>
      <c r="G91" s="5"/>
      <c r="H91" s="5"/>
      <c r="I91" s="5"/>
      <c r="J91" s="5"/>
      <c r="K91" s="5"/>
      <c r="L91" s="5"/>
      <c r="M91" s="5"/>
      <c r="N91" s="5"/>
      <c r="O91" s="5"/>
      <c r="P91" s="5"/>
      <c r="Q91" s="5"/>
      <c r="R91" s="5"/>
      <c r="S91" s="4"/>
      <c r="T91" s="4"/>
      <c r="U91" s="4"/>
      <c r="V91" s="4"/>
      <c r="W91" s="4"/>
    </row>
    <row r="92" spans="1:23" ht="14.25" customHeight="1">
      <c r="A92" s="4"/>
      <c r="B92" s="4"/>
      <c r="C92" s="4"/>
      <c r="D92" s="4"/>
      <c r="E92" s="4"/>
      <c r="F92" s="5"/>
      <c r="G92" s="5"/>
      <c r="H92" s="5"/>
      <c r="I92" s="5"/>
      <c r="J92" s="5"/>
      <c r="K92" s="5"/>
      <c r="L92" s="5"/>
      <c r="M92" s="5"/>
      <c r="N92" s="5"/>
      <c r="O92" s="5"/>
      <c r="P92" s="5"/>
      <c r="Q92" s="5"/>
      <c r="R92" s="5"/>
      <c r="S92" s="4"/>
      <c r="T92" s="4"/>
      <c r="U92" s="4"/>
      <c r="V92" s="4"/>
      <c r="W92" s="4"/>
    </row>
    <row r="93" spans="1:23" ht="14.25" customHeight="1">
      <c r="A93" s="4"/>
      <c r="B93" s="4"/>
      <c r="C93" s="4"/>
      <c r="D93" s="4"/>
      <c r="E93" s="4"/>
      <c r="F93" s="5"/>
      <c r="G93" s="5"/>
      <c r="H93" s="5"/>
      <c r="I93" s="5"/>
      <c r="J93" s="5"/>
      <c r="K93" s="5"/>
      <c r="L93" s="5"/>
      <c r="M93" s="5"/>
      <c r="N93" s="5"/>
      <c r="O93" s="5"/>
      <c r="P93" s="5"/>
      <c r="Q93" s="5"/>
      <c r="R93" s="5"/>
      <c r="S93" s="4"/>
      <c r="T93" s="4"/>
      <c r="U93" s="4"/>
      <c r="V93" s="4"/>
      <c r="W93" s="4"/>
    </row>
    <row r="94" spans="1:23" ht="14.25" customHeight="1">
      <c r="A94" s="4"/>
      <c r="B94" s="4"/>
      <c r="C94" s="4"/>
      <c r="D94" s="4"/>
      <c r="E94" s="4"/>
      <c r="F94" s="5"/>
      <c r="G94" s="5"/>
      <c r="H94" s="5"/>
      <c r="I94" s="5"/>
      <c r="J94" s="5"/>
      <c r="K94" s="5"/>
      <c r="L94" s="5"/>
      <c r="M94" s="5"/>
      <c r="N94" s="5"/>
      <c r="O94" s="5"/>
      <c r="P94" s="5"/>
      <c r="Q94" s="5"/>
      <c r="R94" s="5"/>
      <c r="S94" s="4"/>
      <c r="T94" s="4"/>
      <c r="U94" s="4"/>
      <c r="V94" s="4"/>
      <c r="W94" s="4"/>
    </row>
    <row r="95" spans="1:23" ht="14.25" customHeight="1">
      <c r="A95" s="4"/>
      <c r="B95" s="4"/>
      <c r="C95" s="4"/>
      <c r="D95" s="4"/>
      <c r="E95" s="4"/>
      <c r="F95" s="5"/>
      <c r="G95" s="5"/>
      <c r="H95" s="5"/>
      <c r="I95" s="5"/>
      <c r="J95" s="5"/>
      <c r="K95" s="5"/>
      <c r="L95" s="5"/>
      <c r="M95" s="5"/>
      <c r="N95" s="5"/>
      <c r="O95" s="5"/>
      <c r="P95" s="5"/>
      <c r="Q95" s="5"/>
      <c r="R95" s="5"/>
      <c r="S95" s="4"/>
      <c r="T95" s="4"/>
      <c r="U95" s="4"/>
      <c r="V95" s="4"/>
      <c r="W95" s="4"/>
    </row>
    <row r="96" spans="1:23" ht="14.25" customHeight="1">
      <c r="A96" s="4"/>
      <c r="B96" s="4"/>
      <c r="C96" s="4"/>
      <c r="D96" s="4"/>
      <c r="E96" s="4"/>
      <c r="F96" s="5"/>
      <c r="G96" s="5"/>
      <c r="H96" s="5"/>
      <c r="I96" s="5"/>
      <c r="J96" s="5"/>
      <c r="K96" s="5"/>
      <c r="L96" s="5"/>
      <c r="M96" s="5"/>
      <c r="N96" s="5"/>
      <c r="O96" s="5"/>
      <c r="P96" s="5"/>
      <c r="Q96" s="5"/>
      <c r="R96" s="5"/>
      <c r="S96" s="4"/>
      <c r="T96" s="4"/>
      <c r="U96" s="4"/>
      <c r="V96" s="4"/>
      <c r="W96" s="4"/>
    </row>
    <row r="97" spans="1:32" ht="14.25" customHeight="1">
      <c r="A97" s="4"/>
      <c r="B97" s="4"/>
      <c r="C97" s="4"/>
      <c r="D97" s="4"/>
      <c r="E97" s="4"/>
      <c r="F97" s="5"/>
      <c r="G97" s="5"/>
      <c r="H97" s="5"/>
      <c r="I97" s="5"/>
      <c r="J97" s="5"/>
      <c r="K97" s="5"/>
      <c r="L97" s="5"/>
      <c r="M97" s="5"/>
      <c r="N97" s="5"/>
      <c r="O97" s="5"/>
      <c r="P97" s="5"/>
      <c r="Q97" s="5"/>
      <c r="R97" s="5"/>
      <c r="S97" s="4"/>
      <c r="T97" s="4"/>
      <c r="U97" s="4"/>
      <c r="V97" s="4"/>
      <c r="W97" s="4"/>
    </row>
    <row r="98" spans="1:32" ht="14.25" customHeight="1">
      <c r="A98" s="4"/>
      <c r="B98" s="4"/>
      <c r="C98" s="4"/>
      <c r="D98" s="4"/>
      <c r="E98" s="4"/>
      <c r="F98" s="5"/>
      <c r="G98" s="5"/>
      <c r="H98" s="5"/>
      <c r="I98" s="5"/>
      <c r="J98" s="5"/>
      <c r="K98" s="5"/>
      <c r="L98" s="5"/>
      <c r="M98" s="5"/>
      <c r="N98" s="5"/>
      <c r="O98" s="5"/>
      <c r="P98" s="5"/>
      <c r="Q98" s="5"/>
      <c r="R98" s="5"/>
      <c r="S98" s="4"/>
      <c r="T98" s="4"/>
      <c r="U98" s="4"/>
      <c r="V98" s="4"/>
      <c r="W98" s="4"/>
    </row>
    <row r="99" spans="1:32" ht="14.25" customHeight="1">
      <c r="A99" s="4"/>
      <c r="B99" s="4"/>
      <c r="C99" s="4"/>
      <c r="D99" s="4"/>
      <c r="E99" s="4"/>
      <c r="F99" s="5"/>
      <c r="G99" s="5"/>
      <c r="H99" s="5"/>
      <c r="I99" s="5"/>
      <c r="J99" s="5"/>
      <c r="K99" s="5"/>
      <c r="L99" s="5"/>
      <c r="M99" s="5"/>
      <c r="N99" s="5"/>
      <c r="O99" s="5"/>
      <c r="P99" s="5"/>
      <c r="Q99" s="5"/>
      <c r="R99" s="5"/>
      <c r="S99" s="4"/>
      <c r="T99" s="4"/>
      <c r="U99" s="4"/>
      <c r="V99" s="4"/>
      <c r="W99" s="4"/>
    </row>
    <row r="100" spans="1:32" ht="14.25" customHeight="1">
      <c r="A100" s="4"/>
      <c r="B100" s="4"/>
      <c r="C100" s="4"/>
      <c r="D100" s="4"/>
      <c r="E100" s="4"/>
      <c r="F100" s="5"/>
      <c r="G100" s="5"/>
      <c r="H100" s="5"/>
      <c r="I100" s="5"/>
      <c r="J100" s="5"/>
      <c r="K100" s="5"/>
      <c r="L100" s="5"/>
      <c r="M100" s="5"/>
      <c r="N100" s="5"/>
      <c r="O100" s="5"/>
      <c r="P100" s="5"/>
      <c r="Q100" s="5"/>
      <c r="R100" s="5"/>
      <c r="S100" s="4"/>
      <c r="T100" s="4"/>
      <c r="U100" s="4"/>
      <c r="V100" s="4"/>
      <c r="W100" s="4"/>
    </row>
    <row r="101" spans="1:32" ht="14.25" customHeight="1">
      <c r="A101" s="4"/>
      <c r="B101" s="4"/>
      <c r="C101" s="4"/>
      <c r="D101" s="4"/>
      <c r="E101" s="4"/>
      <c r="F101" s="5"/>
      <c r="G101" s="5"/>
      <c r="H101" s="5"/>
      <c r="I101" s="5"/>
      <c r="J101" s="5"/>
      <c r="K101" s="5"/>
      <c r="L101" s="5"/>
      <c r="M101" s="5"/>
      <c r="N101" s="5"/>
      <c r="O101" s="5"/>
      <c r="P101" s="5"/>
      <c r="Q101" s="5"/>
      <c r="R101" s="5"/>
      <c r="S101" s="4"/>
      <c r="T101" s="4"/>
      <c r="U101" s="4"/>
      <c r="V101" s="4"/>
      <c r="W101" s="4"/>
    </row>
    <row r="102" spans="1:32" ht="14.25" customHeight="1">
      <c r="A102" s="4"/>
      <c r="B102" s="4"/>
      <c r="C102" s="4"/>
      <c r="D102" s="4"/>
      <c r="E102" s="4"/>
      <c r="F102" s="5"/>
      <c r="G102" s="5"/>
      <c r="H102" s="5"/>
      <c r="I102" s="5"/>
      <c r="J102" s="5"/>
      <c r="K102" s="5"/>
      <c r="L102" s="5"/>
      <c r="M102" s="5"/>
      <c r="N102" s="5"/>
      <c r="O102" s="5"/>
      <c r="P102" s="5"/>
      <c r="Q102" s="5"/>
      <c r="R102" s="5"/>
      <c r="S102" s="4"/>
      <c r="T102" s="4"/>
      <c r="U102" s="4"/>
      <c r="V102" s="4"/>
      <c r="W102" s="4"/>
    </row>
    <row r="103" spans="1:32" ht="14.25" customHeight="1">
      <c r="A103" s="4"/>
      <c r="B103" s="4"/>
      <c r="C103" s="4"/>
      <c r="D103" s="4"/>
      <c r="E103" s="4"/>
      <c r="F103" s="5"/>
      <c r="G103" s="5"/>
      <c r="H103" s="5"/>
      <c r="I103" s="5"/>
      <c r="J103" s="5"/>
      <c r="K103" s="5"/>
      <c r="L103" s="5"/>
      <c r="M103" s="5"/>
      <c r="N103" s="5"/>
      <c r="O103" s="5"/>
      <c r="P103" s="5"/>
      <c r="Q103" s="5"/>
      <c r="R103" s="5"/>
      <c r="S103" s="4"/>
      <c r="T103" s="4"/>
      <c r="U103" s="4"/>
      <c r="V103" s="4"/>
      <c r="W103" s="4"/>
    </row>
    <row r="104" spans="1:32" ht="14.25" customHeight="1">
      <c r="A104" s="4"/>
      <c r="B104" s="4"/>
      <c r="C104" s="4"/>
      <c r="D104" s="4"/>
      <c r="E104" s="4"/>
      <c r="F104" s="5"/>
      <c r="G104" s="5"/>
      <c r="H104" s="5"/>
      <c r="I104" s="5"/>
      <c r="J104" s="5"/>
      <c r="K104" s="5"/>
      <c r="L104" s="5"/>
      <c r="M104" s="5"/>
      <c r="N104" s="5"/>
      <c r="O104" s="5"/>
      <c r="P104" s="5"/>
      <c r="Q104" s="5"/>
      <c r="R104" s="5"/>
      <c r="S104" s="4"/>
      <c r="T104" s="4"/>
      <c r="U104" s="4"/>
      <c r="V104" s="4"/>
      <c r="W104" s="4"/>
    </row>
    <row r="105" spans="1:32" ht="48" customHeight="1">
      <c r="A105" s="162" t="s">
        <v>100</v>
      </c>
      <c r="B105" s="183"/>
      <c r="C105" s="183"/>
      <c r="D105" s="183"/>
      <c r="E105" s="183"/>
      <c r="F105" s="183"/>
      <c r="G105" s="183"/>
      <c r="H105" s="183"/>
      <c r="I105" s="183"/>
      <c r="J105" s="183"/>
      <c r="K105" s="183"/>
      <c r="L105" s="183"/>
      <c r="M105" s="183"/>
      <c r="N105" s="183"/>
      <c r="O105" s="183"/>
      <c r="P105" s="183"/>
      <c r="Q105" s="183"/>
      <c r="R105" s="183"/>
      <c r="S105" s="183"/>
      <c r="T105" s="183"/>
      <c r="U105" s="183"/>
      <c r="V105" s="183"/>
      <c r="W105" s="104"/>
      <c r="X105" s="112"/>
      <c r="Y105" s="112"/>
      <c r="Z105" s="112"/>
      <c r="AA105" s="112"/>
      <c r="AB105" s="112"/>
      <c r="AC105" s="112"/>
      <c r="AD105" s="112"/>
      <c r="AE105" s="112"/>
      <c r="AF105" s="112"/>
    </row>
    <row r="106" spans="1:32" ht="54" customHeight="1">
      <c r="A106" s="162" t="s">
        <v>101</v>
      </c>
      <c r="B106" s="183"/>
      <c r="C106" s="183"/>
      <c r="D106" s="183"/>
      <c r="E106" s="183"/>
      <c r="F106" s="183"/>
      <c r="G106" s="183"/>
      <c r="H106" s="183"/>
      <c r="I106" s="183"/>
      <c r="J106" s="183"/>
      <c r="K106" s="183"/>
      <c r="L106" s="183"/>
      <c r="M106" s="183"/>
      <c r="N106" s="183"/>
      <c r="O106" s="183"/>
      <c r="P106" s="183"/>
      <c r="Q106" s="183"/>
      <c r="R106" s="183"/>
      <c r="S106" s="183"/>
      <c r="T106" s="183"/>
      <c r="U106" s="183"/>
      <c r="V106" s="183"/>
      <c r="W106" s="183"/>
      <c r="X106" s="183"/>
      <c r="Y106" s="183"/>
      <c r="Z106" s="183"/>
      <c r="AA106" s="183"/>
      <c r="AB106" s="183"/>
      <c r="AC106" s="183"/>
      <c r="AD106" s="183"/>
      <c r="AE106" s="183"/>
      <c r="AF106" s="183"/>
    </row>
    <row r="107" spans="1:32" ht="14.25" customHeight="1">
      <c r="A107" s="4"/>
      <c r="B107" s="4"/>
      <c r="C107" s="4"/>
      <c r="D107" s="4"/>
      <c r="E107" s="4"/>
      <c r="F107" s="5"/>
      <c r="G107" s="5"/>
      <c r="H107" s="5"/>
      <c r="I107" s="5"/>
      <c r="J107" s="5"/>
      <c r="K107" s="5"/>
      <c r="L107" s="5"/>
      <c r="M107" s="5"/>
      <c r="N107" s="5"/>
      <c r="O107" s="5"/>
      <c r="P107" s="5"/>
      <c r="Q107" s="5"/>
      <c r="R107" s="5"/>
      <c r="S107" s="4"/>
      <c r="T107" s="4"/>
      <c r="U107" s="4"/>
      <c r="V107" s="4"/>
      <c r="W107" s="4"/>
    </row>
    <row r="108" spans="1:32" ht="14.25" customHeight="1">
      <c r="A108" s="4"/>
      <c r="B108" s="4"/>
      <c r="C108" s="4"/>
      <c r="D108" s="4"/>
      <c r="E108" s="4"/>
      <c r="F108" s="5"/>
      <c r="G108" s="5"/>
      <c r="H108" s="5"/>
      <c r="I108" s="5"/>
      <c r="J108" s="5"/>
      <c r="K108" s="5"/>
      <c r="L108" s="5"/>
      <c r="M108" s="5"/>
      <c r="N108" s="5"/>
      <c r="O108" s="5"/>
      <c r="P108" s="5"/>
      <c r="Q108" s="5"/>
      <c r="R108" s="5"/>
      <c r="S108" s="4"/>
      <c r="T108" s="4"/>
      <c r="U108" s="4"/>
      <c r="V108" s="4"/>
      <c r="W108" s="4"/>
    </row>
    <row r="109" spans="1:32" ht="14.25" customHeight="1">
      <c r="A109" s="4"/>
      <c r="B109" s="4"/>
      <c r="C109" s="4"/>
      <c r="D109" s="4"/>
      <c r="E109" s="4"/>
      <c r="F109" s="5"/>
      <c r="G109" s="5"/>
      <c r="H109" s="5"/>
      <c r="I109" s="5"/>
      <c r="J109" s="5"/>
      <c r="K109" s="5"/>
      <c r="L109" s="5"/>
      <c r="M109" s="5"/>
      <c r="N109" s="5"/>
      <c r="O109" s="5"/>
      <c r="P109" s="5"/>
      <c r="Q109" s="5"/>
      <c r="R109" s="5"/>
      <c r="S109" s="4"/>
      <c r="T109" s="4"/>
      <c r="U109" s="4"/>
      <c r="V109" s="4"/>
      <c r="W109" s="4"/>
    </row>
    <row r="110" spans="1:32" ht="14.25" customHeight="1">
      <c r="A110" s="4"/>
      <c r="B110" s="4"/>
      <c r="C110" s="4"/>
      <c r="D110" s="4"/>
      <c r="E110" s="4"/>
      <c r="F110" s="5"/>
      <c r="G110" s="5"/>
      <c r="H110" s="5"/>
      <c r="I110" s="5"/>
      <c r="J110" s="5"/>
      <c r="K110" s="5"/>
      <c r="L110" s="5"/>
      <c r="M110" s="5"/>
      <c r="N110" s="5"/>
      <c r="O110" s="5"/>
      <c r="P110" s="5"/>
      <c r="Q110" s="5"/>
      <c r="R110" s="5"/>
      <c r="S110" s="4"/>
      <c r="T110" s="4"/>
      <c r="U110" s="4"/>
      <c r="V110" s="4"/>
      <c r="W110" s="4"/>
    </row>
    <row r="111" spans="1:32" ht="14.25" customHeight="1">
      <c r="A111" s="4"/>
      <c r="B111" s="4"/>
      <c r="C111" s="4"/>
      <c r="D111" s="4"/>
      <c r="E111" s="4"/>
      <c r="F111" s="5"/>
      <c r="G111" s="5"/>
      <c r="H111" s="5"/>
      <c r="I111" s="5"/>
      <c r="J111" s="5"/>
      <c r="K111" s="5"/>
      <c r="L111" s="5"/>
      <c r="M111" s="5"/>
      <c r="N111" s="5"/>
      <c r="O111" s="5"/>
      <c r="P111" s="5"/>
      <c r="Q111" s="5"/>
      <c r="R111" s="5"/>
      <c r="S111" s="4"/>
      <c r="T111" s="4"/>
      <c r="U111" s="4"/>
      <c r="V111" s="4"/>
      <c r="W111" s="4"/>
    </row>
    <row r="112" spans="1:32" ht="14.25" customHeight="1">
      <c r="A112" s="4"/>
      <c r="B112" s="4"/>
      <c r="C112" s="4"/>
      <c r="D112" s="4"/>
      <c r="E112" s="4"/>
      <c r="F112" s="5"/>
      <c r="G112" s="5"/>
      <c r="H112" s="5"/>
      <c r="I112" s="5"/>
      <c r="J112" s="5"/>
      <c r="K112" s="5"/>
      <c r="L112" s="5"/>
      <c r="M112" s="5"/>
      <c r="N112" s="5"/>
      <c r="O112" s="5"/>
      <c r="P112" s="5"/>
      <c r="Q112" s="5"/>
      <c r="R112" s="5"/>
      <c r="S112" s="4"/>
      <c r="T112" s="4"/>
      <c r="U112" s="4"/>
      <c r="V112" s="4"/>
      <c r="W112" s="4"/>
    </row>
    <row r="113" spans="1:32" ht="14.25" customHeight="1">
      <c r="A113" s="4"/>
      <c r="B113" s="4"/>
      <c r="C113" s="4"/>
      <c r="D113" s="4"/>
      <c r="E113" s="4"/>
      <c r="F113" s="5"/>
      <c r="G113" s="5"/>
      <c r="H113" s="5"/>
      <c r="I113" s="5"/>
      <c r="J113" s="5"/>
      <c r="K113" s="5"/>
      <c r="L113" s="5"/>
      <c r="M113" s="5"/>
      <c r="N113" s="5"/>
      <c r="O113" s="5"/>
      <c r="P113" s="5"/>
      <c r="Q113" s="5"/>
      <c r="R113" s="5"/>
      <c r="S113" s="4"/>
      <c r="T113" s="4"/>
      <c r="U113" s="4"/>
      <c r="V113" s="4"/>
      <c r="W113" s="4"/>
    </row>
    <row r="114" spans="1:32" ht="14.25" customHeight="1">
      <c r="A114" s="4"/>
      <c r="B114" s="4"/>
      <c r="C114" s="4"/>
      <c r="D114" s="4"/>
      <c r="E114" s="4"/>
      <c r="F114" s="5"/>
      <c r="G114" s="5"/>
      <c r="H114" s="5"/>
      <c r="I114" s="5"/>
      <c r="J114" s="5"/>
      <c r="K114" s="5"/>
      <c r="L114" s="5"/>
      <c r="M114" s="5"/>
      <c r="N114" s="5"/>
      <c r="O114" s="5"/>
      <c r="P114" s="5"/>
      <c r="Q114" s="5"/>
      <c r="R114" s="5"/>
      <c r="S114" s="4"/>
      <c r="T114" s="4"/>
      <c r="U114" s="4"/>
      <c r="V114" s="4"/>
      <c r="W114" s="4"/>
    </row>
    <row r="115" spans="1:32" ht="14.25" customHeight="1">
      <c r="A115" s="4"/>
      <c r="B115" s="4"/>
      <c r="C115" s="4"/>
      <c r="D115" s="4"/>
      <c r="E115" s="4"/>
      <c r="F115" s="5"/>
      <c r="G115" s="5"/>
      <c r="H115" s="5"/>
      <c r="I115" s="5"/>
      <c r="J115" s="5"/>
      <c r="K115" s="5"/>
      <c r="L115" s="5"/>
      <c r="M115" s="5"/>
      <c r="N115" s="5"/>
      <c r="O115" s="5"/>
      <c r="P115" s="5"/>
      <c r="Q115" s="5"/>
      <c r="R115" s="5"/>
      <c r="S115" s="4"/>
      <c r="T115" s="4"/>
      <c r="U115" s="4"/>
      <c r="V115" s="4"/>
      <c r="W115" s="4"/>
    </row>
    <row r="116" spans="1:32" ht="14.25" customHeight="1">
      <c r="A116" s="4"/>
      <c r="B116" s="4"/>
      <c r="C116" s="4"/>
      <c r="D116" s="4"/>
      <c r="E116" s="4"/>
      <c r="F116" s="5"/>
      <c r="G116" s="5"/>
      <c r="H116" s="5"/>
      <c r="I116" s="5"/>
      <c r="J116" s="5"/>
      <c r="K116" s="5"/>
      <c r="L116" s="5"/>
      <c r="M116" s="5"/>
      <c r="N116" s="5"/>
      <c r="O116" s="5"/>
      <c r="P116" s="5"/>
      <c r="Q116" s="5"/>
      <c r="R116" s="5"/>
      <c r="S116" s="4"/>
      <c r="T116" s="4"/>
      <c r="U116" s="4"/>
      <c r="V116" s="4"/>
      <c r="W116" s="4"/>
    </row>
    <row r="117" spans="1:32" ht="14.25" customHeight="1">
      <c r="A117" s="4"/>
      <c r="B117" s="4"/>
      <c r="C117" s="4"/>
      <c r="D117" s="4"/>
      <c r="E117" s="4"/>
      <c r="F117" s="5"/>
      <c r="G117" s="5"/>
      <c r="H117" s="5"/>
      <c r="I117" s="5"/>
      <c r="J117" s="5"/>
      <c r="K117" s="5"/>
      <c r="L117" s="5"/>
      <c r="M117" s="5"/>
      <c r="N117" s="5"/>
      <c r="O117" s="5"/>
      <c r="P117" s="5"/>
      <c r="Q117" s="5"/>
      <c r="R117" s="5"/>
      <c r="S117" s="4"/>
      <c r="T117" s="4"/>
      <c r="U117" s="4"/>
      <c r="V117" s="4"/>
      <c r="W117" s="4"/>
    </row>
    <row r="118" spans="1:32" ht="14.25" customHeight="1">
      <c r="A118" s="4"/>
      <c r="B118" s="4"/>
      <c r="C118" s="4"/>
      <c r="D118" s="4"/>
      <c r="E118" s="4"/>
      <c r="F118" s="5"/>
      <c r="G118" s="5"/>
      <c r="H118" s="5"/>
      <c r="I118" s="5"/>
      <c r="J118" s="5"/>
      <c r="K118" s="5"/>
      <c r="L118" s="5"/>
      <c r="M118" s="5"/>
      <c r="N118" s="5"/>
      <c r="O118" s="5"/>
      <c r="P118" s="5"/>
      <c r="Q118" s="5"/>
      <c r="R118" s="5"/>
      <c r="S118" s="4"/>
      <c r="T118" s="4"/>
      <c r="U118" s="4"/>
      <c r="V118" s="4"/>
      <c r="W118" s="4"/>
    </row>
    <row r="119" spans="1:32" ht="14.25" customHeight="1">
      <c r="A119" s="4"/>
      <c r="B119" s="4"/>
      <c r="C119" s="4"/>
      <c r="D119" s="4"/>
      <c r="E119" s="4"/>
      <c r="F119" s="5"/>
      <c r="G119" s="5"/>
      <c r="H119" s="5"/>
      <c r="I119" s="5"/>
      <c r="J119" s="5"/>
      <c r="K119" s="5"/>
      <c r="L119" s="5"/>
      <c r="M119" s="5"/>
      <c r="N119" s="5"/>
      <c r="O119" s="5"/>
      <c r="P119" s="5"/>
      <c r="Q119" s="5"/>
      <c r="R119" s="5"/>
      <c r="S119" s="4"/>
      <c r="T119" s="4"/>
      <c r="U119" s="4"/>
      <c r="V119" s="4"/>
      <c r="W119" s="4"/>
    </row>
    <row r="120" spans="1:32" ht="14.25" customHeight="1">
      <c r="A120" s="4"/>
      <c r="B120" s="4"/>
      <c r="C120" s="4"/>
      <c r="D120" s="4"/>
      <c r="E120" s="4"/>
      <c r="F120" s="5"/>
      <c r="G120" s="5"/>
      <c r="H120" s="5"/>
      <c r="I120" s="5"/>
      <c r="J120" s="5"/>
      <c r="K120" s="5"/>
      <c r="L120" s="5"/>
      <c r="M120" s="5"/>
      <c r="N120" s="5"/>
      <c r="O120" s="5"/>
      <c r="P120" s="5"/>
      <c r="Q120" s="5"/>
      <c r="R120" s="5"/>
      <c r="S120" s="4"/>
      <c r="T120" s="4"/>
      <c r="U120" s="4"/>
      <c r="V120" s="4"/>
      <c r="W120" s="4"/>
    </row>
    <row r="121" spans="1:32" ht="14.25" customHeight="1">
      <c r="A121" s="4"/>
      <c r="B121" s="4"/>
      <c r="C121" s="4"/>
      <c r="D121" s="4"/>
      <c r="E121" s="4"/>
      <c r="F121" s="5"/>
      <c r="G121" s="5"/>
      <c r="H121" s="5"/>
      <c r="I121" s="5"/>
      <c r="J121" s="5"/>
      <c r="K121" s="5"/>
      <c r="L121" s="5"/>
      <c r="M121" s="5"/>
      <c r="N121" s="5"/>
      <c r="O121" s="5"/>
      <c r="P121" s="5"/>
      <c r="Q121" s="5"/>
      <c r="R121" s="5"/>
      <c r="S121" s="4"/>
      <c r="T121" s="4"/>
      <c r="U121" s="4"/>
      <c r="V121" s="4"/>
      <c r="W121" s="4"/>
    </row>
    <row r="122" spans="1:32" ht="14.25" customHeight="1">
      <c r="A122" s="4"/>
      <c r="B122" s="4"/>
      <c r="C122" s="4"/>
      <c r="D122" s="4"/>
      <c r="E122" s="4"/>
      <c r="F122" s="5"/>
      <c r="G122" s="5"/>
      <c r="H122" s="5"/>
      <c r="I122" s="5"/>
      <c r="J122" s="5"/>
      <c r="K122" s="5"/>
      <c r="L122" s="5"/>
      <c r="M122" s="5"/>
      <c r="N122" s="5"/>
      <c r="O122" s="5"/>
      <c r="P122" s="5"/>
      <c r="Q122" s="5"/>
      <c r="R122" s="5"/>
      <c r="S122" s="4"/>
      <c r="T122" s="4"/>
      <c r="U122" s="4"/>
      <c r="V122" s="4"/>
      <c r="W122" s="4"/>
    </row>
    <row r="123" spans="1:32" ht="14.25" customHeight="1">
      <c r="A123" s="4"/>
      <c r="B123" s="4"/>
      <c r="C123" s="4"/>
      <c r="D123" s="4"/>
      <c r="E123" s="4"/>
      <c r="F123" s="5"/>
      <c r="G123" s="5"/>
      <c r="H123" s="5"/>
      <c r="I123" s="5"/>
      <c r="J123" s="5"/>
      <c r="K123" s="5"/>
      <c r="L123" s="5"/>
      <c r="M123" s="5"/>
      <c r="N123" s="5"/>
      <c r="O123" s="5"/>
      <c r="P123" s="5"/>
      <c r="Q123" s="5"/>
      <c r="R123" s="5"/>
      <c r="S123" s="4"/>
      <c r="T123" s="4"/>
      <c r="U123" s="4"/>
      <c r="V123" s="4"/>
      <c r="W123" s="4"/>
    </row>
    <row r="124" spans="1:32" ht="26.25" customHeight="1">
      <c r="A124" s="162" t="s">
        <v>102</v>
      </c>
      <c r="B124" s="183"/>
      <c r="C124" s="183"/>
      <c r="D124" s="183"/>
      <c r="E124" s="183"/>
      <c r="F124" s="183"/>
      <c r="G124" s="183"/>
      <c r="H124" s="183"/>
      <c r="I124" s="183"/>
      <c r="J124" s="183"/>
      <c r="K124" s="183"/>
      <c r="L124" s="183"/>
      <c r="M124" s="183"/>
      <c r="N124" s="183"/>
      <c r="O124" s="183"/>
      <c r="P124" s="183"/>
      <c r="Q124" s="183"/>
      <c r="R124" s="183"/>
      <c r="S124" s="183"/>
      <c r="T124" s="183"/>
      <c r="U124" s="183"/>
      <c r="V124" s="183"/>
      <c r="W124" s="104"/>
      <c r="X124" s="112"/>
      <c r="Y124" s="112"/>
      <c r="Z124" s="112"/>
      <c r="AA124" s="112"/>
      <c r="AB124" s="112"/>
      <c r="AC124" s="112"/>
      <c r="AD124" s="112"/>
      <c r="AE124" s="112"/>
      <c r="AF124" s="112"/>
    </row>
    <row r="125" spans="1:32" ht="21" customHeight="1">
      <c r="A125" s="162" t="s">
        <v>103</v>
      </c>
      <c r="B125" s="183"/>
      <c r="C125" s="183"/>
      <c r="D125" s="183"/>
      <c r="E125" s="183"/>
      <c r="F125" s="183"/>
      <c r="G125" s="183"/>
      <c r="H125" s="183"/>
      <c r="I125" s="183"/>
      <c r="J125" s="183"/>
      <c r="K125" s="183"/>
      <c r="L125" s="183"/>
      <c r="M125" s="183"/>
      <c r="N125" s="183"/>
      <c r="O125" s="183"/>
      <c r="P125" s="183"/>
      <c r="Q125" s="183"/>
      <c r="R125" s="183"/>
      <c r="S125" s="183"/>
      <c r="T125" s="183"/>
      <c r="U125" s="183"/>
      <c r="V125" s="183"/>
      <c r="W125" s="104"/>
      <c r="X125" s="112"/>
      <c r="Y125" s="112"/>
      <c r="Z125" s="112"/>
      <c r="AA125" s="112"/>
      <c r="AB125" s="112"/>
      <c r="AC125" s="112"/>
      <c r="AD125" s="112"/>
      <c r="AE125" s="112"/>
      <c r="AF125" s="112"/>
    </row>
    <row r="126" spans="1:32" ht="21.75" customHeight="1">
      <c r="A126" s="162" t="s">
        <v>104</v>
      </c>
      <c r="B126" s="183"/>
      <c r="C126" s="183"/>
      <c r="D126" s="183"/>
      <c r="E126" s="183"/>
      <c r="F126" s="183"/>
      <c r="G126" s="183"/>
      <c r="H126" s="183"/>
      <c r="I126" s="183"/>
      <c r="J126" s="183"/>
      <c r="K126" s="183"/>
      <c r="L126" s="183"/>
      <c r="M126" s="183"/>
      <c r="N126" s="183"/>
      <c r="O126" s="183"/>
      <c r="P126" s="183"/>
      <c r="Q126" s="183"/>
      <c r="R126" s="183"/>
      <c r="S126" s="183"/>
      <c r="T126" s="183"/>
      <c r="U126" s="183"/>
      <c r="V126" s="183"/>
      <c r="W126" s="104"/>
      <c r="X126" s="112"/>
      <c r="Y126" s="112"/>
      <c r="Z126" s="112"/>
      <c r="AA126" s="112"/>
      <c r="AB126" s="112"/>
      <c r="AC126" s="112"/>
      <c r="AD126" s="112"/>
      <c r="AE126" s="112"/>
      <c r="AF126" s="112"/>
    </row>
    <row r="127" spans="1:32" ht="18.75" customHeight="1">
      <c r="A127" s="162" t="s">
        <v>105</v>
      </c>
      <c r="B127" s="183"/>
      <c r="C127" s="183"/>
      <c r="D127" s="183"/>
      <c r="E127" s="183"/>
      <c r="F127" s="183"/>
      <c r="G127" s="183"/>
      <c r="H127" s="183"/>
      <c r="I127" s="183"/>
      <c r="J127" s="183"/>
      <c r="K127" s="183"/>
      <c r="L127" s="183"/>
      <c r="M127" s="183"/>
      <c r="N127" s="183"/>
      <c r="O127" s="183"/>
      <c r="P127" s="183"/>
      <c r="Q127" s="183"/>
      <c r="R127" s="183"/>
      <c r="S127" s="183"/>
      <c r="T127" s="183"/>
      <c r="U127" s="183"/>
      <c r="V127" s="183"/>
      <c r="W127" s="104"/>
      <c r="X127" s="112"/>
      <c r="Y127" s="112"/>
      <c r="Z127" s="112"/>
      <c r="AA127" s="112"/>
      <c r="AB127" s="112"/>
      <c r="AC127" s="112"/>
      <c r="AD127" s="112"/>
      <c r="AE127" s="112"/>
      <c r="AF127" s="112"/>
    </row>
    <row r="128" spans="1:32" ht="18" customHeight="1">
      <c r="A128" s="162" t="s">
        <v>106</v>
      </c>
      <c r="B128" s="183"/>
      <c r="C128" s="183"/>
      <c r="D128" s="183"/>
      <c r="E128" s="183"/>
      <c r="F128" s="183"/>
      <c r="G128" s="183"/>
      <c r="H128" s="183"/>
      <c r="I128" s="183"/>
      <c r="J128" s="183"/>
      <c r="K128" s="183"/>
      <c r="L128" s="183"/>
      <c r="M128" s="183"/>
      <c r="N128" s="183"/>
      <c r="O128" s="183"/>
      <c r="P128" s="183"/>
      <c r="Q128" s="183"/>
      <c r="R128" s="183"/>
      <c r="S128" s="183"/>
      <c r="T128" s="183"/>
      <c r="U128" s="183"/>
      <c r="V128" s="183"/>
      <c r="W128" s="104"/>
      <c r="X128" s="112"/>
      <c r="Y128" s="112"/>
      <c r="Z128" s="112"/>
      <c r="AA128" s="112"/>
      <c r="AB128" s="112"/>
      <c r="AC128" s="112"/>
      <c r="AD128" s="112"/>
      <c r="AE128" s="112"/>
      <c r="AF128" s="112"/>
    </row>
    <row r="129" spans="1:32" ht="18" customHeight="1">
      <c r="A129" s="162" t="s">
        <v>107</v>
      </c>
      <c r="B129" s="183"/>
      <c r="C129" s="183"/>
      <c r="D129" s="183"/>
      <c r="E129" s="183"/>
      <c r="F129" s="183"/>
      <c r="G129" s="183"/>
      <c r="H129" s="183"/>
      <c r="I129" s="183"/>
      <c r="J129" s="183"/>
      <c r="K129" s="183"/>
      <c r="L129" s="183"/>
      <c r="M129" s="183"/>
      <c r="N129" s="183"/>
      <c r="O129" s="183"/>
      <c r="P129" s="183"/>
      <c r="Q129" s="183"/>
      <c r="R129" s="183"/>
      <c r="S129" s="183"/>
      <c r="T129" s="183"/>
      <c r="U129" s="183"/>
      <c r="V129" s="183"/>
      <c r="W129" s="104"/>
      <c r="X129" s="112"/>
      <c r="Y129" s="112"/>
      <c r="Z129" s="112"/>
      <c r="AA129" s="112"/>
      <c r="AB129" s="112"/>
      <c r="AC129" s="112"/>
      <c r="AD129" s="112"/>
      <c r="AE129" s="112"/>
      <c r="AF129" s="112"/>
    </row>
    <row r="130" spans="1:32" ht="54" customHeight="1">
      <c r="A130" s="162" t="s">
        <v>108</v>
      </c>
      <c r="B130" s="183"/>
      <c r="C130" s="183"/>
      <c r="D130" s="183"/>
      <c r="E130" s="183"/>
      <c r="F130" s="183"/>
      <c r="G130" s="183"/>
      <c r="H130" s="183"/>
      <c r="I130" s="183"/>
      <c r="J130" s="183"/>
      <c r="K130" s="183"/>
      <c r="L130" s="183"/>
      <c r="M130" s="183"/>
      <c r="N130" s="183"/>
      <c r="O130" s="183"/>
      <c r="P130" s="104"/>
      <c r="Q130" s="104"/>
      <c r="R130" s="104"/>
      <c r="S130" s="121"/>
      <c r="T130" s="121"/>
      <c r="U130" s="121"/>
      <c r="V130" s="121"/>
      <c r="W130" s="121"/>
      <c r="X130" s="121"/>
      <c r="Y130" s="121"/>
      <c r="Z130" s="121"/>
      <c r="AA130" s="121"/>
      <c r="AB130" s="121"/>
      <c r="AC130" s="121"/>
      <c r="AD130" s="121"/>
      <c r="AE130" s="121"/>
      <c r="AF130" s="121"/>
    </row>
    <row r="131" spans="1:32" ht="14.25" customHeight="1">
      <c r="A131" s="5"/>
      <c r="B131" s="5"/>
      <c r="C131" s="5"/>
      <c r="D131" s="5"/>
      <c r="E131" s="5"/>
      <c r="F131" s="5"/>
      <c r="G131" s="5"/>
      <c r="H131" s="5"/>
      <c r="I131" s="5"/>
      <c r="J131" s="5"/>
      <c r="K131" s="5"/>
      <c r="L131" s="5"/>
      <c r="M131" s="5"/>
      <c r="N131" s="5"/>
      <c r="O131" s="5"/>
      <c r="P131" s="5"/>
      <c r="Q131" s="5"/>
      <c r="R131" s="5"/>
    </row>
    <row r="132" spans="1:32" ht="14.25" customHeight="1">
      <c r="A132" s="96" t="s">
        <v>13</v>
      </c>
      <c r="B132" s="96" t="s">
        <v>17</v>
      </c>
      <c r="C132" s="96" t="s">
        <v>69</v>
      </c>
      <c r="D132" s="96" t="s">
        <v>23</v>
      </c>
      <c r="E132" s="96" t="s">
        <v>25</v>
      </c>
      <c r="F132" s="113">
        <v>41456</v>
      </c>
      <c r="G132" s="113">
        <v>41487</v>
      </c>
      <c r="H132" s="113">
        <v>41518</v>
      </c>
      <c r="I132" s="113">
        <v>41548</v>
      </c>
      <c r="J132" s="113">
        <v>41579</v>
      </c>
      <c r="K132" s="113">
        <v>41609</v>
      </c>
      <c r="L132" s="113">
        <v>41640</v>
      </c>
      <c r="M132" s="113">
        <v>41671</v>
      </c>
      <c r="N132" s="113">
        <v>41699</v>
      </c>
      <c r="O132" s="113">
        <v>41730</v>
      </c>
      <c r="P132" s="113">
        <v>41760</v>
      </c>
      <c r="Q132" s="113">
        <v>41791</v>
      </c>
      <c r="R132" s="118"/>
      <c r="S132" s="116"/>
      <c r="T132" s="116"/>
      <c r="U132" s="116"/>
      <c r="V132" s="116"/>
      <c r="W132" s="116"/>
      <c r="X132" s="116"/>
      <c r="Y132" s="116"/>
      <c r="Z132" s="116"/>
      <c r="AA132" s="116"/>
      <c r="AB132" s="116"/>
      <c r="AC132" s="116"/>
      <c r="AD132" s="116"/>
      <c r="AE132" s="116"/>
      <c r="AF132" s="116"/>
    </row>
    <row r="133" spans="1:32" ht="14.25" customHeight="1">
      <c r="A133" s="27" t="s">
        <v>33</v>
      </c>
      <c r="B133" s="27" t="s">
        <v>35</v>
      </c>
      <c r="C133" s="27" t="s">
        <v>44</v>
      </c>
      <c r="D133" s="27" t="s">
        <v>45</v>
      </c>
      <c r="E133" s="27" t="s">
        <v>46</v>
      </c>
      <c r="F133" s="35">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Analysis'!F$132)</f>
        <v>593751.84077137313</v>
      </c>
      <c r="G133" s="35">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Analysis'!G$132)</f>
        <v>820393.03401412489</v>
      </c>
      <c r="H133" s="35">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Analysis'!H$132)</f>
        <v>642291.58212862327</v>
      </c>
      <c r="I133" s="35">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Analysis'!I$132)</f>
        <v>609639.97288837493</v>
      </c>
      <c r="J133" s="35">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Analysis'!J$132)</f>
        <v>626073.16897124995</v>
      </c>
      <c r="K133" s="35">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Analysis'!K$132)</f>
        <v>602153.37789750006</v>
      </c>
      <c r="L133" s="35">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Analysis'!L$132)</f>
        <v>1146143.9846999997</v>
      </c>
      <c r="M133" s="35">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Analysis'!M$132)</f>
        <v>964931.83751249989</v>
      </c>
      <c r="N133" s="35">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Analysis'!N$132)</f>
        <v>962733.95790000004</v>
      </c>
      <c r="O133" s="35">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Analysis'!O$132)</f>
        <v>964825.21760624985</v>
      </c>
      <c r="P133" s="35">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Analysis'!P$132)</f>
        <v>1024534.78359375</v>
      </c>
      <c r="Q133" s="35">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Analysis'!Q$132)</f>
        <v>1168045.22566875</v>
      </c>
      <c r="R133" s="5"/>
    </row>
    <row r="134" spans="1:32" ht="14.25" customHeight="1">
      <c r="A134" s="27" t="s">
        <v>57</v>
      </c>
      <c r="B134" s="27" t="s">
        <v>35</v>
      </c>
      <c r="C134" s="27" t="s">
        <v>58</v>
      </c>
      <c r="D134" s="27" t="s">
        <v>58</v>
      </c>
      <c r="E134" s="27" t="s">
        <v>58</v>
      </c>
      <c r="F134" s="49">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Analysis'!F$132)</f>
        <v>181.933291</v>
      </c>
      <c r="G134" s="49">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Analysis'!G$132)</f>
        <v>187.44394299999999</v>
      </c>
      <c r="H134" s="49">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Analysis'!H$132)</f>
        <v>184.77365699999999</v>
      </c>
      <c r="I134" s="49">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Analysis'!I$132)</f>
        <v>191.54109299999999</v>
      </c>
      <c r="J134" s="49">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Analysis'!J$132)</f>
        <v>98.096062000000003</v>
      </c>
      <c r="K134" s="49">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Analysis'!K$132)</f>
        <v>185.30685299999999</v>
      </c>
      <c r="L134" s="49">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Analysis'!L$132)</f>
        <v>186.90143900000001</v>
      </c>
      <c r="M134" s="49">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Analysis'!M$132)</f>
        <v>158.58676500000001</v>
      </c>
      <c r="N134" s="49">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Analysis'!N$132)</f>
        <v>191.40367599999999</v>
      </c>
      <c r="O134" s="49">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Analysis'!O$132)</f>
        <v>171.057864</v>
      </c>
      <c r="P134" s="49">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Analysis'!P$132)</f>
        <v>169.28699900000001</v>
      </c>
      <c r="Q134" s="49">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Analysis'!Q$132)</f>
        <v>142.50871699999999</v>
      </c>
      <c r="R134" s="5"/>
    </row>
    <row r="135" spans="1:32" ht="14.25" customHeight="1">
      <c r="A135" s="27" t="s">
        <v>33</v>
      </c>
      <c r="B135" s="27" t="s">
        <v>42</v>
      </c>
      <c r="C135" s="27" t="s">
        <v>44</v>
      </c>
      <c r="D135" s="27" t="s">
        <v>45</v>
      </c>
      <c r="E135" s="27" t="s">
        <v>46</v>
      </c>
      <c r="F135" s="35">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Analysis'!F$132)</f>
        <v>2533034.5131168002</v>
      </c>
      <c r="G135" s="35">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Analysis'!G$132)</f>
        <v>3051574.1625600001</v>
      </c>
      <c r="H135" s="35">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Analysis'!H$132)</f>
        <v>3084202.7580672004</v>
      </c>
      <c r="I135" s="35">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Analysis'!I$132)</f>
        <v>4135202.765971201</v>
      </c>
      <c r="J135" s="35">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Analysis'!J$132)</f>
        <v>4473275.8948415993</v>
      </c>
      <c r="K135" s="35">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Analysis'!K$132)</f>
        <v>3464957.9260800011</v>
      </c>
      <c r="L135" s="35">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Analysis'!L$132)</f>
        <v>4049642.8266000003</v>
      </c>
      <c r="M135" s="35">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Analysis'!M$132)</f>
        <v>4767948.2214000002</v>
      </c>
      <c r="N135" s="35">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Analysis'!N$132)</f>
        <v>4346722.8083999995</v>
      </c>
      <c r="O135" s="35">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Analysis'!O$132)</f>
        <v>4671541.1274000006</v>
      </c>
      <c r="P135" s="35">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Analysis'!P$132)</f>
        <v>5478104.6040000012</v>
      </c>
      <c r="Q135" s="35">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Analysis'!Q$132)</f>
        <v>2269805.1667200001</v>
      </c>
      <c r="R135" s="5"/>
    </row>
    <row r="136" spans="1:32" ht="14.25" customHeight="1">
      <c r="A136" s="27" t="s">
        <v>57</v>
      </c>
      <c r="B136" s="27" t="s">
        <v>42</v>
      </c>
      <c r="C136" s="27" t="s">
        <v>58</v>
      </c>
      <c r="D136" s="27" t="s">
        <v>58</v>
      </c>
      <c r="E136" s="27" t="s">
        <v>58</v>
      </c>
      <c r="F136" s="49">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Analysis'!F$132)</f>
        <v>214.968999</v>
      </c>
      <c r="G136" s="49">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Analysis'!G$132)</f>
        <v>228.199051</v>
      </c>
      <c r="H136" s="49">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Analysis'!H$132)</f>
        <v>216.53646700000002</v>
      </c>
      <c r="I136" s="49">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Analysis'!I$132)</f>
        <v>236.760276</v>
      </c>
      <c r="J136" s="49">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Analysis'!J$132)</f>
        <v>232.052864</v>
      </c>
      <c r="K136" s="49">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Analysis'!K$132)</f>
        <v>240.21016</v>
      </c>
      <c r="L136" s="49">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Analysis'!L$132)</f>
        <v>288.160549</v>
      </c>
      <c r="M136" s="49">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Analysis'!M$132)</f>
        <v>306.884524</v>
      </c>
      <c r="N136" s="49">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Analysis'!N$132)</f>
        <v>367.65100600000005</v>
      </c>
      <c r="O136" s="49">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Analysis'!O$132)</f>
        <v>351.99016599999999</v>
      </c>
      <c r="P136" s="49">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Analysis'!P$132)</f>
        <v>362.822</v>
      </c>
      <c r="Q136" s="49">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Analysis'!Q$132)</f>
        <v>260.31229999999999</v>
      </c>
      <c r="R136" s="5"/>
    </row>
    <row r="137" spans="1:32" ht="14.25" customHeight="1">
      <c r="A137" s="27" t="s">
        <v>33</v>
      </c>
      <c r="B137" s="27" t="s">
        <v>43</v>
      </c>
      <c r="C137" s="27" t="s">
        <v>44</v>
      </c>
      <c r="D137" s="27" t="s">
        <v>45</v>
      </c>
      <c r="E137" s="27" t="s">
        <v>46</v>
      </c>
      <c r="F137" s="35">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Analysis'!F$132)</f>
        <v>1625596.3356633</v>
      </c>
      <c r="G137" s="35">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Analysis'!G$132)</f>
        <v>1295067.8472731998</v>
      </c>
      <c r="H137" s="35">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Analysis'!H$132)</f>
        <v>1750624.8818057997</v>
      </c>
      <c r="I137" s="35">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Analysis'!I$132)</f>
        <v>1472529.3869285996</v>
      </c>
      <c r="J137" s="35">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Analysis'!J$132)</f>
        <v>1252200.4923928501</v>
      </c>
      <c r="K137" s="35">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Analysis'!K$132)</f>
        <v>1406782.6738875001</v>
      </c>
      <c r="L137" s="35">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Analysis'!L$132)</f>
        <v>1877449.5046125001</v>
      </c>
      <c r="M137" s="35">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Analysis'!M$132)</f>
        <v>1912219.1750437501</v>
      </c>
      <c r="N137" s="35">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Analysis'!N$132)</f>
        <v>2266625.1980531253</v>
      </c>
      <c r="O137" s="35">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Analysis'!O$132)</f>
        <v>2234200.5744250002</v>
      </c>
      <c r="P137" s="35">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Analysis'!P$132)</f>
        <v>2593715.6428375002</v>
      </c>
      <c r="Q137" s="35">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Analysis'!Q$132)</f>
        <v>2274807.7859325004</v>
      </c>
      <c r="R137" s="5"/>
    </row>
    <row r="138" spans="1:32" ht="14.25" customHeight="1">
      <c r="A138" s="27" t="s">
        <v>57</v>
      </c>
      <c r="B138" s="27" t="s">
        <v>43</v>
      </c>
      <c r="C138" s="27" t="s">
        <v>58</v>
      </c>
      <c r="D138" s="27" t="s">
        <v>58</v>
      </c>
      <c r="E138" s="27" t="s">
        <v>58</v>
      </c>
      <c r="F138" s="49">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Analysis'!F$132)</f>
        <v>250.24199099999998</v>
      </c>
      <c r="G138" s="49">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Analysis'!G$132)</f>
        <v>206.740703</v>
      </c>
      <c r="H138" s="49">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Analysis'!H$132)</f>
        <v>201.23546099999996</v>
      </c>
      <c r="I138" s="49">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Analysis'!I$132)</f>
        <v>174.36956599999999</v>
      </c>
      <c r="J138" s="49">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Analysis'!J$132)</f>
        <v>204.09105</v>
      </c>
      <c r="K138" s="49">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Analysis'!K$132)</f>
        <v>146.35666599999999</v>
      </c>
      <c r="L138" s="49">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Analysis'!L$132)</f>
        <v>204.20249700000002</v>
      </c>
      <c r="M138" s="49">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Analysis'!M$132)</f>
        <v>217.43019900000002</v>
      </c>
      <c r="N138" s="49">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Analysis'!N$132)</f>
        <v>230.98220000000001</v>
      </c>
      <c r="O138" s="49">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Analysis'!O$132)</f>
        <v>236.441136</v>
      </c>
      <c r="P138" s="49">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Analysis'!P$132)</f>
        <v>241.40736899999999</v>
      </c>
      <c r="Q138" s="49">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Analysis'!Q$132)</f>
        <v>220.380334</v>
      </c>
      <c r="R138" s="5"/>
    </row>
    <row r="139" spans="1:32" ht="14.25" customHeight="1">
      <c r="A139" s="27"/>
      <c r="B139" s="27"/>
      <c r="C139" s="27"/>
      <c r="D139" s="27"/>
      <c r="E139" s="27"/>
      <c r="F139" s="49"/>
      <c r="G139" s="49"/>
      <c r="H139" s="49"/>
      <c r="I139" s="49"/>
      <c r="J139" s="49"/>
      <c r="K139" s="49"/>
      <c r="L139" s="49"/>
      <c r="M139" s="49"/>
      <c r="N139" s="49"/>
      <c r="O139" s="49"/>
      <c r="P139" s="49"/>
      <c r="Q139" s="49"/>
      <c r="R139" s="5"/>
    </row>
    <row r="140" spans="1:32" ht="14.25" customHeight="1">
      <c r="A140" s="27"/>
      <c r="B140" s="27"/>
      <c r="C140" s="27"/>
      <c r="D140" s="27"/>
      <c r="E140" s="27"/>
      <c r="F140" s="49"/>
      <c r="G140" s="49"/>
      <c r="H140" s="49"/>
      <c r="I140" s="49"/>
      <c r="J140" s="49"/>
      <c r="K140" s="49"/>
      <c r="L140" s="49"/>
      <c r="M140" s="49"/>
      <c r="N140" s="49"/>
      <c r="O140" s="49"/>
      <c r="P140" s="49"/>
      <c r="Q140" s="49"/>
      <c r="R140" s="5"/>
    </row>
    <row r="141" spans="1:32" ht="14.25" customHeight="1">
      <c r="A141" s="27"/>
      <c r="B141" s="50"/>
      <c r="C141" s="51"/>
      <c r="D141" s="27"/>
      <c r="E141" s="27"/>
      <c r="F141" s="163" t="s">
        <v>109</v>
      </c>
      <c r="G141" s="183"/>
      <c r="H141" s="183"/>
      <c r="I141" s="183"/>
      <c r="J141" s="52"/>
      <c r="K141" s="163" t="s">
        <v>110</v>
      </c>
      <c r="L141" s="183"/>
      <c r="M141" s="183"/>
      <c r="N141" s="183"/>
      <c r="O141" s="52"/>
      <c r="P141" s="163" t="s">
        <v>111</v>
      </c>
      <c r="Q141" s="183"/>
      <c r="R141" s="183"/>
      <c r="S141" s="183"/>
    </row>
    <row r="142" spans="1:32" ht="14.25" customHeight="1">
      <c r="A142" s="27"/>
      <c r="B142" s="27"/>
      <c r="C142" s="27"/>
      <c r="D142" s="27"/>
      <c r="E142" s="27"/>
      <c r="F142" s="98"/>
      <c r="G142" s="98"/>
      <c r="H142" s="98"/>
      <c r="I142" s="98"/>
      <c r="J142" s="49"/>
      <c r="K142" s="98"/>
      <c r="L142" s="98"/>
      <c r="M142" s="98"/>
      <c r="N142" s="98"/>
      <c r="O142" s="49"/>
      <c r="P142" s="98"/>
      <c r="Q142" s="98"/>
      <c r="R142" s="98"/>
      <c r="S142" s="98"/>
    </row>
    <row r="143" spans="1:32" ht="14.25" customHeight="1">
      <c r="A143" s="27"/>
      <c r="B143" s="27"/>
      <c r="C143" s="27"/>
      <c r="D143" s="27"/>
      <c r="E143" s="27"/>
      <c r="F143" s="98"/>
      <c r="G143" s="98"/>
      <c r="H143" s="98"/>
      <c r="I143" s="98"/>
      <c r="J143" s="49"/>
      <c r="K143" s="98"/>
      <c r="L143" s="98"/>
      <c r="M143" s="98"/>
      <c r="N143" s="98"/>
      <c r="O143" s="49"/>
      <c r="P143" s="98"/>
      <c r="Q143" s="98"/>
      <c r="R143" s="98"/>
      <c r="S143" s="98"/>
    </row>
    <row r="144" spans="1:32" ht="14.25" customHeight="1">
      <c r="A144" s="27"/>
      <c r="B144" s="27"/>
      <c r="C144" s="27"/>
      <c r="D144" s="27"/>
      <c r="E144" s="27"/>
      <c r="F144" s="98"/>
      <c r="G144" s="98"/>
      <c r="H144" s="98"/>
      <c r="I144" s="98"/>
      <c r="J144" s="49"/>
      <c r="K144" s="98"/>
      <c r="L144" s="98"/>
      <c r="M144" s="98"/>
      <c r="N144" s="98"/>
      <c r="O144" s="49"/>
      <c r="P144" s="98"/>
      <c r="Q144" s="98"/>
      <c r="R144" s="98"/>
      <c r="S144" s="98"/>
    </row>
    <row r="145" spans="1:40" ht="14.25" customHeight="1">
      <c r="A145" s="27"/>
      <c r="B145" s="27"/>
      <c r="C145" s="27"/>
      <c r="D145" s="27"/>
      <c r="E145" s="27"/>
      <c r="F145" s="98"/>
      <c r="G145" s="98"/>
      <c r="H145" s="98"/>
      <c r="I145" s="98"/>
      <c r="J145" s="49"/>
      <c r="K145" s="98"/>
      <c r="L145" s="98"/>
      <c r="M145" s="98"/>
      <c r="N145" s="98"/>
      <c r="O145" s="49"/>
      <c r="P145" s="98"/>
      <c r="Q145" s="98"/>
      <c r="R145" s="98"/>
      <c r="S145" s="98"/>
    </row>
    <row r="146" spans="1:40" ht="14.25" customHeight="1">
      <c r="A146" s="27"/>
      <c r="B146" s="27"/>
      <c r="C146" s="27"/>
      <c r="D146" s="27"/>
      <c r="E146" s="27"/>
      <c r="F146" s="98"/>
      <c r="G146" s="98"/>
      <c r="H146" s="98"/>
      <c r="I146" s="98"/>
      <c r="J146" s="49"/>
      <c r="K146" s="98"/>
      <c r="L146" s="98"/>
      <c r="M146" s="98"/>
      <c r="N146" s="98"/>
      <c r="O146" s="49"/>
      <c r="P146" s="98"/>
      <c r="Q146" s="98"/>
      <c r="R146" s="98"/>
      <c r="S146" s="98"/>
    </row>
    <row r="147" spans="1:40" ht="14.25" customHeight="1">
      <c r="A147" s="27"/>
      <c r="B147" s="27"/>
      <c r="C147" s="27"/>
      <c r="D147" s="27"/>
      <c r="E147" s="27"/>
      <c r="F147" s="98"/>
      <c r="G147" s="98"/>
      <c r="H147" s="98"/>
      <c r="I147" s="98"/>
      <c r="J147" s="49"/>
      <c r="K147" s="98"/>
      <c r="L147" s="98"/>
      <c r="M147" s="98"/>
      <c r="N147" s="98"/>
      <c r="O147" s="49"/>
      <c r="P147" s="98"/>
      <c r="Q147" s="98"/>
      <c r="R147" s="98"/>
      <c r="S147" s="98"/>
      <c r="V147" s="160"/>
      <c r="W147" s="160"/>
      <c r="X147" s="160"/>
      <c r="Y147" s="160"/>
      <c r="Z147" s="160"/>
      <c r="AA147" s="160"/>
      <c r="AB147" s="160"/>
      <c r="AC147" s="160"/>
      <c r="AD147" s="160"/>
      <c r="AE147" s="160"/>
      <c r="AF147" s="160"/>
      <c r="AG147" s="160"/>
      <c r="AH147" s="160"/>
      <c r="AI147" s="160"/>
      <c r="AJ147" s="160"/>
      <c r="AK147" s="160"/>
      <c r="AL147" s="160"/>
      <c r="AM147" s="160"/>
      <c r="AN147" s="160"/>
    </row>
    <row r="148" spans="1:40" ht="14.25" customHeight="1">
      <c r="A148" s="27"/>
      <c r="B148" s="27"/>
      <c r="C148" s="27"/>
      <c r="D148" s="27"/>
      <c r="E148" s="27"/>
      <c r="F148" s="98"/>
      <c r="G148" s="98"/>
      <c r="H148" s="98"/>
      <c r="I148" s="98"/>
      <c r="J148" s="49"/>
      <c r="K148" s="98"/>
      <c r="L148" s="98"/>
      <c r="M148" s="98"/>
      <c r="N148" s="98"/>
      <c r="O148" s="49"/>
      <c r="P148" s="98"/>
      <c r="Q148" s="98"/>
      <c r="R148" s="98"/>
      <c r="S148" s="98"/>
      <c r="V148" s="160"/>
      <c r="W148" s="160"/>
      <c r="X148" s="160"/>
      <c r="Y148" s="160"/>
      <c r="Z148" s="160"/>
      <c r="AA148" s="160"/>
      <c r="AB148" s="160"/>
      <c r="AC148" s="160"/>
      <c r="AD148" s="160"/>
      <c r="AE148" s="160"/>
      <c r="AF148" s="160"/>
      <c r="AG148" s="160"/>
      <c r="AH148" s="160"/>
      <c r="AI148" s="160"/>
      <c r="AJ148" s="160"/>
      <c r="AK148" s="160"/>
      <c r="AL148" s="160"/>
      <c r="AM148" s="160"/>
      <c r="AN148" s="160"/>
    </row>
    <row r="149" spans="1:40" ht="14.25" customHeight="1">
      <c r="A149" s="27"/>
      <c r="B149" s="27"/>
      <c r="C149" s="27"/>
      <c r="D149" s="27"/>
      <c r="E149" s="27"/>
      <c r="F149" s="98"/>
      <c r="G149" s="98"/>
      <c r="H149" s="98"/>
      <c r="I149" s="98"/>
      <c r="J149" s="49"/>
      <c r="K149" s="98"/>
      <c r="L149" s="98"/>
      <c r="M149" s="98"/>
      <c r="N149" s="98"/>
      <c r="O149" s="49"/>
      <c r="P149" s="98"/>
      <c r="Q149" s="98"/>
      <c r="R149" s="98"/>
      <c r="S149" s="98"/>
      <c r="V149" s="160"/>
      <c r="W149" s="160"/>
      <c r="X149" s="160"/>
      <c r="Y149" s="160"/>
      <c r="Z149" s="160"/>
      <c r="AA149" s="160"/>
      <c r="AB149" s="160"/>
      <c r="AC149" s="160"/>
      <c r="AD149" s="160"/>
      <c r="AE149" s="160"/>
      <c r="AF149" s="160"/>
      <c r="AG149" s="160"/>
      <c r="AH149" s="160"/>
      <c r="AI149" s="160"/>
      <c r="AJ149" s="160"/>
      <c r="AK149" s="160"/>
      <c r="AL149" s="160"/>
      <c r="AM149" s="160"/>
      <c r="AN149" s="160"/>
    </row>
    <row r="150" spans="1:40" ht="14.25" customHeight="1">
      <c r="A150" s="27"/>
      <c r="B150" s="27"/>
      <c r="C150" s="27"/>
      <c r="D150" s="27"/>
      <c r="E150" s="27"/>
      <c r="F150" s="98"/>
      <c r="G150" s="98"/>
      <c r="H150" s="98"/>
      <c r="I150" s="98"/>
      <c r="J150" s="49"/>
      <c r="K150" s="98"/>
      <c r="L150" s="98"/>
      <c r="M150" s="98"/>
      <c r="N150" s="98"/>
      <c r="O150" s="49"/>
      <c r="P150" s="98"/>
      <c r="Q150" s="98"/>
      <c r="R150" s="98"/>
      <c r="S150" s="98"/>
      <c r="V150" s="179"/>
      <c r="W150" s="179"/>
      <c r="X150" s="179"/>
      <c r="Y150" s="179"/>
      <c r="Z150" s="179"/>
      <c r="AA150" s="179"/>
      <c r="AB150" s="179"/>
      <c r="AC150" s="179"/>
      <c r="AD150" s="179"/>
      <c r="AE150" s="179"/>
      <c r="AF150" s="179"/>
      <c r="AG150" s="179"/>
      <c r="AH150" s="179"/>
    </row>
    <row r="151" spans="1:40" ht="14.25" customHeight="1">
      <c r="A151" s="27"/>
      <c r="B151" s="27"/>
      <c r="C151" s="27"/>
      <c r="D151" s="27"/>
      <c r="E151" s="27"/>
      <c r="F151" s="98"/>
      <c r="G151" s="98"/>
      <c r="H151" s="98"/>
      <c r="I151" s="98"/>
      <c r="J151" s="49"/>
      <c r="K151" s="98"/>
      <c r="L151" s="98"/>
      <c r="M151" s="98"/>
      <c r="N151" s="98"/>
      <c r="O151" s="49"/>
      <c r="P151" s="98"/>
      <c r="Q151" s="98"/>
      <c r="R151" s="98"/>
      <c r="S151" s="98"/>
      <c r="V151" s="179"/>
      <c r="W151" s="179"/>
      <c r="X151" s="179"/>
      <c r="Y151" s="179"/>
      <c r="Z151" s="179"/>
      <c r="AA151" s="179"/>
      <c r="AB151" s="179"/>
      <c r="AC151" s="179"/>
      <c r="AD151" s="179"/>
      <c r="AE151" s="179"/>
      <c r="AF151" s="179"/>
      <c r="AG151" s="179"/>
      <c r="AH151" s="179"/>
    </row>
    <row r="152" spans="1:40" ht="14.25" customHeight="1">
      <c r="A152" s="27"/>
      <c r="B152" s="27"/>
      <c r="C152" s="27"/>
      <c r="D152" s="27"/>
      <c r="E152" s="27"/>
      <c r="F152" s="98"/>
      <c r="G152" s="98"/>
      <c r="H152" s="98"/>
      <c r="I152" s="98"/>
      <c r="J152" s="49"/>
      <c r="K152" s="98"/>
      <c r="L152" s="98"/>
      <c r="M152" s="98"/>
      <c r="N152" s="98"/>
      <c r="O152" s="49"/>
      <c r="P152" s="98"/>
      <c r="Q152" s="98"/>
      <c r="R152" s="98"/>
      <c r="S152" s="98"/>
      <c r="V152" s="179"/>
      <c r="W152" s="179"/>
      <c r="X152" s="179"/>
      <c r="Y152" s="179"/>
      <c r="Z152" s="179"/>
      <c r="AA152" s="179"/>
      <c r="AB152" s="179"/>
      <c r="AC152" s="179"/>
      <c r="AD152" s="179"/>
      <c r="AE152" s="179"/>
      <c r="AF152" s="179"/>
      <c r="AG152" s="179"/>
      <c r="AH152" s="179"/>
    </row>
    <row r="153" spans="1:40" ht="14.25" customHeight="1">
      <c r="A153" s="27"/>
      <c r="B153" s="27"/>
      <c r="C153" s="27"/>
      <c r="D153" s="27"/>
      <c r="E153" s="27"/>
      <c r="F153" s="98"/>
      <c r="G153" s="98"/>
      <c r="H153" s="98"/>
      <c r="I153" s="98"/>
      <c r="J153" s="49"/>
      <c r="K153" s="98"/>
      <c r="L153" s="98"/>
      <c r="M153" s="98"/>
      <c r="N153" s="98"/>
      <c r="O153" s="49"/>
      <c r="P153" s="98"/>
      <c r="Q153" s="98"/>
      <c r="R153" s="98"/>
      <c r="S153" s="98"/>
      <c r="V153" s="179"/>
      <c r="W153" s="179"/>
      <c r="X153" s="179"/>
      <c r="Y153" s="179"/>
      <c r="Z153" s="179"/>
      <c r="AA153" s="179"/>
      <c r="AB153" s="179"/>
      <c r="AC153" s="179"/>
      <c r="AD153" s="179"/>
      <c r="AE153" s="179"/>
      <c r="AF153" s="179"/>
      <c r="AG153" s="179"/>
      <c r="AH153" s="179"/>
    </row>
    <row r="154" spans="1:40" ht="14.25" customHeight="1">
      <c r="A154" s="27"/>
      <c r="B154" s="27"/>
      <c r="C154" s="27"/>
      <c r="D154" s="27"/>
      <c r="E154" s="27"/>
      <c r="F154" s="98"/>
      <c r="G154" s="98"/>
      <c r="H154" s="98"/>
      <c r="I154" s="98"/>
      <c r="J154" s="49"/>
      <c r="K154" s="98"/>
      <c r="L154" s="98"/>
      <c r="M154" s="98"/>
      <c r="N154" s="98"/>
      <c r="O154" s="49"/>
      <c r="P154" s="98"/>
      <c r="Q154" s="98"/>
      <c r="R154" s="98"/>
      <c r="S154" s="98"/>
      <c r="V154" s="179"/>
      <c r="W154" s="179"/>
      <c r="X154" s="179"/>
      <c r="Y154" s="179"/>
      <c r="Z154" s="179"/>
      <c r="AA154" s="179"/>
      <c r="AB154" s="179"/>
      <c r="AC154" s="179"/>
      <c r="AD154" s="179"/>
      <c r="AE154" s="179"/>
      <c r="AF154" s="179"/>
      <c r="AG154" s="179"/>
      <c r="AH154" s="179"/>
    </row>
    <row r="155" spans="1:40" ht="14.25" customHeight="1">
      <c r="A155" s="27"/>
      <c r="B155" s="27"/>
      <c r="C155" s="27"/>
      <c r="D155" s="27"/>
      <c r="E155" s="27"/>
      <c r="F155" s="98"/>
      <c r="G155" s="98"/>
      <c r="H155" s="98"/>
      <c r="I155" s="98"/>
      <c r="J155" s="49"/>
      <c r="K155" s="98"/>
      <c r="L155" s="98"/>
      <c r="M155" s="98"/>
      <c r="N155" s="98"/>
      <c r="O155" s="49"/>
      <c r="P155" s="98"/>
      <c r="Q155" s="98"/>
      <c r="R155" s="98"/>
      <c r="S155" s="98"/>
      <c r="V155" s="179"/>
      <c r="W155" s="179"/>
      <c r="X155" s="179"/>
      <c r="Y155" s="179"/>
      <c r="Z155" s="179"/>
      <c r="AA155" s="179"/>
      <c r="AB155" s="179"/>
      <c r="AC155" s="179"/>
      <c r="AD155" s="179"/>
      <c r="AE155" s="179"/>
      <c r="AF155" s="179"/>
      <c r="AG155" s="179"/>
      <c r="AH155" s="179"/>
    </row>
    <row r="156" spans="1:40" ht="14.25" customHeight="1">
      <c r="A156" s="27"/>
      <c r="B156" s="27"/>
      <c r="C156" s="27"/>
      <c r="D156" s="27"/>
      <c r="E156" s="27"/>
      <c r="F156" s="98"/>
      <c r="G156" s="98"/>
      <c r="H156" s="98"/>
      <c r="I156" s="98"/>
      <c r="J156" s="49"/>
      <c r="K156" s="98"/>
      <c r="L156" s="98"/>
      <c r="M156" s="98"/>
      <c r="N156" s="98"/>
      <c r="O156" s="49"/>
      <c r="P156" s="98"/>
      <c r="Q156" s="98"/>
      <c r="R156" s="98"/>
      <c r="S156" s="98"/>
    </row>
    <row r="157" spans="1:40" ht="14.25" customHeight="1">
      <c r="A157" s="27"/>
      <c r="B157" s="27"/>
      <c r="C157" s="27"/>
      <c r="D157" s="27"/>
      <c r="E157" s="27"/>
      <c r="F157" s="98"/>
      <c r="G157" s="98"/>
      <c r="H157" s="98"/>
      <c r="I157" s="98"/>
      <c r="J157" s="49"/>
      <c r="K157" s="98"/>
      <c r="L157" s="98"/>
      <c r="M157" s="98"/>
      <c r="N157" s="98"/>
      <c r="O157" s="49"/>
      <c r="P157" s="98"/>
      <c r="Q157" s="98"/>
      <c r="R157" s="98"/>
      <c r="S157" s="98"/>
    </row>
    <row r="158" spans="1:40" ht="14.25" customHeight="1">
      <c r="A158" s="27"/>
      <c r="B158" s="27"/>
      <c r="C158" s="27"/>
      <c r="D158" s="27"/>
      <c r="E158" s="27"/>
      <c r="F158" s="98"/>
      <c r="G158" s="98"/>
      <c r="H158" s="98"/>
      <c r="I158" s="98"/>
      <c r="J158" s="49"/>
      <c r="K158" s="98"/>
      <c r="L158" s="98"/>
      <c r="M158" s="98"/>
      <c r="N158" s="98"/>
      <c r="O158" s="49"/>
      <c r="P158" s="98"/>
      <c r="Q158" s="98"/>
      <c r="R158" s="98"/>
      <c r="S158" s="98"/>
    </row>
    <row r="159" spans="1:40" ht="14.25" customHeight="1">
      <c r="F159" s="116"/>
      <c r="G159" s="116"/>
      <c r="H159" s="116"/>
      <c r="I159" s="116"/>
      <c r="J159" s="5"/>
      <c r="K159" s="116"/>
      <c r="L159" s="116"/>
      <c r="M159" s="116"/>
      <c r="N159" s="116"/>
      <c r="O159" s="5"/>
      <c r="P159" s="116"/>
      <c r="Q159" s="116"/>
      <c r="R159" s="116"/>
      <c r="S159" s="116"/>
    </row>
    <row r="160" spans="1:40" ht="14.25" customHeight="1">
      <c r="F160" s="116"/>
      <c r="G160" s="116"/>
      <c r="H160" s="116"/>
      <c r="I160" s="116"/>
      <c r="J160" s="5"/>
      <c r="K160" s="116"/>
      <c r="L160" s="116"/>
      <c r="M160" s="116"/>
      <c r="N160" s="116"/>
      <c r="O160" s="5"/>
      <c r="P160" s="116"/>
      <c r="Q160" s="116"/>
      <c r="R160" s="116"/>
      <c r="S160" s="116"/>
    </row>
    <row r="161" spans="1:19" ht="14.25" customHeight="1">
      <c r="A161" s="27"/>
      <c r="B161" s="50"/>
      <c r="C161" s="51"/>
      <c r="D161" s="27"/>
      <c r="F161" s="163" t="s">
        <v>112</v>
      </c>
      <c r="G161" s="183"/>
      <c r="H161" s="183"/>
      <c r="I161" s="183"/>
      <c r="J161" s="53"/>
      <c r="K161" s="163" t="s">
        <v>113</v>
      </c>
      <c r="L161" s="183"/>
      <c r="M161" s="183"/>
      <c r="N161" s="183"/>
      <c r="O161" s="53"/>
      <c r="P161" s="163" t="s">
        <v>114</v>
      </c>
      <c r="Q161" s="183"/>
      <c r="R161" s="183"/>
      <c r="S161" s="183"/>
    </row>
    <row r="162" spans="1:19" ht="14.25" customHeight="1">
      <c r="A162" s="27"/>
      <c r="B162" s="27"/>
      <c r="C162" s="27"/>
      <c r="D162" s="27"/>
      <c r="F162" s="98"/>
      <c r="G162" s="98"/>
      <c r="H162" s="98"/>
      <c r="I162" s="98"/>
      <c r="J162" s="5"/>
      <c r="K162" s="98"/>
      <c r="L162" s="98"/>
      <c r="M162" s="98"/>
      <c r="N162" s="98"/>
      <c r="O162" s="5"/>
      <c r="P162" s="98"/>
      <c r="Q162" s="98"/>
      <c r="R162" s="98"/>
      <c r="S162" s="98"/>
    </row>
    <row r="163" spans="1:19" ht="14.25" customHeight="1">
      <c r="A163" s="27"/>
      <c r="B163" s="27"/>
      <c r="C163" s="27"/>
      <c r="D163" s="27"/>
      <c r="F163" s="98"/>
      <c r="G163" s="98"/>
      <c r="H163" s="98"/>
      <c r="I163" s="98"/>
      <c r="J163" s="5"/>
      <c r="K163" s="98"/>
      <c r="L163" s="98"/>
      <c r="M163" s="98"/>
      <c r="N163" s="98"/>
      <c r="O163" s="5"/>
      <c r="P163" s="98"/>
      <c r="Q163" s="98"/>
      <c r="R163" s="98"/>
      <c r="S163" s="98"/>
    </row>
    <row r="164" spans="1:19" ht="14.25" customHeight="1">
      <c r="A164" s="27"/>
      <c r="B164" s="27"/>
      <c r="C164" s="27"/>
      <c r="D164" s="27"/>
      <c r="F164" s="98"/>
      <c r="G164" s="98"/>
      <c r="H164" s="98"/>
      <c r="I164" s="98"/>
      <c r="J164" s="5"/>
      <c r="K164" s="98"/>
      <c r="L164" s="98"/>
      <c r="M164" s="98"/>
      <c r="N164" s="98"/>
      <c r="O164" s="5"/>
      <c r="P164" s="98"/>
      <c r="Q164" s="98"/>
      <c r="R164" s="98"/>
      <c r="S164" s="98"/>
    </row>
    <row r="165" spans="1:19" ht="14.25" customHeight="1">
      <c r="A165" s="27"/>
      <c r="B165" s="27"/>
      <c r="C165" s="27"/>
      <c r="D165" s="27"/>
      <c r="F165" s="98"/>
      <c r="G165" s="98"/>
      <c r="H165" s="98"/>
      <c r="I165" s="98"/>
      <c r="J165" s="5"/>
      <c r="K165" s="98"/>
      <c r="L165" s="98"/>
      <c r="M165" s="98"/>
      <c r="N165" s="98"/>
      <c r="O165" s="5"/>
      <c r="P165" s="98"/>
      <c r="Q165" s="98"/>
      <c r="R165" s="98"/>
      <c r="S165" s="98"/>
    </row>
    <row r="166" spans="1:19" ht="14.25" customHeight="1">
      <c r="A166" s="27"/>
      <c r="B166" s="27"/>
      <c r="C166" s="27"/>
      <c r="D166" s="27"/>
      <c r="F166" s="98"/>
      <c r="G166" s="98"/>
      <c r="H166" s="98"/>
      <c r="I166" s="98"/>
      <c r="J166" s="5"/>
      <c r="K166" s="98"/>
      <c r="L166" s="98"/>
      <c r="M166" s="98"/>
      <c r="N166" s="98"/>
      <c r="O166" s="5"/>
      <c r="P166" s="98"/>
      <c r="Q166" s="98"/>
      <c r="R166" s="98"/>
      <c r="S166" s="98"/>
    </row>
    <row r="167" spans="1:19" ht="14.25" customHeight="1">
      <c r="A167" s="27"/>
      <c r="B167" s="27"/>
      <c r="C167" s="27"/>
      <c r="D167" s="27"/>
      <c r="F167" s="98"/>
      <c r="G167" s="98"/>
      <c r="H167" s="98"/>
      <c r="I167" s="98"/>
      <c r="J167" s="5"/>
      <c r="K167" s="98"/>
      <c r="L167" s="98"/>
      <c r="M167" s="98"/>
      <c r="N167" s="98"/>
      <c r="O167" s="5"/>
      <c r="P167" s="98"/>
      <c r="Q167" s="98"/>
      <c r="R167" s="98"/>
      <c r="S167" s="98"/>
    </row>
    <row r="168" spans="1:19" ht="14.25" customHeight="1">
      <c r="A168" s="27"/>
      <c r="B168" s="27"/>
      <c r="C168" s="27"/>
      <c r="D168" s="27"/>
      <c r="F168" s="98"/>
      <c r="G168" s="98"/>
      <c r="H168" s="98"/>
      <c r="I168" s="98"/>
      <c r="J168" s="5"/>
      <c r="K168" s="98"/>
      <c r="L168" s="98"/>
      <c r="M168" s="98"/>
      <c r="N168" s="98"/>
      <c r="O168" s="5"/>
      <c r="P168" s="98"/>
      <c r="Q168" s="98"/>
      <c r="R168" s="98"/>
      <c r="S168" s="98"/>
    </row>
    <row r="169" spans="1:19" ht="14.25" customHeight="1">
      <c r="A169" s="27"/>
      <c r="B169" s="27"/>
      <c r="C169" s="27"/>
      <c r="D169" s="27"/>
      <c r="F169" s="98"/>
      <c r="G169" s="98"/>
      <c r="H169" s="98"/>
      <c r="I169" s="98"/>
      <c r="J169" s="5"/>
      <c r="K169" s="98"/>
      <c r="L169" s="98"/>
      <c r="M169" s="98"/>
      <c r="N169" s="98"/>
      <c r="O169" s="5"/>
      <c r="P169" s="98"/>
      <c r="Q169" s="98"/>
      <c r="R169" s="98"/>
      <c r="S169" s="98"/>
    </row>
    <row r="170" spans="1:19" ht="14.25" customHeight="1">
      <c r="A170" s="27"/>
      <c r="B170" s="27"/>
      <c r="C170" s="27"/>
      <c r="D170" s="27"/>
      <c r="F170" s="98"/>
      <c r="G170" s="98"/>
      <c r="H170" s="98"/>
      <c r="I170" s="98"/>
      <c r="J170" s="5"/>
      <c r="K170" s="98"/>
      <c r="L170" s="98"/>
      <c r="M170" s="98"/>
      <c r="N170" s="98"/>
      <c r="O170" s="5"/>
      <c r="P170" s="98"/>
      <c r="Q170" s="98"/>
      <c r="R170" s="98"/>
      <c r="S170" s="98"/>
    </row>
    <row r="171" spans="1:19" ht="14.25" customHeight="1">
      <c r="A171" s="27"/>
      <c r="B171" s="27"/>
      <c r="C171" s="27"/>
      <c r="D171" s="27"/>
      <c r="F171" s="98"/>
      <c r="G171" s="98"/>
      <c r="H171" s="98"/>
      <c r="I171" s="98"/>
      <c r="J171" s="5"/>
      <c r="K171" s="98"/>
      <c r="L171" s="98"/>
      <c r="M171" s="98"/>
      <c r="N171" s="98"/>
      <c r="O171" s="5"/>
      <c r="P171" s="98"/>
      <c r="Q171" s="98"/>
      <c r="R171" s="98"/>
      <c r="S171" s="98"/>
    </row>
    <row r="172" spans="1:19" ht="14.25" customHeight="1">
      <c r="A172" s="27"/>
      <c r="B172" s="27"/>
      <c r="C172" s="27"/>
      <c r="D172" s="27"/>
      <c r="F172" s="98"/>
      <c r="G172" s="98"/>
      <c r="H172" s="98"/>
      <c r="I172" s="98"/>
      <c r="J172" s="5"/>
      <c r="K172" s="98"/>
      <c r="L172" s="98"/>
      <c r="M172" s="98"/>
      <c r="N172" s="98"/>
      <c r="O172" s="5"/>
      <c r="P172" s="98"/>
      <c r="Q172" s="98"/>
      <c r="R172" s="98"/>
      <c r="S172" s="98"/>
    </row>
    <row r="173" spans="1:19" ht="14.25" customHeight="1">
      <c r="A173" s="27"/>
      <c r="B173" s="27"/>
      <c r="C173" s="27"/>
      <c r="D173" s="27"/>
      <c r="F173" s="98"/>
      <c r="G173" s="98"/>
      <c r="H173" s="98"/>
      <c r="I173" s="98"/>
      <c r="J173" s="5"/>
      <c r="K173" s="98"/>
      <c r="L173" s="98"/>
      <c r="M173" s="98"/>
      <c r="N173" s="98"/>
      <c r="O173" s="5"/>
      <c r="P173" s="98"/>
      <c r="Q173" s="98"/>
      <c r="R173" s="98"/>
      <c r="S173" s="98"/>
    </row>
    <row r="174" spans="1:19" ht="14.25" customHeight="1">
      <c r="A174" s="27"/>
      <c r="B174" s="27"/>
      <c r="C174" s="27"/>
      <c r="D174" s="27"/>
      <c r="F174" s="98"/>
      <c r="G174" s="98"/>
      <c r="H174" s="98"/>
      <c r="I174" s="98"/>
      <c r="J174" s="5"/>
      <c r="K174" s="98"/>
      <c r="L174" s="98"/>
      <c r="M174" s="98"/>
      <c r="N174" s="98"/>
      <c r="O174" s="5"/>
      <c r="P174" s="98"/>
      <c r="Q174" s="98"/>
      <c r="R174" s="98"/>
      <c r="S174" s="98"/>
    </row>
    <row r="175" spans="1:19" ht="14.25" customHeight="1">
      <c r="A175" s="27"/>
      <c r="B175" s="27"/>
      <c r="C175" s="27"/>
      <c r="D175" s="27"/>
      <c r="F175" s="98"/>
      <c r="G175" s="98"/>
      <c r="H175" s="98"/>
      <c r="I175" s="98"/>
      <c r="J175" s="5"/>
      <c r="K175" s="98"/>
      <c r="L175" s="98"/>
      <c r="M175" s="98"/>
      <c r="N175" s="98"/>
      <c r="O175" s="5"/>
      <c r="P175" s="98"/>
      <c r="Q175" s="98"/>
      <c r="R175" s="98"/>
      <c r="S175" s="98"/>
    </row>
    <row r="176" spans="1:19" ht="14.25" customHeight="1">
      <c r="A176" s="27"/>
      <c r="B176" s="27"/>
      <c r="C176" s="27"/>
      <c r="D176" s="27"/>
      <c r="F176" s="98"/>
      <c r="G176" s="98"/>
      <c r="H176" s="98"/>
      <c r="I176" s="98"/>
      <c r="J176" s="5"/>
      <c r="K176" s="98"/>
      <c r="L176" s="98"/>
      <c r="M176" s="98"/>
      <c r="N176" s="98"/>
      <c r="O176" s="5"/>
      <c r="P176" s="98"/>
      <c r="Q176" s="98"/>
      <c r="R176" s="98"/>
      <c r="S176" s="98"/>
    </row>
    <row r="177" spans="1:26" ht="14.25" customHeight="1">
      <c r="A177" s="27"/>
      <c r="B177" s="27"/>
      <c r="C177" s="27"/>
      <c r="D177" s="27"/>
      <c r="F177" s="98"/>
      <c r="G177" s="98"/>
      <c r="H177" s="98"/>
      <c r="I177" s="98"/>
      <c r="J177" s="5"/>
      <c r="K177" s="98"/>
      <c r="L177" s="98"/>
      <c r="M177" s="98"/>
      <c r="N177" s="98"/>
      <c r="O177" s="5"/>
      <c r="P177" s="98"/>
      <c r="Q177" s="98"/>
      <c r="R177" s="98"/>
      <c r="S177" s="98"/>
    </row>
    <row r="178" spans="1:26" ht="14.25" customHeight="1">
      <c r="A178" s="27"/>
      <c r="B178" s="27"/>
      <c r="C178" s="27"/>
      <c r="D178" s="27"/>
      <c r="F178" s="98"/>
      <c r="G178" s="98"/>
      <c r="H178" s="98"/>
      <c r="I178" s="98"/>
      <c r="J178" s="5"/>
      <c r="K178" s="98"/>
      <c r="L178" s="98"/>
      <c r="M178" s="98"/>
      <c r="N178" s="98"/>
      <c r="O178" s="5"/>
      <c r="P178" s="98"/>
      <c r="Q178" s="98"/>
      <c r="R178" s="98"/>
      <c r="S178" s="98"/>
    </row>
    <row r="179" spans="1:26" ht="14.25" customHeight="1">
      <c r="F179" s="116"/>
      <c r="G179" s="116"/>
      <c r="H179" s="116"/>
      <c r="I179" s="116"/>
      <c r="J179" s="5"/>
      <c r="K179" s="116"/>
      <c r="L179" s="116"/>
      <c r="M179" s="116"/>
      <c r="N179" s="116"/>
      <c r="O179" s="5"/>
      <c r="P179" s="116"/>
      <c r="Q179" s="116"/>
      <c r="R179" s="116"/>
      <c r="S179" s="116"/>
    </row>
    <row r="180" spans="1:26" ht="14.25" customHeight="1">
      <c r="F180" s="116"/>
      <c r="G180" s="116"/>
      <c r="H180" s="116"/>
      <c r="I180" s="116"/>
      <c r="J180" s="5"/>
      <c r="K180" s="116"/>
      <c r="L180" s="116"/>
      <c r="M180" s="116"/>
      <c r="N180" s="116"/>
      <c r="O180" s="5"/>
      <c r="P180" s="116"/>
      <c r="Q180" s="116"/>
      <c r="R180" s="116"/>
      <c r="S180" s="116"/>
    </row>
    <row r="181" spans="1:26" ht="14.25" customHeight="1">
      <c r="F181" s="5"/>
      <c r="G181" s="5"/>
      <c r="H181" s="5"/>
      <c r="I181" s="5"/>
      <c r="J181" s="5"/>
      <c r="K181" s="5"/>
      <c r="L181" s="5"/>
      <c r="M181" s="5"/>
      <c r="N181" s="5"/>
      <c r="O181" s="5"/>
      <c r="P181" s="5"/>
      <c r="Q181" s="5"/>
      <c r="R181" s="5"/>
    </row>
    <row r="182" spans="1:26" ht="14.25" customHeight="1">
      <c r="F182" s="5"/>
      <c r="G182" s="5"/>
      <c r="H182" s="5"/>
      <c r="I182" s="5"/>
      <c r="J182" s="5"/>
      <c r="K182" s="5"/>
      <c r="L182" s="5"/>
      <c r="M182" s="5"/>
      <c r="N182" s="5"/>
      <c r="O182" s="5"/>
      <c r="P182" s="5"/>
      <c r="Q182" s="5"/>
      <c r="R182" s="5"/>
    </row>
    <row r="183" spans="1:26" ht="14.25" customHeight="1">
      <c r="F183" s="5"/>
      <c r="G183" s="5"/>
      <c r="H183" s="5"/>
      <c r="I183" s="5"/>
      <c r="J183" s="5"/>
      <c r="K183" s="5"/>
      <c r="L183" s="5"/>
      <c r="M183" s="5"/>
      <c r="N183" s="5"/>
      <c r="O183" s="5"/>
      <c r="P183" s="5"/>
      <c r="Q183" s="5"/>
      <c r="R183" s="5"/>
    </row>
    <row r="184" spans="1:26" ht="14.25" customHeight="1">
      <c r="E184" s="165" t="s">
        <v>115</v>
      </c>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spans="1:26" ht="14.25" customHeight="1">
      <c r="F185" s="5"/>
      <c r="G185" s="5"/>
      <c r="H185" s="5"/>
      <c r="I185" s="5"/>
      <c r="J185" s="5"/>
      <c r="K185" s="5"/>
      <c r="L185" s="5"/>
      <c r="M185" s="5"/>
      <c r="N185" s="5"/>
      <c r="O185" s="5"/>
      <c r="P185" s="5"/>
      <c r="Q185" s="5"/>
      <c r="R185" s="5"/>
    </row>
    <row r="186" spans="1:26" ht="14.25" customHeight="1">
      <c r="F186" s="5"/>
      <c r="G186" s="5"/>
      <c r="H186" s="5"/>
      <c r="I186" s="5"/>
      <c r="J186" s="5"/>
      <c r="K186" s="5"/>
      <c r="L186" s="5"/>
      <c r="M186" s="5"/>
      <c r="N186" s="5"/>
      <c r="O186" s="5"/>
      <c r="P186" s="5"/>
      <c r="Q186" s="5"/>
      <c r="R186" s="5"/>
    </row>
    <row r="187" spans="1:26" ht="14.25" customHeight="1">
      <c r="F187" s="5"/>
      <c r="G187" s="5"/>
      <c r="H187" s="5"/>
      <c r="I187" s="5"/>
      <c r="J187" s="5"/>
      <c r="K187" s="5"/>
      <c r="L187" s="5"/>
      <c r="M187" s="5"/>
      <c r="N187" s="5"/>
      <c r="O187" s="5"/>
      <c r="P187" s="5"/>
      <c r="Q187" s="5"/>
      <c r="R187" s="5"/>
    </row>
    <row r="188" spans="1:26" ht="14.25" customHeight="1">
      <c r="F188" s="5"/>
      <c r="G188" s="5"/>
      <c r="H188" s="5"/>
      <c r="I188" s="5"/>
      <c r="J188" s="5"/>
      <c r="K188" s="5"/>
      <c r="L188" s="5"/>
      <c r="M188" s="5"/>
      <c r="N188" s="5"/>
      <c r="O188" s="5"/>
      <c r="P188" s="5"/>
      <c r="Q188" s="5"/>
      <c r="R188" s="5"/>
    </row>
    <row r="189" spans="1:26" ht="14.25" customHeight="1">
      <c r="F189" s="5"/>
      <c r="G189" s="5"/>
      <c r="H189" s="5"/>
      <c r="I189" s="5"/>
      <c r="J189" s="5"/>
      <c r="K189" s="5"/>
      <c r="L189" s="5"/>
      <c r="M189" s="5"/>
      <c r="N189" s="5"/>
      <c r="O189" s="5"/>
      <c r="P189" s="5"/>
      <c r="Q189" s="5"/>
      <c r="R189" s="5"/>
    </row>
    <row r="190" spans="1:26" ht="14.25" customHeight="1">
      <c r="F190" s="5"/>
      <c r="G190" s="5"/>
      <c r="H190" s="5"/>
      <c r="I190" s="5"/>
      <c r="J190" s="5"/>
      <c r="K190" s="5"/>
      <c r="L190" s="5"/>
      <c r="M190" s="5"/>
      <c r="N190" s="5"/>
      <c r="O190" s="5"/>
      <c r="P190" s="5"/>
      <c r="Q190" s="5"/>
      <c r="R190" s="5"/>
    </row>
    <row r="191" spans="1:26" ht="14.25" customHeight="1">
      <c r="F191" s="5"/>
      <c r="G191" s="5"/>
      <c r="H191" s="5"/>
      <c r="I191" s="5"/>
      <c r="J191" s="5"/>
      <c r="K191" s="5"/>
      <c r="L191" s="5"/>
      <c r="M191" s="5"/>
      <c r="N191" s="5"/>
      <c r="O191" s="5"/>
      <c r="P191" s="5"/>
      <c r="Q191" s="5"/>
      <c r="R191" s="5"/>
    </row>
    <row r="192" spans="1:26" ht="14.25" customHeight="1">
      <c r="F192" s="5"/>
      <c r="G192" s="5"/>
      <c r="H192" s="5"/>
      <c r="I192" s="5"/>
      <c r="J192" s="5"/>
      <c r="K192" s="5"/>
      <c r="L192" s="5"/>
      <c r="M192" s="5"/>
      <c r="N192" s="5"/>
      <c r="O192" s="5"/>
      <c r="P192" s="5"/>
      <c r="Q192" s="5"/>
      <c r="R192" s="5"/>
    </row>
    <row r="193" spans="6:18" ht="14.25" customHeight="1">
      <c r="F193" s="5"/>
      <c r="G193" s="5"/>
      <c r="H193" s="5"/>
      <c r="I193" s="5"/>
      <c r="J193" s="5"/>
      <c r="K193" s="5"/>
      <c r="L193" s="5"/>
      <c r="M193" s="5"/>
      <c r="N193" s="5"/>
      <c r="O193" s="5"/>
      <c r="P193" s="5"/>
      <c r="Q193" s="5"/>
      <c r="R193" s="5"/>
    </row>
    <row r="194" spans="6:18" ht="14.25" customHeight="1">
      <c r="F194" s="5"/>
      <c r="G194" s="5"/>
      <c r="H194" s="5"/>
      <c r="I194" s="5"/>
      <c r="J194" s="5"/>
      <c r="K194" s="5"/>
      <c r="L194" s="5"/>
      <c r="M194" s="5"/>
      <c r="N194" s="5"/>
      <c r="O194" s="5"/>
      <c r="P194" s="5"/>
      <c r="Q194" s="5"/>
      <c r="R194" s="5"/>
    </row>
    <row r="195" spans="6:18" ht="14.25" customHeight="1">
      <c r="F195" s="5"/>
      <c r="G195" s="5"/>
      <c r="H195" s="5"/>
      <c r="I195" s="5"/>
      <c r="J195" s="5"/>
      <c r="K195" s="5"/>
      <c r="L195" s="5"/>
      <c r="M195" s="5"/>
      <c r="N195" s="5"/>
      <c r="O195" s="5"/>
      <c r="P195" s="5"/>
      <c r="Q195" s="5"/>
      <c r="R195" s="5"/>
    </row>
    <row r="196" spans="6:18" ht="14.25" customHeight="1">
      <c r="F196" s="5"/>
      <c r="G196" s="5"/>
      <c r="H196" s="5"/>
      <c r="I196" s="5"/>
      <c r="J196" s="5"/>
      <c r="K196" s="5"/>
      <c r="L196" s="5"/>
      <c r="M196" s="5"/>
      <c r="N196" s="5"/>
      <c r="O196" s="5"/>
      <c r="P196" s="5"/>
      <c r="Q196" s="5"/>
      <c r="R196" s="5"/>
    </row>
    <row r="197" spans="6:18" ht="14.25" customHeight="1">
      <c r="F197" s="5"/>
      <c r="G197" s="5"/>
      <c r="H197" s="5"/>
      <c r="I197" s="5"/>
      <c r="J197" s="5"/>
      <c r="K197" s="5"/>
      <c r="L197" s="5"/>
      <c r="M197" s="5"/>
      <c r="N197" s="5"/>
      <c r="O197" s="5"/>
      <c r="P197" s="5"/>
      <c r="Q197" s="5"/>
      <c r="R197" s="5"/>
    </row>
    <row r="198" spans="6:18" ht="14.25" customHeight="1">
      <c r="F198" s="5"/>
      <c r="G198" s="5"/>
      <c r="H198" s="5"/>
      <c r="I198" s="5"/>
      <c r="J198" s="5"/>
      <c r="K198" s="5"/>
      <c r="L198" s="5"/>
      <c r="M198" s="5"/>
      <c r="N198" s="5"/>
      <c r="O198" s="5"/>
      <c r="P198" s="5"/>
      <c r="Q198" s="5"/>
      <c r="R198" s="5"/>
    </row>
    <row r="199" spans="6:18" ht="14.25" customHeight="1">
      <c r="F199" s="5"/>
      <c r="G199" s="5"/>
      <c r="H199" s="5"/>
      <c r="I199" s="5"/>
      <c r="J199" s="5"/>
      <c r="K199" s="5"/>
      <c r="L199" s="5"/>
      <c r="M199" s="5"/>
      <c r="N199" s="5"/>
      <c r="O199" s="5"/>
      <c r="P199" s="5"/>
      <c r="Q199" s="5"/>
      <c r="R199" s="5"/>
    </row>
    <row r="200" spans="6:18" ht="14.25" customHeight="1">
      <c r="F200" s="5"/>
      <c r="G200" s="5"/>
      <c r="H200" s="5"/>
      <c r="I200" s="5"/>
      <c r="J200" s="5"/>
      <c r="K200" s="5"/>
      <c r="L200" s="5"/>
      <c r="M200" s="5"/>
      <c r="N200" s="5"/>
      <c r="O200" s="5"/>
      <c r="P200" s="5"/>
      <c r="Q200" s="5"/>
      <c r="R200" s="5"/>
    </row>
    <row r="201" spans="6:18" ht="14.25" customHeight="1">
      <c r="F201" s="5"/>
      <c r="G201" s="5"/>
      <c r="H201" s="5"/>
      <c r="I201" s="5"/>
      <c r="J201" s="5"/>
      <c r="K201" s="5"/>
      <c r="L201" s="5"/>
      <c r="M201" s="5"/>
      <c r="N201" s="5"/>
      <c r="O201" s="5"/>
      <c r="P201" s="5"/>
      <c r="Q201" s="5"/>
      <c r="R201" s="5"/>
    </row>
    <row r="202" spans="6:18" ht="14.25" customHeight="1">
      <c r="F202" s="5"/>
      <c r="G202" s="5"/>
      <c r="H202" s="5"/>
      <c r="I202" s="5"/>
      <c r="J202" s="5"/>
      <c r="K202" s="5"/>
      <c r="L202" s="5"/>
      <c r="M202" s="5"/>
      <c r="N202" s="5"/>
      <c r="O202" s="5"/>
      <c r="P202" s="5"/>
      <c r="Q202" s="5"/>
      <c r="R202" s="5"/>
    </row>
    <row r="203" spans="6:18" ht="14.25" customHeight="1">
      <c r="F203" s="5"/>
      <c r="G203" s="5"/>
      <c r="H203" s="5"/>
      <c r="I203" s="5"/>
      <c r="J203" s="5"/>
      <c r="K203" s="5"/>
      <c r="L203" s="5"/>
      <c r="M203" s="5"/>
      <c r="N203" s="5"/>
      <c r="O203" s="5"/>
      <c r="P203" s="5"/>
      <c r="Q203" s="5"/>
      <c r="R203" s="5"/>
    </row>
    <row r="204" spans="6:18" ht="14.25" customHeight="1">
      <c r="F204" s="5"/>
      <c r="G204" s="5"/>
      <c r="H204" s="5"/>
      <c r="I204" s="5"/>
      <c r="J204" s="5"/>
      <c r="K204" s="5"/>
      <c r="L204" s="5"/>
      <c r="M204" s="5"/>
      <c r="N204" s="5"/>
      <c r="O204" s="5"/>
      <c r="P204" s="5"/>
      <c r="Q204" s="5"/>
      <c r="R204" s="5"/>
    </row>
    <row r="205" spans="6:18" ht="14.25" customHeight="1">
      <c r="F205" s="5"/>
      <c r="G205" s="5"/>
      <c r="H205" s="5"/>
      <c r="I205" s="5"/>
      <c r="J205" s="5"/>
      <c r="K205" s="5"/>
      <c r="L205" s="5"/>
      <c r="M205" s="5"/>
      <c r="N205" s="5"/>
      <c r="O205" s="5"/>
      <c r="P205" s="5"/>
      <c r="Q205" s="5"/>
      <c r="R205" s="5"/>
    </row>
    <row r="206" spans="6:18" ht="14.25" customHeight="1">
      <c r="F206" s="5"/>
      <c r="G206" s="5"/>
      <c r="H206" s="5"/>
      <c r="I206" s="5"/>
      <c r="J206" s="5"/>
      <c r="K206" s="5"/>
      <c r="L206" s="5"/>
      <c r="M206" s="5"/>
      <c r="N206" s="5"/>
      <c r="O206" s="5"/>
      <c r="P206" s="5"/>
      <c r="Q206" s="5"/>
      <c r="R206" s="5"/>
    </row>
    <row r="207" spans="6:18" ht="14.25" customHeight="1">
      <c r="F207" s="5"/>
      <c r="G207" s="5"/>
      <c r="H207" s="5"/>
      <c r="I207" s="5"/>
      <c r="J207" s="5"/>
      <c r="K207" s="5"/>
      <c r="L207" s="5"/>
      <c r="M207" s="5"/>
      <c r="N207" s="5"/>
      <c r="O207" s="5"/>
      <c r="P207" s="5"/>
      <c r="Q207" s="5"/>
      <c r="R207" s="5"/>
    </row>
    <row r="208" spans="6:18" ht="14.25" customHeight="1">
      <c r="F208" s="5"/>
      <c r="G208" s="5"/>
      <c r="H208" s="5"/>
      <c r="I208" s="5"/>
      <c r="J208" s="5"/>
      <c r="K208" s="5"/>
      <c r="L208" s="5"/>
      <c r="M208" s="5"/>
      <c r="N208" s="5"/>
      <c r="O208" s="5"/>
      <c r="P208" s="5"/>
      <c r="Q208" s="5"/>
      <c r="R208" s="5"/>
    </row>
    <row r="209" spans="6:18" ht="14.25" customHeight="1">
      <c r="F209" s="5"/>
      <c r="G209" s="5"/>
      <c r="H209" s="5"/>
      <c r="I209" s="5"/>
      <c r="J209" s="5"/>
      <c r="K209" s="5"/>
      <c r="L209" s="5"/>
      <c r="M209" s="5"/>
      <c r="N209" s="5"/>
      <c r="O209" s="5"/>
      <c r="P209" s="5"/>
      <c r="Q209" s="5"/>
      <c r="R209" s="5"/>
    </row>
    <row r="210" spans="6:18" ht="14.25" customHeight="1">
      <c r="F210" s="5"/>
      <c r="G210" s="5"/>
      <c r="H210" s="5"/>
      <c r="I210" s="5"/>
      <c r="J210" s="5"/>
      <c r="K210" s="5"/>
      <c r="L210" s="5"/>
      <c r="M210" s="5"/>
      <c r="N210" s="5"/>
      <c r="O210" s="5"/>
      <c r="P210" s="5"/>
      <c r="Q210" s="5"/>
      <c r="R210" s="5"/>
    </row>
    <row r="211" spans="6:18" ht="14.25" customHeight="1">
      <c r="F211" s="5"/>
      <c r="G211" s="5"/>
      <c r="H211" s="5"/>
      <c r="I211" s="5"/>
      <c r="J211" s="5"/>
      <c r="K211" s="5"/>
      <c r="L211" s="5"/>
      <c r="M211" s="5"/>
      <c r="N211" s="5"/>
      <c r="O211" s="5"/>
      <c r="P211" s="5"/>
      <c r="Q211" s="5"/>
      <c r="R211" s="5"/>
    </row>
    <row r="212" spans="6:18" ht="14.25" customHeight="1">
      <c r="F212" s="5"/>
      <c r="G212" s="5"/>
      <c r="H212" s="5"/>
      <c r="I212" s="5"/>
      <c r="J212" s="5"/>
      <c r="K212" s="5"/>
      <c r="L212" s="5"/>
      <c r="M212" s="5"/>
      <c r="N212" s="5"/>
      <c r="O212" s="5"/>
      <c r="P212" s="5"/>
      <c r="Q212" s="5"/>
      <c r="R212" s="5"/>
    </row>
    <row r="213" spans="6:18" ht="14.25" customHeight="1">
      <c r="F213" s="5"/>
      <c r="G213" s="5"/>
      <c r="H213" s="5"/>
      <c r="I213" s="5"/>
      <c r="J213" s="5"/>
      <c r="K213" s="5"/>
      <c r="L213" s="5"/>
      <c r="M213" s="5"/>
      <c r="N213" s="5"/>
      <c r="O213" s="5"/>
      <c r="P213" s="5"/>
      <c r="Q213" s="5"/>
      <c r="R213" s="5"/>
    </row>
    <row r="214" spans="6:18" ht="14.25" customHeight="1">
      <c r="F214" s="5"/>
      <c r="G214" s="5"/>
      <c r="H214" s="5"/>
      <c r="I214" s="5"/>
      <c r="J214" s="5"/>
      <c r="K214" s="5"/>
      <c r="L214" s="5"/>
      <c r="M214" s="5"/>
      <c r="N214" s="5"/>
      <c r="O214" s="5"/>
      <c r="P214" s="5"/>
      <c r="Q214" s="5"/>
      <c r="R214" s="5"/>
    </row>
    <row r="215" spans="6:18" ht="14.25" customHeight="1">
      <c r="F215" s="5"/>
      <c r="G215" s="5"/>
      <c r="H215" s="5"/>
      <c r="I215" s="5"/>
      <c r="J215" s="5"/>
      <c r="K215" s="5"/>
      <c r="L215" s="5"/>
      <c r="M215" s="5"/>
      <c r="N215" s="5"/>
      <c r="O215" s="5"/>
      <c r="P215" s="5"/>
      <c r="Q215" s="5"/>
      <c r="R215" s="5"/>
    </row>
    <row r="216" spans="6:18" ht="14.25" customHeight="1">
      <c r="F216" s="5"/>
      <c r="G216" s="5"/>
      <c r="H216" s="5"/>
      <c r="I216" s="5"/>
      <c r="J216" s="5"/>
      <c r="K216" s="5"/>
      <c r="L216" s="5"/>
      <c r="M216" s="5"/>
      <c r="N216" s="5"/>
      <c r="O216" s="5"/>
      <c r="P216" s="5"/>
      <c r="Q216" s="5"/>
      <c r="R216" s="5"/>
    </row>
    <row r="217" spans="6:18" ht="14.25" customHeight="1">
      <c r="F217" s="5"/>
      <c r="G217" s="5"/>
      <c r="H217" s="5"/>
      <c r="I217" s="5"/>
      <c r="J217" s="5"/>
      <c r="K217" s="5"/>
      <c r="L217" s="5"/>
      <c r="M217" s="5"/>
      <c r="N217" s="5"/>
      <c r="O217" s="5"/>
      <c r="P217" s="5"/>
      <c r="Q217" s="5"/>
      <c r="R217" s="5"/>
    </row>
    <row r="218" spans="6:18" ht="14.25" customHeight="1">
      <c r="F218" s="5"/>
      <c r="G218" s="5"/>
      <c r="H218" s="5"/>
      <c r="I218" s="5"/>
      <c r="J218" s="5"/>
      <c r="K218" s="5"/>
      <c r="L218" s="5"/>
      <c r="M218" s="5"/>
      <c r="N218" s="5"/>
      <c r="O218" s="5"/>
      <c r="P218" s="5"/>
      <c r="Q218" s="5"/>
      <c r="R218" s="5"/>
    </row>
    <row r="219" spans="6:18" ht="14.25" customHeight="1">
      <c r="F219" s="5"/>
      <c r="G219" s="5"/>
      <c r="H219" s="5"/>
      <c r="I219" s="5"/>
      <c r="J219" s="5"/>
      <c r="K219" s="5"/>
      <c r="L219" s="5"/>
      <c r="M219" s="5"/>
      <c r="N219" s="5"/>
      <c r="O219" s="5"/>
      <c r="P219" s="5"/>
      <c r="Q219" s="5"/>
      <c r="R219" s="5"/>
    </row>
    <row r="220" spans="6:18" ht="14.25" customHeight="1">
      <c r="F220" s="5"/>
      <c r="G220" s="5"/>
      <c r="H220" s="5"/>
      <c r="I220" s="5"/>
      <c r="J220" s="5"/>
      <c r="K220" s="5"/>
      <c r="L220" s="5"/>
      <c r="M220" s="5"/>
      <c r="N220" s="5"/>
      <c r="O220" s="5"/>
      <c r="P220" s="5"/>
      <c r="Q220" s="5"/>
      <c r="R220" s="5"/>
    </row>
    <row r="221" spans="6:18" ht="14.25" customHeight="1">
      <c r="F221" s="5"/>
      <c r="G221" s="5"/>
      <c r="H221" s="5"/>
      <c r="I221" s="5"/>
      <c r="J221" s="5"/>
      <c r="K221" s="5"/>
      <c r="L221" s="5"/>
      <c r="M221" s="5"/>
      <c r="N221" s="5"/>
      <c r="O221" s="5"/>
      <c r="P221" s="5"/>
      <c r="Q221" s="5"/>
      <c r="R221" s="5"/>
    </row>
    <row r="222" spans="6:18" ht="14.25" customHeight="1">
      <c r="F222" s="5"/>
      <c r="G222" s="5"/>
      <c r="H222" s="5"/>
      <c r="I222" s="5"/>
      <c r="J222" s="5"/>
      <c r="K222" s="5"/>
      <c r="L222" s="5"/>
      <c r="M222" s="5"/>
      <c r="N222" s="5"/>
      <c r="O222" s="5"/>
      <c r="P222" s="5"/>
      <c r="Q222" s="5"/>
      <c r="R222" s="5"/>
    </row>
    <row r="223" spans="6:18" ht="14.25" customHeight="1">
      <c r="F223" s="5"/>
      <c r="G223" s="5"/>
      <c r="H223" s="5"/>
      <c r="I223" s="5"/>
      <c r="J223" s="5"/>
      <c r="K223" s="5"/>
      <c r="L223" s="5"/>
      <c r="M223" s="5"/>
      <c r="N223" s="5"/>
      <c r="O223" s="5"/>
      <c r="P223" s="5"/>
      <c r="Q223" s="5"/>
      <c r="R223" s="5"/>
    </row>
    <row r="224" spans="6:18" ht="14.25" customHeight="1">
      <c r="F224" s="5"/>
      <c r="G224" s="5"/>
      <c r="H224" s="5"/>
      <c r="I224" s="5"/>
      <c r="J224" s="5"/>
      <c r="K224" s="5"/>
      <c r="L224" s="5"/>
      <c r="M224" s="5"/>
      <c r="N224" s="5"/>
      <c r="O224" s="5"/>
      <c r="P224" s="5"/>
      <c r="Q224" s="5"/>
      <c r="R224" s="5"/>
    </row>
    <row r="225" spans="6:18" ht="14.25" customHeight="1">
      <c r="F225" s="5"/>
      <c r="G225" s="5"/>
      <c r="H225" s="5"/>
      <c r="I225" s="5"/>
      <c r="J225" s="5"/>
      <c r="K225" s="5"/>
      <c r="L225" s="5"/>
      <c r="M225" s="5"/>
      <c r="N225" s="5"/>
      <c r="O225" s="5"/>
      <c r="P225" s="5"/>
      <c r="Q225" s="5"/>
      <c r="R225" s="5"/>
    </row>
    <row r="226" spans="6:18" ht="14.25" customHeight="1">
      <c r="F226" s="5"/>
      <c r="G226" s="5"/>
      <c r="H226" s="5"/>
      <c r="I226" s="5"/>
      <c r="J226" s="5"/>
      <c r="K226" s="5"/>
      <c r="L226" s="5"/>
      <c r="M226" s="5"/>
      <c r="N226" s="5"/>
      <c r="O226" s="5"/>
      <c r="P226" s="5"/>
      <c r="Q226" s="5"/>
      <c r="R226" s="5"/>
    </row>
    <row r="227" spans="6:18" ht="14.25" customHeight="1">
      <c r="F227" s="5"/>
      <c r="G227" s="5"/>
      <c r="H227" s="5"/>
      <c r="I227" s="5"/>
      <c r="J227" s="5"/>
      <c r="K227" s="5"/>
      <c r="L227" s="5"/>
      <c r="M227" s="5"/>
      <c r="N227" s="5"/>
      <c r="O227" s="5"/>
      <c r="P227" s="5"/>
      <c r="Q227" s="5"/>
      <c r="R227" s="5"/>
    </row>
    <row r="228" spans="6:18" ht="14.25" customHeight="1">
      <c r="F228" s="5"/>
      <c r="G228" s="5"/>
      <c r="H228" s="5"/>
      <c r="I228" s="5"/>
      <c r="J228" s="5"/>
      <c r="K228" s="5"/>
      <c r="L228" s="5"/>
      <c r="M228" s="5"/>
      <c r="N228" s="5"/>
      <c r="O228" s="5"/>
      <c r="P228" s="5"/>
      <c r="Q228" s="5"/>
      <c r="R228" s="5"/>
    </row>
    <row r="229" spans="6:18" ht="14.25" customHeight="1">
      <c r="F229" s="5"/>
      <c r="G229" s="5"/>
      <c r="H229" s="5"/>
      <c r="I229" s="5"/>
      <c r="J229" s="5"/>
      <c r="K229" s="5"/>
      <c r="L229" s="5"/>
      <c r="M229" s="5"/>
      <c r="N229" s="5"/>
      <c r="O229" s="5"/>
      <c r="P229" s="5"/>
      <c r="Q229" s="5"/>
      <c r="R229" s="5"/>
    </row>
    <row r="230" spans="6:18" ht="14.25" customHeight="1">
      <c r="F230" s="5"/>
      <c r="G230" s="5"/>
      <c r="H230" s="5"/>
      <c r="I230" s="5"/>
      <c r="J230" s="5"/>
      <c r="K230" s="5"/>
      <c r="L230" s="5"/>
      <c r="M230" s="5"/>
      <c r="N230" s="5"/>
      <c r="O230" s="5"/>
      <c r="P230" s="5"/>
      <c r="Q230" s="5"/>
      <c r="R230" s="5"/>
    </row>
    <row r="231" spans="6:18" ht="14.25" customHeight="1">
      <c r="F231" s="5"/>
      <c r="G231" s="5"/>
      <c r="H231" s="5"/>
      <c r="I231" s="5"/>
      <c r="J231" s="5"/>
      <c r="K231" s="5"/>
      <c r="L231" s="5"/>
      <c r="M231" s="5"/>
      <c r="N231" s="5"/>
      <c r="O231" s="5"/>
      <c r="P231" s="5"/>
      <c r="Q231" s="5"/>
      <c r="R231" s="5"/>
    </row>
    <row r="232" spans="6:18" ht="14.25" customHeight="1">
      <c r="F232" s="5"/>
      <c r="G232" s="5"/>
      <c r="H232" s="5"/>
      <c r="I232" s="5"/>
      <c r="J232" s="5"/>
      <c r="K232" s="5"/>
      <c r="L232" s="5"/>
      <c r="M232" s="5"/>
      <c r="N232" s="5"/>
      <c r="O232" s="5"/>
      <c r="P232" s="5"/>
      <c r="Q232" s="5"/>
      <c r="R232" s="5"/>
    </row>
    <row r="233" spans="6:18" ht="14.25" customHeight="1">
      <c r="F233" s="5"/>
      <c r="G233" s="5"/>
      <c r="H233" s="5"/>
      <c r="I233" s="5"/>
      <c r="J233" s="5"/>
      <c r="K233" s="5"/>
      <c r="L233" s="5"/>
      <c r="M233" s="5"/>
      <c r="N233" s="5"/>
      <c r="O233" s="5"/>
      <c r="P233" s="5"/>
      <c r="Q233" s="5"/>
      <c r="R233" s="5"/>
    </row>
    <row r="234" spans="6:18" ht="14.25" customHeight="1">
      <c r="F234" s="5"/>
      <c r="G234" s="5"/>
      <c r="H234" s="5"/>
      <c r="I234" s="5"/>
      <c r="J234" s="5"/>
      <c r="K234" s="5"/>
      <c r="L234" s="5"/>
      <c r="M234" s="5"/>
      <c r="N234" s="5"/>
      <c r="O234" s="5"/>
      <c r="P234" s="5"/>
      <c r="Q234" s="5"/>
      <c r="R234" s="5"/>
    </row>
    <row r="235" spans="6:18" ht="14.25" customHeight="1">
      <c r="F235" s="5"/>
      <c r="G235" s="5"/>
      <c r="H235" s="5"/>
      <c r="I235" s="5"/>
      <c r="J235" s="5"/>
      <c r="K235" s="5"/>
      <c r="L235" s="5"/>
      <c r="M235" s="5"/>
      <c r="N235" s="5"/>
      <c r="O235" s="5"/>
      <c r="P235" s="5"/>
      <c r="Q235" s="5"/>
      <c r="R235" s="5"/>
    </row>
    <row r="236" spans="6:18" ht="14.25" customHeight="1">
      <c r="F236" s="5"/>
      <c r="G236" s="5"/>
      <c r="H236" s="5"/>
      <c r="I236" s="5"/>
      <c r="J236" s="5"/>
      <c r="K236" s="5"/>
      <c r="L236" s="5"/>
      <c r="M236" s="5"/>
      <c r="N236" s="5"/>
      <c r="O236" s="5"/>
      <c r="P236" s="5"/>
      <c r="Q236" s="5"/>
      <c r="R236" s="5"/>
    </row>
    <row r="237" spans="6:18" ht="14.25" customHeight="1">
      <c r="F237" s="5"/>
      <c r="G237" s="5"/>
      <c r="H237" s="5"/>
      <c r="I237" s="5"/>
      <c r="J237" s="5"/>
      <c r="K237" s="5"/>
      <c r="L237" s="5"/>
      <c r="M237" s="5"/>
      <c r="N237" s="5"/>
      <c r="O237" s="5"/>
      <c r="P237" s="5"/>
      <c r="Q237" s="5"/>
      <c r="R237" s="5"/>
    </row>
    <row r="238" spans="6:18" ht="14.25" customHeight="1">
      <c r="F238" s="5"/>
      <c r="G238" s="5"/>
      <c r="H238" s="5"/>
      <c r="I238" s="5"/>
      <c r="J238" s="5"/>
      <c r="K238" s="5"/>
      <c r="L238" s="5"/>
      <c r="M238" s="5"/>
      <c r="N238" s="5"/>
      <c r="O238" s="5"/>
      <c r="P238" s="5"/>
      <c r="Q238" s="5"/>
      <c r="R238" s="5"/>
    </row>
    <row r="239" spans="6:18" ht="14.25" customHeight="1">
      <c r="F239" s="5"/>
      <c r="G239" s="5"/>
      <c r="H239" s="5"/>
      <c r="I239" s="5"/>
      <c r="J239" s="5"/>
      <c r="K239" s="5"/>
      <c r="L239" s="5"/>
      <c r="M239" s="5"/>
      <c r="N239" s="5"/>
      <c r="O239" s="5"/>
      <c r="P239" s="5"/>
      <c r="Q239" s="5"/>
      <c r="R239" s="5"/>
    </row>
    <row r="240" spans="6:18" ht="14.25" customHeight="1">
      <c r="F240" s="5"/>
      <c r="G240" s="5"/>
      <c r="H240" s="5"/>
      <c r="I240" s="5"/>
      <c r="J240" s="5"/>
      <c r="K240" s="5"/>
      <c r="L240" s="5"/>
      <c r="M240" s="5"/>
      <c r="N240" s="5"/>
      <c r="O240" s="5"/>
      <c r="P240" s="5"/>
      <c r="Q240" s="5"/>
      <c r="R240" s="5"/>
    </row>
    <row r="241" spans="6:18" ht="14.25" customHeight="1">
      <c r="F241" s="5"/>
      <c r="G241" s="5"/>
      <c r="H241" s="5"/>
      <c r="I241" s="5"/>
      <c r="J241" s="5"/>
      <c r="K241" s="5"/>
      <c r="L241" s="5"/>
      <c r="M241" s="5"/>
      <c r="N241" s="5"/>
      <c r="O241" s="5"/>
      <c r="P241" s="5"/>
      <c r="Q241" s="5"/>
      <c r="R241" s="5"/>
    </row>
    <row r="242" spans="6:18" ht="14.25" customHeight="1">
      <c r="F242" s="5"/>
      <c r="G242" s="5"/>
      <c r="H242" s="5"/>
      <c r="I242" s="5"/>
      <c r="J242" s="5"/>
      <c r="K242" s="5"/>
      <c r="L242" s="5"/>
      <c r="M242" s="5"/>
      <c r="N242" s="5"/>
      <c r="O242" s="5"/>
      <c r="P242" s="5"/>
      <c r="Q242" s="5"/>
      <c r="R242" s="5"/>
    </row>
    <row r="243" spans="6:18" ht="14.25" customHeight="1">
      <c r="F243" s="5"/>
      <c r="G243" s="5"/>
      <c r="H243" s="5"/>
      <c r="I243" s="5"/>
      <c r="J243" s="5"/>
      <c r="K243" s="5"/>
      <c r="L243" s="5"/>
      <c r="M243" s="5"/>
      <c r="N243" s="5"/>
      <c r="O243" s="5"/>
      <c r="P243" s="5"/>
      <c r="Q243" s="5"/>
      <c r="R243" s="5"/>
    </row>
    <row r="244" spans="6:18" ht="14.25" customHeight="1">
      <c r="F244" s="5"/>
      <c r="G244" s="5"/>
      <c r="H244" s="5"/>
      <c r="I244" s="5"/>
      <c r="J244" s="5"/>
      <c r="K244" s="5"/>
      <c r="L244" s="5"/>
      <c r="M244" s="5"/>
      <c r="N244" s="5"/>
      <c r="O244" s="5"/>
      <c r="P244" s="5"/>
      <c r="Q244" s="5"/>
      <c r="R244" s="5"/>
    </row>
    <row r="245" spans="6:18" ht="14.25" customHeight="1">
      <c r="F245" s="5"/>
      <c r="G245" s="5"/>
      <c r="H245" s="5"/>
      <c r="I245" s="5"/>
      <c r="J245" s="5"/>
      <c r="K245" s="5"/>
      <c r="L245" s="5"/>
      <c r="M245" s="5"/>
      <c r="N245" s="5"/>
      <c r="O245" s="5"/>
      <c r="P245" s="5"/>
      <c r="Q245" s="5"/>
      <c r="R245" s="5"/>
    </row>
    <row r="246" spans="6:18" ht="14.25" customHeight="1">
      <c r="F246" s="5"/>
      <c r="G246" s="5"/>
      <c r="H246" s="5"/>
      <c r="I246" s="5"/>
      <c r="J246" s="5"/>
      <c r="K246" s="5"/>
      <c r="L246" s="5"/>
      <c r="M246" s="5"/>
      <c r="N246" s="5"/>
      <c r="O246" s="5"/>
      <c r="P246" s="5"/>
      <c r="Q246" s="5"/>
      <c r="R246" s="5"/>
    </row>
    <row r="247" spans="6:18" ht="14.25" customHeight="1">
      <c r="F247" s="5"/>
      <c r="G247" s="5"/>
      <c r="H247" s="5"/>
      <c r="I247" s="5"/>
      <c r="J247" s="5"/>
      <c r="K247" s="5"/>
      <c r="L247" s="5"/>
      <c r="M247" s="5"/>
      <c r="N247" s="5"/>
      <c r="O247" s="5"/>
      <c r="P247" s="5"/>
      <c r="Q247" s="5"/>
      <c r="R247" s="5"/>
    </row>
    <row r="248" spans="6:18" ht="14.25" customHeight="1">
      <c r="F248" s="5"/>
      <c r="G248" s="5"/>
      <c r="H248" s="5"/>
      <c r="I248" s="5"/>
      <c r="J248" s="5"/>
      <c r="K248" s="5"/>
      <c r="L248" s="5"/>
      <c r="M248" s="5"/>
      <c r="N248" s="5"/>
      <c r="O248" s="5"/>
      <c r="P248" s="5"/>
      <c r="Q248" s="5"/>
      <c r="R248" s="5"/>
    </row>
    <row r="249" spans="6:18" ht="14.25" customHeight="1">
      <c r="F249" s="5"/>
      <c r="G249" s="5"/>
      <c r="H249" s="5"/>
      <c r="I249" s="5"/>
      <c r="J249" s="5"/>
      <c r="K249" s="5"/>
      <c r="L249" s="5"/>
      <c r="M249" s="5"/>
      <c r="N249" s="5"/>
      <c r="O249" s="5"/>
      <c r="P249" s="5"/>
      <c r="Q249" s="5"/>
      <c r="R249" s="5"/>
    </row>
    <row r="250" spans="6:18" ht="14.25" customHeight="1">
      <c r="F250" s="5"/>
      <c r="G250" s="5"/>
      <c r="H250" s="5"/>
      <c r="I250" s="5"/>
      <c r="J250" s="5"/>
      <c r="K250" s="5"/>
      <c r="L250" s="5"/>
      <c r="M250" s="5"/>
      <c r="N250" s="5"/>
      <c r="O250" s="5"/>
      <c r="P250" s="5"/>
      <c r="Q250" s="5"/>
      <c r="R250" s="5"/>
    </row>
    <row r="251" spans="6:18" ht="14.25" customHeight="1">
      <c r="F251" s="5"/>
      <c r="G251" s="5"/>
      <c r="H251" s="5"/>
      <c r="I251" s="5"/>
      <c r="J251" s="5"/>
      <c r="K251" s="5"/>
      <c r="L251" s="5"/>
      <c r="M251" s="5"/>
      <c r="N251" s="5"/>
      <c r="O251" s="5"/>
      <c r="P251" s="5"/>
      <c r="Q251" s="5"/>
      <c r="R251" s="5"/>
    </row>
    <row r="252" spans="6:18" ht="14.25" customHeight="1">
      <c r="F252" s="5"/>
      <c r="G252" s="5"/>
      <c r="H252" s="5"/>
      <c r="I252" s="5"/>
      <c r="J252" s="5"/>
      <c r="K252" s="5"/>
      <c r="L252" s="5"/>
      <c r="M252" s="5"/>
      <c r="N252" s="5"/>
      <c r="O252" s="5"/>
      <c r="P252" s="5"/>
      <c r="Q252" s="5"/>
      <c r="R252" s="5"/>
    </row>
    <row r="253" spans="6:18" ht="14.25" customHeight="1">
      <c r="F253" s="5"/>
      <c r="G253" s="5"/>
      <c r="H253" s="5"/>
      <c r="I253" s="5"/>
      <c r="J253" s="5"/>
      <c r="K253" s="5"/>
      <c r="L253" s="5"/>
      <c r="M253" s="5"/>
      <c r="N253" s="5"/>
      <c r="O253" s="5"/>
      <c r="P253" s="5"/>
      <c r="Q253" s="5"/>
      <c r="R253" s="5"/>
    </row>
    <row r="254" spans="6:18" ht="14.25" customHeight="1">
      <c r="F254" s="5"/>
      <c r="G254" s="5"/>
      <c r="H254" s="5"/>
      <c r="I254" s="5"/>
      <c r="J254" s="5"/>
      <c r="K254" s="5"/>
      <c r="L254" s="5"/>
      <c r="M254" s="5"/>
      <c r="N254" s="5"/>
      <c r="O254" s="5"/>
      <c r="P254" s="5"/>
      <c r="Q254" s="5"/>
      <c r="R254" s="5"/>
    </row>
    <row r="255" spans="6:18" ht="14.25" customHeight="1">
      <c r="F255" s="5"/>
      <c r="G255" s="5"/>
      <c r="H255" s="5"/>
      <c r="I255" s="5"/>
      <c r="J255" s="5"/>
      <c r="K255" s="5"/>
      <c r="L255" s="5"/>
      <c r="M255" s="5"/>
      <c r="N255" s="5"/>
      <c r="O255" s="5"/>
      <c r="P255" s="5"/>
      <c r="Q255" s="5"/>
      <c r="R255" s="5"/>
    </row>
    <row r="256" spans="6:18" ht="14.25" customHeight="1">
      <c r="F256" s="5"/>
      <c r="G256" s="5"/>
      <c r="H256" s="5"/>
      <c r="I256" s="5"/>
      <c r="J256" s="5"/>
      <c r="K256" s="5"/>
      <c r="L256" s="5"/>
      <c r="M256" s="5"/>
      <c r="N256" s="5"/>
      <c r="O256" s="5"/>
      <c r="P256" s="5"/>
      <c r="Q256" s="5"/>
      <c r="R256" s="5"/>
    </row>
    <row r="257" spans="6:18" ht="14.25" customHeight="1">
      <c r="F257" s="5"/>
      <c r="G257" s="5"/>
      <c r="H257" s="5"/>
      <c r="I257" s="5"/>
      <c r="J257" s="5"/>
      <c r="K257" s="5"/>
      <c r="L257" s="5"/>
      <c r="M257" s="5"/>
      <c r="N257" s="5"/>
      <c r="O257" s="5"/>
      <c r="P257" s="5"/>
      <c r="Q257" s="5"/>
      <c r="R257" s="5"/>
    </row>
    <row r="258" spans="6:18" ht="14.25" customHeight="1">
      <c r="F258" s="5"/>
      <c r="G258" s="5"/>
      <c r="H258" s="5"/>
      <c r="I258" s="5"/>
      <c r="J258" s="5"/>
      <c r="K258" s="5"/>
      <c r="L258" s="5"/>
      <c r="M258" s="5"/>
      <c r="N258" s="5"/>
      <c r="O258" s="5"/>
      <c r="P258" s="5"/>
      <c r="Q258" s="5"/>
      <c r="R258" s="5"/>
    </row>
    <row r="259" spans="6:18" ht="14.25" customHeight="1">
      <c r="F259" s="5"/>
      <c r="G259" s="5"/>
      <c r="H259" s="5"/>
      <c r="I259" s="5"/>
      <c r="J259" s="5"/>
      <c r="K259" s="5"/>
      <c r="L259" s="5"/>
      <c r="M259" s="5"/>
      <c r="N259" s="5"/>
      <c r="O259" s="5"/>
      <c r="P259" s="5"/>
      <c r="Q259" s="5"/>
      <c r="R259" s="5"/>
    </row>
    <row r="260" spans="6:18" ht="14.25" customHeight="1">
      <c r="F260" s="5"/>
      <c r="G260" s="5"/>
      <c r="H260" s="5"/>
      <c r="I260" s="5"/>
      <c r="J260" s="5"/>
      <c r="K260" s="5"/>
      <c r="L260" s="5"/>
      <c r="M260" s="5"/>
      <c r="N260" s="5"/>
      <c r="O260" s="5"/>
      <c r="P260" s="5"/>
      <c r="Q260" s="5"/>
      <c r="R260" s="5"/>
    </row>
    <row r="261" spans="6:18" ht="14.25" customHeight="1">
      <c r="F261" s="5"/>
      <c r="G261" s="5"/>
      <c r="H261" s="5"/>
      <c r="I261" s="5"/>
      <c r="J261" s="5"/>
      <c r="K261" s="5"/>
      <c r="L261" s="5"/>
      <c r="M261" s="5"/>
      <c r="N261" s="5"/>
      <c r="O261" s="5"/>
      <c r="P261" s="5"/>
      <c r="Q261" s="5"/>
      <c r="R261" s="5"/>
    </row>
    <row r="262" spans="6:18" ht="14.25" customHeight="1">
      <c r="F262" s="5"/>
      <c r="G262" s="5"/>
      <c r="H262" s="5"/>
      <c r="I262" s="5"/>
      <c r="J262" s="5"/>
      <c r="K262" s="5"/>
      <c r="L262" s="5"/>
      <c r="M262" s="5"/>
      <c r="N262" s="5"/>
      <c r="O262" s="5"/>
      <c r="P262" s="5"/>
      <c r="Q262" s="5"/>
      <c r="R262" s="5"/>
    </row>
    <row r="263" spans="6:18" ht="14.25" customHeight="1">
      <c r="F263" s="5"/>
      <c r="G263" s="5"/>
      <c r="H263" s="5"/>
      <c r="I263" s="5"/>
      <c r="J263" s="5"/>
      <c r="K263" s="5"/>
      <c r="L263" s="5"/>
      <c r="M263" s="5"/>
      <c r="N263" s="5"/>
      <c r="O263" s="5"/>
      <c r="P263" s="5"/>
      <c r="Q263" s="5"/>
      <c r="R263" s="5"/>
    </row>
    <row r="264" spans="6:18" ht="14.25" customHeight="1">
      <c r="F264" s="5"/>
      <c r="G264" s="5"/>
      <c r="H264" s="5"/>
      <c r="I264" s="5"/>
      <c r="J264" s="5"/>
      <c r="K264" s="5"/>
      <c r="L264" s="5"/>
      <c r="M264" s="5"/>
      <c r="N264" s="5"/>
      <c r="O264" s="5"/>
      <c r="P264" s="5"/>
      <c r="Q264" s="5"/>
      <c r="R264" s="5"/>
    </row>
    <row r="265" spans="6:18" ht="14.25" customHeight="1">
      <c r="F265" s="5"/>
      <c r="G265" s="5"/>
      <c r="H265" s="5"/>
      <c r="I265" s="5"/>
      <c r="J265" s="5"/>
      <c r="K265" s="5"/>
      <c r="L265" s="5"/>
      <c r="M265" s="5"/>
      <c r="N265" s="5"/>
      <c r="O265" s="5"/>
      <c r="P265" s="5"/>
      <c r="Q265" s="5"/>
      <c r="R265" s="5"/>
    </row>
    <row r="266" spans="6:18" ht="14.25" customHeight="1">
      <c r="F266" s="5"/>
      <c r="G266" s="5"/>
      <c r="H266" s="5"/>
      <c r="I266" s="5"/>
      <c r="J266" s="5"/>
      <c r="K266" s="5"/>
      <c r="L266" s="5"/>
      <c r="M266" s="5"/>
      <c r="N266" s="5"/>
      <c r="O266" s="5"/>
      <c r="P266" s="5"/>
      <c r="Q266" s="5"/>
      <c r="R266" s="5"/>
    </row>
    <row r="267" spans="6:18" ht="14.25" customHeight="1">
      <c r="F267" s="5"/>
      <c r="G267" s="5"/>
      <c r="H267" s="5"/>
      <c r="I267" s="5"/>
      <c r="J267" s="5"/>
      <c r="K267" s="5"/>
      <c r="L267" s="5"/>
      <c r="M267" s="5"/>
      <c r="N267" s="5"/>
      <c r="O267" s="5"/>
      <c r="P267" s="5"/>
      <c r="Q267" s="5"/>
      <c r="R267" s="5"/>
    </row>
    <row r="268" spans="6:18" ht="14.25" customHeight="1">
      <c r="F268" s="5"/>
      <c r="G268" s="5"/>
      <c r="H268" s="5"/>
      <c r="I268" s="5"/>
      <c r="J268" s="5"/>
      <c r="K268" s="5"/>
      <c r="L268" s="5"/>
      <c r="M268" s="5"/>
      <c r="N268" s="5"/>
      <c r="O268" s="5"/>
      <c r="P268" s="5"/>
      <c r="Q268" s="5"/>
      <c r="R268" s="5"/>
    </row>
    <row r="269" spans="6:18" ht="14.25" customHeight="1">
      <c r="F269" s="5"/>
      <c r="G269" s="5"/>
      <c r="H269" s="5"/>
      <c r="I269" s="5"/>
      <c r="J269" s="5"/>
      <c r="K269" s="5"/>
      <c r="L269" s="5"/>
      <c r="M269" s="5"/>
      <c r="N269" s="5"/>
      <c r="O269" s="5"/>
      <c r="P269" s="5"/>
      <c r="Q269" s="5"/>
      <c r="R269" s="5"/>
    </row>
    <row r="270" spans="6:18" ht="14.25" customHeight="1">
      <c r="F270" s="5"/>
      <c r="G270" s="5"/>
      <c r="H270" s="5"/>
      <c r="I270" s="5"/>
      <c r="J270" s="5"/>
      <c r="K270" s="5"/>
      <c r="L270" s="5"/>
      <c r="M270" s="5"/>
      <c r="N270" s="5"/>
      <c r="O270" s="5"/>
      <c r="P270" s="5"/>
      <c r="Q270" s="5"/>
      <c r="R270" s="5"/>
    </row>
    <row r="271" spans="6:18" ht="14.25" customHeight="1">
      <c r="F271" s="5"/>
      <c r="G271" s="5"/>
      <c r="H271" s="5"/>
      <c r="I271" s="5"/>
      <c r="J271" s="5"/>
      <c r="K271" s="5"/>
      <c r="L271" s="5"/>
      <c r="M271" s="5"/>
      <c r="N271" s="5"/>
      <c r="O271" s="5"/>
      <c r="P271" s="5"/>
      <c r="Q271" s="5"/>
      <c r="R271" s="5"/>
    </row>
    <row r="272" spans="6:18" ht="14.25" customHeight="1">
      <c r="F272" s="5"/>
      <c r="G272" s="5"/>
      <c r="H272" s="5"/>
      <c r="I272" s="5"/>
      <c r="J272" s="5"/>
      <c r="K272" s="5"/>
      <c r="L272" s="5"/>
      <c r="M272" s="5"/>
      <c r="N272" s="5"/>
      <c r="O272" s="5"/>
      <c r="P272" s="5"/>
      <c r="Q272" s="5"/>
      <c r="R272" s="5"/>
    </row>
    <row r="273" spans="6:18" ht="14.25" customHeight="1">
      <c r="F273" s="5"/>
      <c r="G273" s="5"/>
      <c r="H273" s="5"/>
      <c r="I273" s="5"/>
      <c r="J273" s="5"/>
      <c r="K273" s="5"/>
      <c r="L273" s="5"/>
      <c r="M273" s="5"/>
      <c r="N273" s="5"/>
      <c r="O273" s="5"/>
      <c r="P273" s="5"/>
      <c r="Q273" s="5"/>
      <c r="R273" s="5"/>
    </row>
    <row r="274" spans="6:18" ht="14.25" customHeight="1">
      <c r="F274" s="5"/>
      <c r="G274" s="5"/>
      <c r="H274" s="5"/>
      <c r="I274" s="5"/>
      <c r="J274" s="5"/>
      <c r="K274" s="5"/>
      <c r="L274" s="5"/>
      <c r="M274" s="5"/>
      <c r="N274" s="5"/>
      <c r="O274" s="5"/>
      <c r="P274" s="5"/>
      <c r="Q274" s="5"/>
      <c r="R274" s="5"/>
    </row>
    <row r="275" spans="6:18" ht="14.25" customHeight="1">
      <c r="F275" s="5"/>
      <c r="G275" s="5"/>
      <c r="H275" s="5"/>
      <c r="I275" s="5"/>
      <c r="J275" s="5"/>
      <c r="K275" s="5"/>
      <c r="L275" s="5"/>
      <c r="M275" s="5"/>
      <c r="N275" s="5"/>
      <c r="O275" s="5"/>
      <c r="P275" s="5"/>
      <c r="Q275" s="5"/>
      <c r="R275" s="5"/>
    </row>
    <row r="276" spans="6:18" ht="14.25" customHeight="1">
      <c r="F276" s="5"/>
      <c r="G276" s="5"/>
      <c r="H276" s="5"/>
      <c r="I276" s="5"/>
      <c r="J276" s="5"/>
      <c r="K276" s="5"/>
      <c r="L276" s="5"/>
      <c r="M276" s="5"/>
      <c r="N276" s="5"/>
      <c r="O276" s="5"/>
      <c r="P276" s="5"/>
      <c r="Q276" s="5"/>
      <c r="R276" s="5"/>
    </row>
    <row r="277" spans="6:18" ht="14.25" customHeight="1">
      <c r="F277" s="5"/>
      <c r="G277" s="5"/>
      <c r="H277" s="5"/>
      <c r="I277" s="5"/>
      <c r="J277" s="5"/>
      <c r="K277" s="5"/>
      <c r="L277" s="5"/>
      <c r="M277" s="5"/>
      <c r="N277" s="5"/>
      <c r="O277" s="5"/>
      <c r="P277" s="5"/>
      <c r="Q277" s="5"/>
      <c r="R277" s="5"/>
    </row>
    <row r="278" spans="6:18" ht="14.25" customHeight="1">
      <c r="F278" s="5"/>
      <c r="G278" s="5"/>
      <c r="H278" s="5"/>
      <c r="I278" s="5"/>
      <c r="J278" s="5"/>
      <c r="K278" s="5"/>
      <c r="L278" s="5"/>
      <c r="M278" s="5"/>
      <c r="N278" s="5"/>
      <c r="O278" s="5"/>
      <c r="P278" s="5"/>
      <c r="Q278" s="5"/>
      <c r="R278" s="5"/>
    </row>
    <row r="279" spans="6:18" ht="14.25" customHeight="1">
      <c r="F279" s="5"/>
      <c r="G279" s="5"/>
      <c r="H279" s="5"/>
      <c r="I279" s="5"/>
      <c r="J279" s="5"/>
      <c r="K279" s="5"/>
      <c r="L279" s="5"/>
      <c r="M279" s="5"/>
      <c r="N279" s="5"/>
      <c r="O279" s="5"/>
      <c r="P279" s="5"/>
      <c r="Q279" s="5"/>
      <c r="R279" s="5"/>
    </row>
    <row r="280" spans="6:18" ht="14.25" customHeight="1">
      <c r="F280" s="5"/>
      <c r="G280" s="5"/>
      <c r="H280" s="5"/>
      <c r="I280" s="5"/>
      <c r="J280" s="5"/>
      <c r="K280" s="5"/>
      <c r="L280" s="5"/>
      <c r="M280" s="5"/>
      <c r="N280" s="5"/>
      <c r="O280" s="5"/>
      <c r="P280" s="5"/>
      <c r="Q280" s="5"/>
      <c r="R280" s="5"/>
    </row>
    <row r="281" spans="6:18" ht="14.25" customHeight="1">
      <c r="F281" s="5"/>
      <c r="G281" s="5"/>
      <c r="H281" s="5"/>
      <c r="I281" s="5"/>
      <c r="J281" s="5"/>
      <c r="K281" s="5"/>
      <c r="L281" s="5"/>
      <c r="M281" s="5"/>
      <c r="N281" s="5"/>
      <c r="O281" s="5"/>
      <c r="P281" s="5"/>
      <c r="Q281" s="5"/>
      <c r="R281" s="5"/>
    </row>
    <row r="282" spans="6:18" ht="14.25" customHeight="1">
      <c r="F282" s="5"/>
      <c r="G282" s="5"/>
      <c r="H282" s="5"/>
      <c r="I282" s="5"/>
      <c r="J282" s="5"/>
      <c r="K282" s="5"/>
      <c r="L282" s="5"/>
      <c r="M282" s="5"/>
      <c r="N282" s="5"/>
      <c r="O282" s="5"/>
      <c r="P282" s="5"/>
      <c r="Q282" s="5"/>
      <c r="R282" s="5"/>
    </row>
    <row r="283" spans="6:18" ht="14.25" customHeight="1">
      <c r="F283" s="5"/>
      <c r="G283" s="5"/>
      <c r="H283" s="5"/>
      <c r="I283" s="5"/>
      <c r="J283" s="5"/>
      <c r="K283" s="5"/>
      <c r="L283" s="5"/>
      <c r="M283" s="5"/>
      <c r="N283" s="5"/>
      <c r="O283" s="5"/>
      <c r="P283" s="5"/>
      <c r="Q283" s="5"/>
      <c r="R283" s="5"/>
    </row>
    <row r="284" spans="6:18" ht="14.25" customHeight="1">
      <c r="F284" s="5"/>
      <c r="G284" s="5"/>
      <c r="H284" s="5"/>
      <c r="I284" s="5"/>
      <c r="J284" s="5"/>
      <c r="K284" s="5"/>
      <c r="L284" s="5"/>
      <c r="M284" s="5"/>
      <c r="N284" s="5"/>
      <c r="O284" s="5"/>
      <c r="P284" s="5"/>
      <c r="Q284" s="5"/>
      <c r="R284" s="5"/>
    </row>
    <row r="285" spans="6:18" ht="14.25" customHeight="1">
      <c r="F285" s="5"/>
      <c r="G285" s="5"/>
      <c r="H285" s="5"/>
      <c r="I285" s="5"/>
      <c r="J285" s="5"/>
      <c r="K285" s="5"/>
      <c r="L285" s="5"/>
      <c r="M285" s="5"/>
      <c r="N285" s="5"/>
      <c r="O285" s="5"/>
      <c r="P285" s="5"/>
      <c r="Q285" s="5"/>
      <c r="R285" s="5"/>
    </row>
    <row r="286" spans="6:18" ht="14.25" customHeight="1">
      <c r="F286" s="5"/>
      <c r="G286" s="5"/>
      <c r="H286" s="5"/>
      <c r="I286" s="5"/>
      <c r="J286" s="5"/>
      <c r="K286" s="5"/>
      <c r="L286" s="5"/>
      <c r="M286" s="5"/>
      <c r="N286" s="5"/>
      <c r="O286" s="5"/>
      <c r="P286" s="5"/>
      <c r="Q286" s="5"/>
      <c r="R286" s="5"/>
    </row>
    <row r="287" spans="6:18" ht="14.25" customHeight="1">
      <c r="F287" s="5"/>
      <c r="G287" s="5"/>
      <c r="H287" s="5"/>
      <c r="I287" s="5"/>
      <c r="J287" s="5"/>
      <c r="K287" s="5"/>
      <c r="L287" s="5"/>
      <c r="M287" s="5"/>
      <c r="N287" s="5"/>
      <c r="O287" s="5"/>
      <c r="P287" s="5"/>
      <c r="Q287" s="5"/>
      <c r="R287" s="5"/>
    </row>
    <row r="288" spans="6:18" ht="14.25" customHeight="1">
      <c r="F288" s="5"/>
      <c r="G288" s="5"/>
      <c r="H288" s="5"/>
      <c r="I288" s="5"/>
      <c r="J288" s="5"/>
      <c r="K288" s="5"/>
      <c r="L288" s="5"/>
      <c r="M288" s="5"/>
      <c r="N288" s="5"/>
      <c r="O288" s="5"/>
      <c r="P288" s="5"/>
      <c r="Q288" s="5"/>
      <c r="R288" s="5"/>
    </row>
    <row r="289" spans="6:18" ht="14.25" customHeight="1">
      <c r="F289" s="5"/>
      <c r="G289" s="5"/>
      <c r="H289" s="5"/>
      <c r="I289" s="5"/>
      <c r="J289" s="5"/>
      <c r="K289" s="5"/>
      <c r="L289" s="5"/>
      <c r="M289" s="5"/>
      <c r="N289" s="5"/>
      <c r="O289" s="5"/>
      <c r="P289" s="5"/>
      <c r="Q289" s="5"/>
      <c r="R289" s="5"/>
    </row>
    <row r="290" spans="6:18" ht="14.25" customHeight="1">
      <c r="F290" s="5"/>
      <c r="G290" s="5"/>
      <c r="H290" s="5"/>
      <c r="I290" s="5"/>
      <c r="J290" s="5"/>
      <c r="K290" s="5"/>
      <c r="L290" s="5"/>
      <c r="M290" s="5"/>
      <c r="N290" s="5"/>
      <c r="O290" s="5"/>
      <c r="P290" s="5"/>
      <c r="Q290" s="5"/>
      <c r="R290" s="5"/>
    </row>
    <row r="291" spans="6:18" ht="14.25" customHeight="1">
      <c r="F291" s="5"/>
      <c r="G291" s="5"/>
      <c r="H291" s="5"/>
      <c r="I291" s="5"/>
      <c r="J291" s="5"/>
      <c r="K291" s="5"/>
      <c r="L291" s="5"/>
      <c r="M291" s="5"/>
      <c r="N291" s="5"/>
      <c r="O291" s="5"/>
      <c r="P291" s="5"/>
      <c r="Q291" s="5"/>
      <c r="R291" s="5"/>
    </row>
    <row r="292" spans="6:18" ht="14.25" customHeight="1">
      <c r="F292" s="5"/>
      <c r="G292" s="5"/>
      <c r="H292" s="5"/>
      <c r="I292" s="5"/>
      <c r="J292" s="5"/>
      <c r="K292" s="5"/>
      <c r="L292" s="5"/>
      <c r="M292" s="5"/>
      <c r="N292" s="5"/>
      <c r="O292" s="5"/>
      <c r="P292" s="5"/>
      <c r="Q292" s="5"/>
      <c r="R292" s="5"/>
    </row>
    <row r="293" spans="6:18" ht="14.25" customHeight="1">
      <c r="F293" s="5"/>
      <c r="G293" s="5"/>
      <c r="H293" s="5"/>
      <c r="I293" s="5"/>
      <c r="J293" s="5"/>
      <c r="K293" s="5"/>
      <c r="L293" s="5"/>
      <c r="M293" s="5"/>
      <c r="N293" s="5"/>
      <c r="O293" s="5"/>
      <c r="P293" s="5"/>
      <c r="Q293" s="5"/>
      <c r="R293" s="5"/>
    </row>
    <row r="294" spans="6:18" ht="14.25" customHeight="1">
      <c r="F294" s="5"/>
      <c r="G294" s="5"/>
      <c r="H294" s="5"/>
      <c r="I294" s="5"/>
      <c r="J294" s="5"/>
      <c r="K294" s="5"/>
      <c r="L294" s="5"/>
      <c r="M294" s="5"/>
      <c r="N294" s="5"/>
      <c r="O294" s="5"/>
      <c r="P294" s="5"/>
      <c r="Q294" s="5"/>
      <c r="R294" s="5"/>
    </row>
    <row r="295" spans="6:18" ht="14.25" customHeight="1">
      <c r="F295" s="5"/>
      <c r="G295" s="5"/>
      <c r="H295" s="5"/>
      <c r="I295" s="5"/>
      <c r="J295" s="5"/>
      <c r="K295" s="5"/>
      <c r="L295" s="5"/>
      <c r="M295" s="5"/>
      <c r="N295" s="5"/>
      <c r="O295" s="5"/>
      <c r="P295" s="5"/>
      <c r="Q295" s="5"/>
      <c r="R295" s="5"/>
    </row>
    <row r="296" spans="6:18" ht="14.25" customHeight="1">
      <c r="F296" s="5"/>
      <c r="G296" s="5"/>
      <c r="H296" s="5"/>
      <c r="I296" s="5"/>
      <c r="J296" s="5"/>
      <c r="K296" s="5"/>
      <c r="L296" s="5"/>
      <c r="M296" s="5"/>
      <c r="N296" s="5"/>
      <c r="O296" s="5"/>
      <c r="P296" s="5"/>
      <c r="Q296" s="5"/>
      <c r="R296" s="5"/>
    </row>
    <row r="297" spans="6:18" ht="14.25" customHeight="1">
      <c r="F297" s="5"/>
      <c r="G297" s="5"/>
      <c r="H297" s="5"/>
      <c r="I297" s="5"/>
      <c r="J297" s="5"/>
      <c r="K297" s="5"/>
      <c r="L297" s="5"/>
      <c r="M297" s="5"/>
      <c r="N297" s="5"/>
      <c r="O297" s="5"/>
      <c r="P297" s="5"/>
      <c r="Q297" s="5"/>
      <c r="R297" s="5"/>
    </row>
    <row r="298" spans="6:18" ht="14.25" customHeight="1">
      <c r="F298" s="5"/>
      <c r="G298" s="5"/>
      <c r="H298" s="5"/>
      <c r="I298" s="5"/>
      <c r="J298" s="5"/>
      <c r="K298" s="5"/>
      <c r="L298" s="5"/>
      <c r="M298" s="5"/>
      <c r="N298" s="5"/>
      <c r="O298" s="5"/>
      <c r="P298" s="5"/>
      <c r="Q298" s="5"/>
      <c r="R298" s="5"/>
    </row>
    <row r="299" spans="6:18" ht="14.25" customHeight="1">
      <c r="F299" s="5"/>
      <c r="G299" s="5"/>
      <c r="H299" s="5"/>
      <c r="I299" s="5"/>
      <c r="J299" s="5"/>
      <c r="K299" s="5"/>
      <c r="L299" s="5"/>
      <c r="M299" s="5"/>
      <c r="N299" s="5"/>
      <c r="O299" s="5"/>
      <c r="P299" s="5"/>
      <c r="Q299" s="5"/>
      <c r="R299" s="5"/>
    </row>
    <row r="300" spans="6:18" ht="14.25" customHeight="1">
      <c r="F300" s="5"/>
      <c r="G300" s="5"/>
      <c r="H300" s="5"/>
      <c r="I300" s="5"/>
      <c r="J300" s="5"/>
      <c r="K300" s="5"/>
      <c r="L300" s="5"/>
      <c r="M300" s="5"/>
      <c r="N300" s="5"/>
      <c r="O300" s="5"/>
      <c r="P300" s="5"/>
      <c r="Q300" s="5"/>
      <c r="R300" s="5"/>
    </row>
    <row r="301" spans="6:18" ht="14.25" customHeight="1">
      <c r="F301" s="5"/>
      <c r="G301" s="5"/>
      <c r="H301" s="5"/>
      <c r="I301" s="5"/>
      <c r="J301" s="5"/>
      <c r="K301" s="5"/>
      <c r="L301" s="5"/>
      <c r="M301" s="5"/>
      <c r="N301" s="5"/>
      <c r="O301" s="5"/>
      <c r="P301" s="5"/>
      <c r="Q301" s="5"/>
      <c r="R301" s="5"/>
    </row>
    <row r="302" spans="6:18" ht="14.25" customHeight="1">
      <c r="F302" s="5"/>
      <c r="G302" s="5"/>
      <c r="H302" s="5"/>
      <c r="I302" s="5"/>
      <c r="J302" s="5"/>
      <c r="K302" s="5"/>
      <c r="L302" s="5"/>
      <c r="M302" s="5"/>
      <c r="N302" s="5"/>
      <c r="O302" s="5"/>
      <c r="P302" s="5"/>
      <c r="Q302" s="5"/>
      <c r="R302" s="5"/>
    </row>
    <row r="303" spans="6:18" ht="14.25" customHeight="1">
      <c r="F303" s="5"/>
      <c r="G303" s="5"/>
      <c r="H303" s="5"/>
      <c r="I303" s="5"/>
      <c r="J303" s="5"/>
      <c r="K303" s="5"/>
      <c r="L303" s="5"/>
      <c r="M303" s="5"/>
      <c r="N303" s="5"/>
      <c r="O303" s="5"/>
      <c r="P303" s="5"/>
      <c r="Q303" s="5"/>
      <c r="R303" s="5"/>
    </row>
    <row r="304" spans="6:18" ht="14.25" customHeight="1">
      <c r="F304" s="5"/>
      <c r="G304" s="5"/>
      <c r="H304" s="5"/>
      <c r="I304" s="5"/>
      <c r="J304" s="5"/>
      <c r="K304" s="5"/>
      <c r="L304" s="5"/>
      <c r="M304" s="5"/>
      <c r="N304" s="5"/>
      <c r="O304" s="5"/>
      <c r="P304" s="5"/>
      <c r="Q304" s="5"/>
      <c r="R304" s="5"/>
    </row>
    <row r="305" spans="6:18" ht="14.25" customHeight="1">
      <c r="F305" s="5"/>
      <c r="G305" s="5"/>
      <c r="H305" s="5"/>
      <c r="I305" s="5"/>
      <c r="J305" s="5"/>
      <c r="K305" s="5"/>
      <c r="L305" s="5"/>
      <c r="M305" s="5"/>
      <c r="N305" s="5"/>
      <c r="O305" s="5"/>
      <c r="P305" s="5"/>
      <c r="Q305" s="5"/>
      <c r="R305" s="5"/>
    </row>
    <row r="306" spans="6:18" ht="14.25" customHeight="1">
      <c r="F306" s="5"/>
      <c r="G306" s="5"/>
      <c r="H306" s="5"/>
      <c r="I306" s="5"/>
      <c r="J306" s="5"/>
      <c r="K306" s="5"/>
      <c r="L306" s="5"/>
      <c r="M306" s="5"/>
      <c r="N306" s="5"/>
      <c r="O306" s="5"/>
      <c r="P306" s="5"/>
      <c r="Q306" s="5"/>
      <c r="R306" s="5"/>
    </row>
    <row r="307" spans="6:18" ht="14.25" customHeight="1">
      <c r="F307" s="5"/>
      <c r="G307" s="5"/>
      <c r="H307" s="5"/>
      <c r="I307" s="5"/>
      <c r="J307" s="5"/>
      <c r="K307" s="5"/>
      <c r="L307" s="5"/>
      <c r="M307" s="5"/>
      <c r="N307" s="5"/>
      <c r="O307" s="5"/>
      <c r="P307" s="5"/>
      <c r="Q307" s="5"/>
      <c r="R307" s="5"/>
    </row>
    <row r="308" spans="6:18" ht="14.25" customHeight="1">
      <c r="F308" s="5"/>
      <c r="G308" s="5"/>
      <c r="H308" s="5"/>
      <c r="I308" s="5"/>
      <c r="J308" s="5"/>
      <c r="K308" s="5"/>
      <c r="L308" s="5"/>
      <c r="M308" s="5"/>
      <c r="N308" s="5"/>
      <c r="O308" s="5"/>
      <c r="P308" s="5"/>
      <c r="Q308" s="5"/>
      <c r="R308" s="5"/>
    </row>
    <row r="309" spans="6:18" ht="14.25" customHeight="1">
      <c r="F309" s="5"/>
      <c r="G309" s="5"/>
      <c r="H309" s="5"/>
      <c r="I309" s="5"/>
      <c r="J309" s="5"/>
      <c r="K309" s="5"/>
      <c r="L309" s="5"/>
      <c r="M309" s="5"/>
      <c r="N309" s="5"/>
      <c r="O309" s="5"/>
      <c r="P309" s="5"/>
      <c r="Q309" s="5"/>
      <c r="R309" s="5"/>
    </row>
    <row r="310" spans="6:18" ht="14.25" customHeight="1">
      <c r="F310" s="5"/>
      <c r="G310" s="5"/>
      <c r="H310" s="5"/>
      <c r="I310" s="5"/>
      <c r="J310" s="5"/>
      <c r="K310" s="5"/>
      <c r="L310" s="5"/>
      <c r="M310" s="5"/>
      <c r="N310" s="5"/>
      <c r="O310" s="5"/>
      <c r="P310" s="5"/>
      <c r="Q310" s="5"/>
      <c r="R310" s="5"/>
    </row>
    <row r="311" spans="6:18" ht="14.25" customHeight="1">
      <c r="F311" s="5"/>
      <c r="G311" s="5"/>
      <c r="H311" s="5"/>
      <c r="I311" s="5"/>
      <c r="J311" s="5"/>
      <c r="K311" s="5"/>
      <c r="L311" s="5"/>
      <c r="M311" s="5"/>
      <c r="N311" s="5"/>
      <c r="O311" s="5"/>
      <c r="P311" s="5"/>
      <c r="Q311" s="5"/>
      <c r="R311" s="5"/>
    </row>
    <row r="312" spans="6:18" ht="14.25" customHeight="1">
      <c r="F312" s="5"/>
      <c r="G312" s="5"/>
      <c r="H312" s="5"/>
      <c r="I312" s="5"/>
      <c r="J312" s="5"/>
      <c r="K312" s="5"/>
      <c r="L312" s="5"/>
      <c r="M312" s="5"/>
      <c r="N312" s="5"/>
      <c r="O312" s="5"/>
      <c r="P312" s="5"/>
      <c r="Q312" s="5"/>
      <c r="R312" s="5"/>
    </row>
    <row r="313" spans="6:18" ht="14.25" customHeight="1">
      <c r="F313" s="5"/>
      <c r="G313" s="5"/>
      <c r="H313" s="5"/>
      <c r="I313" s="5"/>
      <c r="J313" s="5"/>
      <c r="K313" s="5"/>
      <c r="L313" s="5"/>
      <c r="M313" s="5"/>
      <c r="N313" s="5"/>
      <c r="O313" s="5"/>
      <c r="P313" s="5"/>
      <c r="Q313" s="5"/>
      <c r="R313" s="5"/>
    </row>
    <row r="314" spans="6:18" ht="14.25" customHeight="1">
      <c r="F314" s="5"/>
      <c r="G314" s="5"/>
      <c r="H314" s="5"/>
      <c r="I314" s="5"/>
      <c r="J314" s="5"/>
      <c r="K314" s="5"/>
      <c r="L314" s="5"/>
      <c r="M314" s="5"/>
      <c r="N314" s="5"/>
      <c r="O314" s="5"/>
      <c r="P314" s="5"/>
      <c r="Q314" s="5"/>
      <c r="R314" s="5"/>
    </row>
    <row r="315" spans="6:18" ht="14.25" customHeight="1">
      <c r="F315" s="5"/>
      <c r="G315" s="5"/>
      <c r="H315" s="5"/>
      <c r="I315" s="5"/>
      <c r="J315" s="5"/>
      <c r="K315" s="5"/>
      <c r="L315" s="5"/>
      <c r="M315" s="5"/>
      <c r="N315" s="5"/>
      <c r="O315" s="5"/>
      <c r="P315" s="5"/>
      <c r="Q315" s="5"/>
      <c r="R315" s="5"/>
    </row>
    <row r="316" spans="6:18" ht="14.25" customHeight="1">
      <c r="F316" s="5"/>
      <c r="G316" s="5"/>
      <c r="H316" s="5"/>
      <c r="I316" s="5"/>
      <c r="J316" s="5"/>
      <c r="K316" s="5"/>
      <c r="L316" s="5"/>
      <c r="M316" s="5"/>
      <c r="N316" s="5"/>
      <c r="O316" s="5"/>
      <c r="P316" s="5"/>
      <c r="Q316" s="5"/>
      <c r="R316" s="5"/>
    </row>
    <row r="317" spans="6:18" ht="14.25" customHeight="1">
      <c r="F317" s="5"/>
      <c r="G317" s="5"/>
      <c r="H317" s="5"/>
      <c r="I317" s="5"/>
      <c r="J317" s="5"/>
      <c r="K317" s="5"/>
      <c r="L317" s="5"/>
      <c r="M317" s="5"/>
      <c r="N317" s="5"/>
      <c r="O317" s="5"/>
      <c r="P317" s="5"/>
      <c r="Q317" s="5"/>
      <c r="R317" s="5"/>
    </row>
    <row r="318" spans="6:18" ht="14.25" customHeight="1">
      <c r="F318" s="5"/>
      <c r="G318" s="5"/>
      <c r="H318" s="5"/>
      <c r="I318" s="5"/>
      <c r="J318" s="5"/>
      <c r="K318" s="5"/>
      <c r="L318" s="5"/>
      <c r="M318" s="5"/>
      <c r="N318" s="5"/>
      <c r="O318" s="5"/>
      <c r="P318" s="5"/>
      <c r="Q318" s="5"/>
      <c r="R318" s="5"/>
    </row>
    <row r="319" spans="6:18" ht="14.25" customHeight="1">
      <c r="F319" s="5"/>
      <c r="G319" s="5"/>
      <c r="H319" s="5"/>
      <c r="I319" s="5"/>
      <c r="J319" s="5"/>
      <c r="K319" s="5"/>
      <c r="L319" s="5"/>
      <c r="M319" s="5"/>
      <c r="N319" s="5"/>
      <c r="O319" s="5"/>
      <c r="P319" s="5"/>
      <c r="Q319" s="5"/>
      <c r="R319" s="5"/>
    </row>
    <row r="320" spans="6:18" ht="14.25" customHeight="1">
      <c r="F320" s="5"/>
      <c r="G320" s="5"/>
      <c r="H320" s="5"/>
      <c r="I320" s="5"/>
      <c r="J320" s="5"/>
      <c r="K320" s="5"/>
      <c r="L320" s="5"/>
      <c r="M320" s="5"/>
      <c r="N320" s="5"/>
      <c r="O320" s="5"/>
      <c r="P320" s="5"/>
      <c r="Q320" s="5"/>
      <c r="R320" s="5"/>
    </row>
    <row r="321" spans="6:18" ht="14.25" customHeight="1">
      <c r="F321" s="5"/>
      <c r="G321" s="5"/>
      <c r="H321" s="5"/>
      <c r="I321" s="5"/>
      <c r="J321" s="5"/>
      <c r="K321" s="5"/>
      <c r="L321" s="5"/>
      <c r="M321" s="5"/>
      <c r="N321" s="5"/>
      <c r="O321" s="5"/>
      <c r="P321" s="5"/>
      <c r="Q321" s="5"/>
      <c r="R321" s="5"/>
    </row>
    <row r="322" spans="6:18" ht="14.25" customHeight="1">
      <c r="F322" s="5"/>
      <c r="G322" s="5"/>
      <c r="H322" s="5"/>
      <c r="I322" s="5"/>
      <c r="J322" s="5"/>
      <c r="K322" s="5"/>
      <c r="L322" s="5"/>
      <c r="M322" s="5"/>
      <c r="N322" s="5"/>
      <c r="O322" s="5"/>
      <c r="P322" s="5"/>
      <c r="Q322" s="5"/>
      <c r="R322" s="5"/>
    </row>
    <row r="323" spans="6:18" ht="14.25" customHeight="1">
      <c r="F323" s="5"/>
      <c r="G323" s="5"/>
      <c r="H323" s="5"/>
      <c r="I323" s="5"/>
      <c r="J323" s="5"/>
      <c r="K323" s="5"/>
      <c r="L323" s="5"/>
      <c r="M323" s="5"/>
      <c r="N323" s="5"/>
      <c r="O323" s="5"/>
      <c r="P323" s="5"/>
      <c r="Q323" s="5"/>
      <c r="R323" s="5"/>
    </row>
    <row r="324" spans="6:18" ht="14.25" customHeight="1">
      <c r="F324" s="5"/>
      <c r="G324" s="5"/>
      <c r="H324" s="5"/>
      <c r="I324" s="5"/>
      <c r="J324" s="5"/>
      <c r="K324" s="5"/>
      <c r="L324" s="5"/>
      <c r="M324" s="5"/>
      <c r="N324" s="5"/>
      <c r="O324" s="5"/>
      <c r="P324" s="5"/>
      <c r="Q324" s="5"/>
      <c r="R324" s="5"/>
    </row>
    <row r="325" spans="6:18" ht="14.25" customHeight="1">
      <c r="F325" s="5"/>
      <c r="G325" s="5"/>
      <c r="H325" s="5"/>
      <c r="I325" s="5"/>
      <c r="J325" s="5"/>
      <c r="K325" s="5"/>
      <c r="L325" s="5"/>
      <c r="M325" s="5"/>
      <c r="N325" s="5"/>
      <c r="O325" s="5"/>
      <c r="P325" s="5"/>
      <c r="Q325" s="5"/>
      <c r="R325" s="5"/>
    </row>
    <row r="326" spans="6:18" ht="14.25" customHeight="1">
      <c r="F326" s="5"/>
      <c r="G326" s="5"/>
      <c r="H326" s="5"/>
      <c r="I326" s="5"/>
      <c r="J326" s="5"/>
      <c r="K326" s="5"/>
      <c r="L326" s="5"/>
      <c r="M326" s="5"/>
      <c r="N326" s="5"/>
      <c r="O326" s="5"/>
      <c r="P326" s="5"/>
      <c r="Q326" s="5"/>
      <c r="R326" s="5"/>
    </row>
    <row r="327" spans="6:18" ht="14.25" customHeight="1">
      <c r="F327" s="5"/>
      <c r="G327" s="5"/>
      <c r="H327" s="5"/>
      <c r="I327" s="5"/>
      <c r="J327" s="5"/>
      <c r="K327" s="5"/>
      <c r="L327" s="5"/>
      <c r="M327" s="5"/>
      <c r="N327" s="5"/>
      <c r="O327" s="5"/>
      <c r="P327" s="5"/>
      <c r="Q327" s="5"/>
      <c r="R327" s="5"/>
    </row>
    <row r="328" spans="6:18" ht="14.25" customHeight="1">
      <c r="F328" s="5"/>
      <c r="G328" s="5"/>
      <c r="H328" s="5"/>
      <c r="I328" s="5"/>
      <c r="J328" s="5"/>
      <c r="K328" s="5"/>
      <c r="L328" s="5"/>
      <c r="M328" s="5"/>
      <c r="N328" s="5"/>
      <c r="O328" s="5"/>
      <c r="P328" s="5"/>
      <c r="Q328" s="5"/>
      <c r="R328" s="5"/>
    </row>
    <row r="329" spans="6:18" ht="14.25" customHeight="1">
      <c r="F329" s="5"/>
      <c r="G329" s="5"/>
      <c r="H329" s="5"/>
      <c r="I329" s="5"/>
      <c r="J329" s="5"/>
      <c r="K329" s="5"/>
      <c r="L329" s="5"/>
      <c r="M329" s="5"/>
      <c r="N329" s="5"/>
      <c r="O329" s="5"/>
      <c r="P329" s="5"/>
      <c r="Q329" s="5"/>
      <c r="R329" s="5"/>
    </row>
    <row r="330" spans="6:18" ht="14.25" customHeight="1">
      <c r="F330" s="5"/>
      <c r="G330" s="5"/>
      <c r="H330" s="5"/>
      <c r="I330" s="5"/>
      <c r="J330" s="5"/>
      <c r="K330" s="5"/>
      <c r="L330" s="5"/>
      <c r="M330" s="5"/>
      <c r="N330" s="5"/>
      <c r="O330" s="5"/>
      <c r="P330" s="5"/>
      <c r="Q330" s="5"/>
      <c r="R330" s="5"/>
    </row>
    <row r="331" spans="6:18" ht="14.25" customHeight="1">
      <c r="F331" s="5"/>
      <c r="G331" s="5"/>
      <c r="H331" s="5"/>
      <c r="I331" s="5"/>
      <c r="J331" s="5"/>
      <c r="K331" s="5"/>
      <c r="L331" s="5"/>
      <c r="M331" s="5"/>
      <c r="N331" s="5"/>
      <c r="O331" s="5"/>
      <c r="P331" s="5"/>
      <c r="Q331" s="5"/>
      <c r="R331" s="5"/>
    </row>
    <row r="332" spans="6:18" ht="14.25" customHeight="1">
      <c r="F332" s="5"/>
      <c r="G332" s="5"/>
      <c r="H332" s="5"/>
      <c r="I332" s="5"/>
      <c r="J332" s="5"/>
      <c r="K332" s="5"/>
      <c r="L332" s="5"/>
      <c r="M332" s="5"/>
      <c r="N332" s="5"/>
      <c r="O332" s="5"/>
      <c r="P332" s="5"/>
      <c r="Q332" s="5"/>
      <c r="R332" s="5"/>
    </row>
    <row r="333" spans="6:18" ht="14.25" customHeight="1">
      <c r="F333" s="5"/>
      <c r="G333" s="5"/>
      <c r="H333" s="5"/>
      <c r="I333" s="5"/>
      <c r="J333" s="5"/>
      <c r="K333" s="5"/>
      <c r="L333" s="5"/>
      <c r="M333" s="5"/>
      <c r="N333" s="5"/>
      <c r="O333" s="5"/>
      <c r="P333" s="5"/>
      <c r="Q333" s="5"/>
      <c r="R333" s="5"/>
    </row>
    <row r="334" spans="6:18" ht="14.25" customHeight="1">
      <c r="F334" s="5"/>
      <c r="G334" s="5"/>
      <c r="H334" s="5"/>
      <c r="I334" s="5"/>
      <c r="J334" s="5"/>
      <c r="K334" s="5"/>
      <c r="L334" s="5"/>
      <c r="M334" s="5"/>
      <c r="N334" s="5"/>
      <c r="O334" s="5"/>
      <c r="P334" s="5"/>
      <c r="Q334" s="5"/>
      <c r="R334" s="5"/>
    </row>
    <row r="335" spans="6:18" ht="14.25" customHeight="1">
      <c r="F335" s="5"/>
      <c r="G335" s="5"/>
      <c r="H335" s="5"/>
      <c r="I335" s="5"/>
      <c r="J335" s="5"/>
      <c r="K335" s="5"/>
      <c r="L335" s="5"/>
      <c r="M335" s="5"/>
      <c r="N335" s="5"/>
      <c r="O335" s="5"/>
      <c r="P335" s="5"/>
      <c r="Q335" s="5"/>
      <c r="R335" s="5"/>
    </row>
    <row r="336" spans="6:18" ht="14.25" customHeight="1">
      <c r="F336" s="5"/>
      <c r="G336" s="5"/>
      <c r="H336" s="5"/>
      <c r="I336" s="5"/>
      <c r="J336" s="5"/>
      <c r="K336" s="5"/>
      <c r="L336" s="5"/>
      <c r="M336" s="5"/>
      <c r="N336" s="5"/>
      <c r="O336" s="5"/>
      <c r="P336" s="5"/>
      <c r="Q336" s="5"/>
      <c r="R336" s="5"/>
    </row>
    <row r="337" spans="6:18" ht="14.25" customHeight="1">
      <c r="F337" s="5"/>
      <c r="G337" s="5"/>
      <c r="H337" s="5"/>
      <c r="I337" s="5"/>
      <c r="J337" s="5"/>
      <c r="K337" s="5"/>
      <c r="L337" s="5"/>
      <c r="M337" s="5"/>
      <c r="N337" s="5"/>
      <c r="O337" s="5"/>
      <c r="P337" s="5"/>
      <c r="Q337" s="5"/>
      <c r="R337" s="5"/>
    </row>
    <row r="338" spans="6:18" ht="14.25" customHeight="1">
      <c r="F338" s="5"/>
      <c r="G338" s="5"/>
      <c r="H338" s="5"/>
      <c r="I338" s="5"/>
      <c r="J338" s="5"/>
      <c r="K338" s="5"/>
      <c r="L338" s="5"/>
      <c r="M338" s="5"/>
      <c r="N338" s="5"/>
      <c r="O338" s="5"/>
      <c r="P338" s="5"/>
      <c r="Q338" s="5"/>
      <c r="R338" s="5"/>
    </row>
    <row r="339" spans="6:18" ht="14.25" customHeight="1">
      <c r="F339" s="5"/>
      <c r="G339" s="5"/>
      <c r="H339" s="5"/>
      <c r="I339" s="5"/>
      <c r="J339" s="5"/>
      <c r="K339" s="5"/>
      <c r="L339" s="5"/>
      <c r="M339" s="5"/>
      <c r="N339" s="5"/>
      <c r="O339" s="5"/>
      <c r="P339" s="5"/>
      <c r="Q339" s="5"/>
      <c r="R339" s="5"/>
    </row>
    <row r="340" spans="6:18" ht="14.25" customHeight="1">
      <c r="F340" s="5"/>
      <c r="G340" s="5"/>
      <c r="H340" s="5"/>
      <c r="I340" s="5"/>
      <c r="J340" s="5"/>
      <c r="K340" s="5"/>
      <c r="L340" s="5"/>
      <c r="M340" s="5"/>
      <c r="N340" s="5"/>
      <c r="O340" s="5"/>
      <c r="P340" s="5"/>
      <c r="Q340" s="5"/>
      <c r="R340" s="5"/>
    </row>
    <row r="341" spans="6:18" ht="14.25" customHeight="1">
      <c r="F341" s="5"/>
      <c r="G341" s="5"/>
      <c r="H341" s="5"/>
      <c r="I341" s="5"/>
      <c r="J341" s="5"/>
      <c r="K341" s="5"/>
      <c r="L341" s="5"/>
      <c r="M341" s="5"/>
      <c r="N341" s="5"/>
      <c r="O341" s="5"/>
      <c r="P341" s="5"/>
      <c r="Q341" s="5"/>
      <c r="R341" s="5"/>
    </row>
    <row r="342" spans="6:18" ht="14.25" customHeight="1">
      <c r="F342" s="5"/>
      <c r="G342" s="5"/>
      <c r="H342" s="5"/>
      <c r="I342" s="5"/>
      <c r="J342" s="5"/>
      <c r="K342" s="5"/>
      <c r="L342" s="5"/>
      <c r="M342" s="5"/>
      <c r="N342" s="5"/>
      <c r="O342" s="5"/>
      <c r="P342" s="5"/>
      <c r="Q342" s="5"/>
      <c r="R342" s="5"/>
    </row>
    <row r="343" spans="6:18" ht="14.25" customHeight="1">
      <c r="F343" s="5"/>
      <c r="G343" s="5"/>
      <c r="H343" s="5"/>
      <c r="I343" s="5"/>
      <c r="J343" s="5"/>
      <c r="K343" s="5"/>
      <c r="L343" s="5"/>
      <c r="M343" s="5"/>
      <c r="N343" s="5"/>
      <c r="O343" s="5"/>
      <c r="P343" s="5"/>
      <c r="Q343" s="5"/>
      <c r="R343" s="5"/>
    </row>
    <row r="344" spans="6:18" ht="14.25" customHeight="1">
      <c r="F344" s="5"/>
      <c r="G344" s="5"/>
      <c r="H344" s="5"/>
      <c r="I344" s="5"/>
      <c r="J344" s="5"/>
      <c r="K344" s="5"/>
      <c r="L344" s="5"/>
      <c r="M344" s="5"/>
      <c r="N344" s="5"/>
      <c r="O344" s="5"/>
      <c r="P344" s="5"/>
      <c r="Q344" s="5"/>
      <c r="R344" s="5"/>
    </row>
    <row r="345" spans="6:18" ht="14.25" customHeight="1">
      <c r="F345" s="5"/>
      <c r="G345" s="5"/>
      <c r="H345" s="5"/>
      <c r="I345" s="5"/>
      <c r="J345" s="5"/>
      <c r="K345" s="5"/>
      <c r="L345" s="5"/>
      <c r="M345" s="5"/>
      <c r="N345" s="5"/>
      <c r="O345" s="5"/>
      <c r="P345" s="5"/>
      <c r="Q345" s="5"/>
      <c r="R345" s="5"/>
    </row>
    <row r="346" spans="6:18" ht="14.25" customHeight="1">
      <c r="F346" s="5"/>
      <c r="G346" s="5"/>
      <c r="H346" s="5"/>
      <c r="I346" s="5"/>
      <c r="J346" s="5"/>
      <c r="K346" s="5"/>
      <c r="L346" s="5"/>
      <c r="M346" s="5"/>
      <c r="N346" s="5"/>
      <c r="O346" s="5"/>
      <c r="P346" s="5"/>
      <c r="Q346" s="5"/>
      <c r="R346" s="5"/>
    </row>
    <row r="347" spans="6:18" ht="14.25" customHeight="1">
      <c r="F347" s="5"/>
      <c r="G347" s="5"/>
      <c r="H347" s="5"/>
      <c r="I347" s="5"/>
      <c r="J347" s="5"/>
      <c r="K347" s="5"/>
      <c r="L347" s="5"/>
      <c r="M347" s="5"/>
      <c r="N347" s="5"/>
      <c r="O347" s="5"/>
      <c r="P347" s="5"/>
      <c r="Q347" s="5"/>
      <c r="R347" s="5"/>
    </row>
    <row r="348" spans="6:18" ht="14.25" customHeight="1">
      <c r="F348" s="5"/>
      <c r="G348" s="5"/>
      <c r="H348" s="5"/>
      <c r="I348" s="5"/>
      <c r="J348" s="5"/>
      <c r="K348" s="5"/>
      <c r="L348" s="5"/>
      <c r="M348" s="5"/>
      <c r="N348" s="5"/>
      <c r="O348" s="5"/>
      <c r="P348" s="5"/>
      <c r="Q348" s="5"/>
      <c r="R348" s="5"/>
    </row>
    <row r="349" spans="6:18" ht="14.25" customHeight="1">
      <c r="F349" s="5"/>
      <c r="G349" s="5"/>
      <c r="H349" s="5"/>
      <c r="I349" s="5"/>
      <c r="J349" s="5"/>
      <c r="K349" s="5"/>
      <c r="L349" s="5"/>
      <c r="M349" s="5"/>
      <c r="N349" s="5"/>
      <c r="O349" s="5"/>
      <c r="P349" s="5"/>
      <c r="Q349" s="5"/>
      <c r="R349" s="5"/>
    </row>
    <row r="350" spans="6:18" ht="14.25" customHeight="1">
      <c r="F350" s="5"/>
      <c r="G350" s="5"/>
      <c r="H350" s="5"/>
      <c r="I350" s="5"/>
      <c r="J350" s="5"/>
      <c r="K350" s="5"/>
      <c r="L350" s="5"/>
      <c r="M350" s="5"/>
      <c r="N350" s="5"/>
      <c r="O350" s="5"/>
      <c r="P350" s="5"/>
      <c r="Q350" s="5"/>
      <c r="R350" s="5"/>
    </row>
    <row r="351" spans="6:18" ht="14.25" customHeight="1">
      <c r="F351" s="5"/>
      <c r="G351" s="5"/>
      <c r="H351" s="5"/>
      <c r="I351" s="5"/>
      <c r="J351" s="5"/>
      <c r="K351" s="5"/>
      <c r="L351" s="5"/>
      <c r="M351" s="5"/>
      <c r="N351" s="5"/>
      <c r="O351" s="5"/>
      <c r="P351" s="5"/>
      <c r="Q351" s="5"/>
      <c r="R351" s="5"/>
    </row>
    <row r="352" spans="6:18" ht="14.25" customHeight="1">
      <c r="F352" s="5"/>
      <c r="G352" s="5"/>
      <c r="H352" s="5"/>
      <c r="I352" s="5"/>
      <c r="J352" s="5"/>
      <c r="K352" s="5"/>
      <c r="L352" s="5"/>
      <c r="M352" s="5"/>
      <c r="N352" s="5"/>
      <c r="O352" s="5"/>
      <c r="P352" s="5"/>
      <c r="Q352" s="5"/>
      <c r="R352" s="5"/>
    </row>
    <row r="353" spans="6:18" ht="14.25" customHeight="1">
      <c r="F353" s="5"/>
      <c r="G353" s="5"/>
      <c r="H353" s="5"/>
      <c r="I353" s="5"/>
      <c r="J353" s="5"/>
      <c r="K353" s="5"/>
      <c r="L353" s="5"/>
      <c r="M353" s="5"/>
      <c r="N353" s="5"/>
      <c r="O353" s="5"/>
      <c r="P353" s="5"/>
      <c r="Q353" s="5"/>
      <c r="R353" s="5"/>
    </row>
    <row r="354" spans="6:18" ht="14.25" customHeight="1">
      <c r="F354" s="5"/>
      <c r="G354" s="5"/>
      <c r="H354" s="5"/>
      <c r="I354" s="5"/>
      <c r="J354" s="5"/>
      <c r="K354" s="5"/>
      <c r="L354" s="5"/>
      <c r="M354" s="5"/>
      <c r="N354" s="5"/>
      <c r="O354" s="5"/>
      <c r="P354" s="5"/>
      <c r="Q354" s="5"/>
      <c r="R354" s="5"/>
    </row>
    <row r="355" spans="6:18" ht="14.25" customHeight="1">
      <c r="F355" s="5"/>
      <c r="G355" s="5"/>
      <c r="H355" s="5"/>
      <c r="I355" s="5"/>
      <c r="J355" s="5"/>
      <c r="K355" s="5"/>
      <c r="L355" s="5"/>
      <c r="M355" s="5"/>
      <c r="N355" s="5"/>
      <c r="O355" s="5"/>
      <c r="P355" s="5"/>
      <c r="Q355" s="5"/>
      <c r="R355" s="5"/>
    </row>
    <row r="356" spans="6:18" ht="14.25" customHeight="1">
      <c r="F356" s="5"/>
      <c r="G356" s="5"/>
      <c r="H356" s="5"/>
      <c r="I356" s="5"/>
      <c r="J356" s="5"/>
      <c r="K356" s="5"/>
      <c r="L356" s="5"/>
      <c r="M356" s="5"/>
      <c r="N356" s="5"/>
      <c r="O356" s="5"/>
      <c r="P356" s="5"/>
      <c r="Q356" s="5"/>
      <c r="R356" s="5"/>
    </row>
    <row r="357" spans="6:18" ht="14.25" customHeight="1">
      <c r="F357" s="5"/>
      <c r="G357" s="5"/>
      <c r="H357" s="5"/>
      <c r="I357" s="5"/>
      <c r="J357" s="5"/>
      <c r="K357" s="5"/>
      <c r="L357" s="5"/>
      <c r="M357" s="5"/>
      <c r="N357" s="5"/>
      <c r="O357" s="5"/>
      <c r="P357" s="5"/>
      <c r="Q357" s="5"/>
      <c r="R357" s="5"/>
    </row>
    <row r="358" spans="6:18" ht="14.25" customHeight="1">
      <c r="F358" s="5"/>
      <c r="G358" s="5"/>
      <c r="H358" s="5"/>
      <c r="I358" s="5"/>
      <c r="J358" s="5"/>
      <c r="K358" s="5"/>
      <c r="L358" s="5"/>
      <c r="M358" s="5"/>
      <c r="N358" s="5"/>
      <c r="O358" s="5"/>
      <c r="P358" s="5"/>
      <c r="Q358" s="5"/>
      <c r="R358" s="5"/>
    </row>
    <row r="359" spans="6:18" ht="14.25" customHeight="1">
      <c r="F359" s="5"/>
      <c r="G359" s="5"/>
      <c r="H359" s="5"/>
      <c r="I359" s="5"/>
      <c r="J359" s="5"/>
      <c r="K359" s="5"/>
      <c r="L359" s="5"/>
      <c r="M359" s="5"/>
      <c r="N359" s="5"/>
      <c r="O359" s="5"/>
      <c r="P359" s="5"/>
      <c r="Q359" s="5"/>
      <c r="R359" s="5"/>
    </row>
    <row r="360" spans="6:18" ht="14.25" customHeight="1">
      <c r="F360" s="5"/>
      <c r="G360" s="5"/>
      <c r="H360" s="5"/>
      <c r="I360" s="5"/>
      <c r="J360" s="5"/>
      <c r="K360" s="5"/>
      <c r="L360" s="5"/>
      <c r="M360" s="5"/>
      <c r="N360" s="5"/>
      <c r="O360" s="5"/>
      <c r="P360" s="5"/>
      <c r="Q360" s="5"/>
      <c r="R360" s="5"/>
    </row>
    <row r="361" spans="6:18" ht="14.25" customHeight="1">
      <c r="F361" s="5"/>
      <c r="G361" s="5"/>
      <c r="H361" s="5"/>
      <c r="I361" s="5"/>
      <c r="J361" s="5"/>
      <c r="K361" s="5"/>
      <c r="L361" s="5"/>
      <c r="M361" s="5"/>
      <c r="N361" s="5"/>
      <c r="O361" s="5"/>
      <c r="P361" s="5"/>
      <c r="Q361" s="5"/>
      <c r="R361" s="5"/>
    </row>
    <row r="362" spans="6:18" ht="14.25" customHeight="1">
      <c r="F362" s="5"/>
      <c r="G362" s="5"/>
      <c r="H362" s="5"/>
      <c r="I362" s="5"/>
      <c r="J362" s="5"/>
      <c r="K362" s="5"/>
      <c r="L362" s="5"/>
      <c r="M362" s="5"/>
      <c r="N362" s="5"/>
      <c r="O362" s="5"/>
      <c r="P362" s="5"/>
      <c r="Q362" s="5"/>
      <c r="R362" s="5"/>
    </row>
    <row r="363" spans="6:18" ht="14.25" customHeight="1">
      <c r="F363" s="5"/>
      <c r="G363" s="5"/>
      <c r="H363" s="5"/>
      <c r="I363" s="5"/>
      <c r="J363" s="5"/>
      <c r="K363" s="5"/>
      <c r="L363" s="5"/>
      <c r="M363" s="5"/>
      <c r="N363" s="5"/>
      <c r="O363" s="5"/>
      <c r="P363" s="5"/>
      <c r="Q363" s="5"/>
      <c r="R363" s="5"/>
    </row>
    <row r="364" spans="6:18" ht="14.25" customHeight="1">
      <c r="F364" s="5"/>
      <c r="G364" s="5"/>
      <c r="H364" s="5"/>
      <c r="I364" s="5"/>
      <c r="J364" s="5"/>
      <c r="K364" s="5"/>
      <c r="L364" s="5"/>
      <c r="M364" s="5"/>
      <c r="N364" s="5"/>
      <c r="O364" s="5"/>
      <c r="P364" s="5"/>
      <c r="Q364" s="5"/>
      <c r="R364" s="5"/>
    </row>
    <row r="365" spans="6:18" ht="14.25" customHeight="1">
      <c r="F365" s="5"/>
      <c r="G365" s="5"/>
      <c r="H365" s="5"/>
      <c r="I365" s="5"/>
      <c r="J365" s="5"/>
      <c r="K365" s="5"/>
      <c r="L365" s="5"/>
      <c r="M365" s="5"/>
      <c r="N365" s="5"/>
      <c r="O365" s="5"/>
      <c r="P365" s="5"/>
      <c r="Q365" s="5"/>
      <c r="R365" s="5"/>
    </row>
    <row r="366" spans="6:18" ht="14.25" customHeight="1">
      <c r="F366" s="5"/>
      <c r="G366" s="5"/>
      <c r="H366" s="5"/>
      <c r="I366" s="5"/>
      <c r="J366" s="5"/>
      <c r="K366" s="5"/>
      <c r="L366" s="5"/>
      <c r="M366" s="5"/>
      <c r="N366" s="5"/>
      <c r="O366" s="5"/>
      <c r="P366" s="5"/>
      <c r="Q366" s="5"/>
      <c r="R366" s="5"/>
    </row>
    <row r="367" spans="6:18" ht="14.25" customHeight="1">
      <c r="F367" s="5"/>
      <c r="G367" s="5"/>
      <c r="H367" s="5"/>
      <c r="I367" s="5"/>
      <c r="J367" s="5"/>
      <c r="K367" s="5"/>
      <c r="L367" s="5"/>
      <c r="M367" s="5"/>
      <c r="N367" s="5"/>
      <c r="O367" s="5"/>
      <c r="P367" s="5"/>
      <c r="Q367" s="5"/>
      <c r="R367" s="5"/>
    </row>
    <row r="368" spans="6:18" ht="14.25" customHeight="1">
      <c r="F368" s="5"/>
      <c r="G368" s="5"/>
      <c r="H368" s="5"/>
      <c r="I368" s="5"/>
      <c r="J368" s="5"/>
      <c r="K368" s="5"/>
      <c r="L368" s="5"/>
      <c r="M368" s="5"/>
      <c r="N368" s="5"/>
      <c r="O368" s="5"/>
      <c r="P368" s="5"/>
      <c r="Q368" s="5"/>
      <c r="R368" s="5"/>
    </row>
    <row r="369" spans="6:18" ht="14.25" customHeight="1">
      <c r="F369" s="5"/>
      <c r="G369" s="5"/>
      <c r="H369" s="5"/>
      <c r="I369" s="5"/>
      <c r="J369" s="5"/>
      <c r="K369" s="5"/>
      <c r="L369" s="5"/>
      <c r="M369" s="5"/>
      <c r="N369" s="5"/>
      <c r="O369" s="5"/>
      <c r="P369" s="5"/>
      <c r="Q369" s="5"/>
      <c r="R369" s="5"/>
    </row>
    <row r="370" spans="6:18" ht="14.25" customHeight="1">
      <c r="F370" s="5"/>
      <c r="G370" s="5"/>
      <c r="H370" s="5"/>
      <c r="I370" s="5"/>
      <c r="J370" s="5"/>
      <c r="K370" s="5"/>
      <c r="L370" s="5"/>
      <c r="M370" s="5"/>
      <c r="N370" s="5"/>
      <c r="O370" s="5"/>
      <c r="P370" s="5"/>
      <c r="Q370" s="5"/>
      <c r="R370" s="5"/>
    </row>
    <row r="371" spans="6:18" ht="14.25" customHeight="1">
      <c r="F371" s="5"/>
      <c r="G371" s="5"/>
      <c r="H371" s="5"/>
      <c r="I371" s="5"/>
      <c r="J371" s="5"/>
      <c r="K371" s="5"/>
      <c r="L371" s="5"/>
      <c r="M371" s="5"/>
      <c r="N371" s="5"/>
      <c r="O371" s="5"/>
      <c r="P371" s="5"/>
      <c r="Q371" s="5"/>
      <c r="R371" s="5"/>
    </row>
    <row r="372" spans="6:18" ht="14.25" customHeight="1">
      <c r="F372" s="5"/>
      <c r="G372" s="5"/>
      <c r="H372" s="5"/>
      <c r="I372" s="5"/>
      <c r="J372" s="5"/>
      <c r="K372" s="5"/>
      <c r="L372" s="5"/>
      <c r="M372" s="5"/>
      <c r="N372" s="5"/>
      <c r="O372" s="5"/>
      <c r="P372" s="5"/>
      <c r="Q372" s="5"/>
      <c r="R372" s="5"/>
    </row>
    <row r="373" spans="6:18" ht="14.25" customHeight="1">
      <c r="F373" s="5"/>
      <c r="G373" s="5"/>
      <c r="H373" s="5"/>
      <c r="I373" s="5"/>
      <c r="J373" s="5"/>
      <c r="K373" s="5"/>
      <c r="L373" s="5"/>
      <c r="M373" s="5"/>
      <c r="N373" s="5"/>
      <c r="O373" s="5"/>
      <c r="P373" s="5"/>
      <c r="Q373" s="5"/>
      <c r="R373" s="5"/>
    </row>
    <row r="374" spans="6:18" ht="14.25" customHeight="1">
      <c r="F374" s="5"/>
      <c r="G374" s="5"/>
      <c r="H374" s="5"/>
      <c r="I374" s="5"/>
      <c r="J374" s="5"/>
      <c r="K374" s="5"/>
      <c r="L374" s="5"/>
      <c r="M374" s="5"/>
      <c r="N374" s="5"/>
      <c r="O374" s="5"/>
      <c r="P374" s="5"/>
      <c r="Q374" s="5"/>
      <c r="R374" s="5"/>
    </row>
    <row r="375" spans="6:18" ht="14.25" customHeight="1">
      <c r="F375" s="5"/>
      <c r="G375" s="5"/>
      <c r="H375" s="5"/>
      <c r="I375" s="5"/>
      <c r="J375" s="5"/>
      <c r="K375" s="5"/>
      <c r="L375" s="5"/>
      <c r="M375" s="5"/>
      <c r="N375" s="5"/>
      <c r="O375" s="5"/>
      <c r="P375" s="5"/>
      <c r="Q375" s="5"/>
      <c r="R375" s="5"/>
    </row>
    <row r="376" spans="6:18" ht="14.25" customHeight="1">
      <c r="F376" s="5"/>
      <c r="G376" s="5"/>
      <c r="H376" s="5"/>
      <c r="I376" s="5"/>
      <c r="J376" s="5"/>
      <c r="K376" s="5"/>
      <c r="L376" s="5"/>
      <c r="M376" s="5"/>
      <c r="N376" s="5"/>
      <c r="O376" s="5"/>
      <c r="P376" s="5"/>
      <c r="Q376" s="5"/>
      <c r="R376" s="5"/>
    </row>
    <row r="377" spans="6:18" ht="14.25" customHeight="1">
      <c r="F377" s="5"/>
      <c r="G377" s="5"/>
      <c r="H377" s="5"/>
      <c r="I377" s="5"/>
      <c r="J377" s="5"/>
      <c r="K377" s="5"/>
      <c r="L377" s="5"/>
      <c r="M377" s="5"/>
      <c r="N377" s="5"/>
      <c r="O377" s="5"/>
      <c r="P377" s="5"/>
      <c r="Q377" s="5"/>
      <c r="R377" s="5"/>
    </row>
    <row r="378" spans="6:18" ht="14.25" customHeight="1">
      <c r="F378" s="5"/>
      <c r="G378" s="5"/>
      <c r="H378" s="5"/>
      <c r="I378" s="5"/>
      <c r="J378" s="5"/>
      <c r="K378" s="5"/>
      <c r="L378" s="5"/>
      <c r="M378" s="5"/>
      <c r="N378" s="5"/>
      <c r="O378" s="5"/>
      <c r="P378" s="5"/>
      <c r="Q378" s="5"/>
      <c r="R378" s="5"/>
    </row>
    <row r="379" spans="6:18" ht="14.25" customHeight="1">
      <c r="F379" s="5"/>
      <c r="G379" s="5"/>
      <c r="H379" s="5"/>
      <c r="I379" s="5"/>
      <c r="J379" s="5"/>
      <c r="K379" s="5"/>
      <c r="L379" s="5"/>
      <c r="M379" s="5"/>
      <c r="N379" s="5"/>
      <c r="O379" s="5"/>
      <c r="P379" s="5"/>
      <c r="Q379" s="5"/>
      <c r="R379" s="5"/>
    </row>
    <row r="380" spans="6:18" ht="14.25" customHeight="1">
      <c r="F380" s="5"/>
      <c r="G380" s="5"/>
      <c r="H380" s="5"/>
      <c r="I380" s="5"/>
      <c r="J380" s="5"/>
      <c r="K380" s="5"/>
      <c r="L380" s="5"/>
      <c r="M380" s="5"/>
      <c r="N380" s="5"/>
      <c r="O380" s="5"/>
      <c r="P380" s="5"/>
      <c r="Q380" s="5"/>
      <c r="R380" s="5"/>
    </row>
    <row r="381" spans="6:18" ht="14.25" customHeight="1">
      <c r="F381" s="5"/>
      <c r="G381" s="5"/>
      <c r="H381" s="5"/>
      <c r="I381" s="5"/>
      <c r="J381" s="5"/>
      <c r="K381" s="5"/>
      <c r="L381" s="5"/>
      <c r="M381" s="5"/>
      <c r="N381" s="5"/>
      <c r="O381" s="5"/>
      <c r="P381" s="5"/>
      <c r="Q381" s="5"/>
      <c r="R381" s="5"/>
    </row>
    <row r="382" spans="6:18" ht="14.25" customHeight="1">
      <c r="F382" s="5"/>
      <c r="G382" s="5"/>
      <c r="H382" s="5"/>
      <c r="I382" s="5"/>
      <c r="J382" s="5"/>
      <c r="K382" s="5"/>
      <c r="L382" s="5"/>
      <c r="M382" s="5"/>
      <c r="N382" s="5"/>
      <c r="O382" s="5"/>
      <c r="P382" s="5"/>
      <c r="Q382" s="5"/>
      <c r="R382" s="5"/>
    </row>
    <row r="383" spans="6:18" ht="14.25" customHeight="1">
      <c r="F383" s="5"/>
      <c r="G383" s="5"/>
      <c r="H383" s="5"/>
      <c r="I383" s="5"/>
      <c r="J383" s="5"/>
      <c r="K383" s="5"/>
      <c r="L383" s="5"/>
      <c r="M383" s="5"/>
      <c r="N383" s="5"/>
      <c r="O383" s="5"/>
      <c r="P383" s="5"/>
      <c r="Q383" s="5"/>
      <c r="R383" s="5"/>
    </row>
    <row r="384" spans="6:18" ht="14.25" customHeight="1">
      <c r="F384" s="5"/>
      <c r="G384" s="5"/>
      <c r="H384" s="5"/>
      <c r="I384" s="5"/>
      <c r="J384" s="5"/>
      <c r="K384" s="5"/>
      <c r="L384" s="5"/>
      <c r="M384" s="5"/>
      <c r="N384" s="5"/>
      <c r="O384" s="5"/>
      <c r="P384" s="5"/>
      <c r="Q384" s="5"/>
      <c r="R384" s="5"/>
    </row>
    <row r="385" spans="6:18" ht="14.25" customHeight="1">
      <c r="F385" s="5"/>
      <c r="G385" s="5"/>
      <c r="H385" s="5"/>
      <c r="I385" s="5"/>
      <c r="J385" s="5"/>
      <c r="K385" s="5"/>
      <c r="L385" s="5"/>
      <c r="M385" s="5"/>
      <c r="N385" s="5"/>
      <c r="O385" s="5"/>
      <c r="P385" s="5"/>
      <c r="Q385" s="5"/>
      <c r="R385" s="5"/>
    </row>
    <row r="386" spans="6:18" ht="14.25" customHeight="1">
      <c r="F386" s="5"/>
      <c r="G386" s="5"/>
      <c r="H386" s="5"/>
      <c r="I386" s="5"/>
      <c r="J386" s="5"/>
      <c r="K386" s="5"/>
      <c r="L386" s="5"/>
      <c r="M386" s="5"/>
      <c r="N386" s="5"/>
      <c r="O386" s="5"/>
      <c r="P386" s="5"/>
      <c r="Q386" s="5"/>
      <c r="R386" s="5"/>
    </row>
    <row r="387" spans="6:18" ht="14.25" customHeight="1">
      <c r="F387" s="5"/>
      <c r="G387" s="5"/>
      <c r="H387" s="5"/>
      <c r="I387" s="5"/>
      <c r="J387" s="5"/>
      <c r="K387" s="5"/>
      <c r="L387" s="5"/>
      <c r="M387" s="5"/>
      <c r="N387" s="5"/>
      <c r="O387" s="5"/>
      <c r="P387" s="5"/>
      <c r="Q387" s="5"/>
      <c r="R387" s="5"/>
    </row>
    <row r="388" spans="6:18" ht="14.25" customHeight="1">
      <c r="F388" s="5"/>
      <c r="G388" s="5"/>
      <c r="H388" s="5"/>
      <c r="I388" s="5"/>
      <c r="J388" s="5"/>
      <c r="K388" s="5"/>
      <c r="L388" s="5"/>
      <c r="M388" s="5"/>
      <c r="N388" s="5"/>
      <c r="O388" s="5"/>
      <c r="P388" s="5"/>
      <c r="Q388" s="5"/>
      <c r="R388" s="5"/>
    </row>
    <row r="389" spans="6:18" ht="14.25" customHeight="1">
      <c r="F389" s="5"/>
      <c r="G389" s="5"/>
      <c r="H389" s="5"/>
      <c r="I389" s="5"/>
      <c r="J389" s="5"/>
      <c r="K389" s="5"/>
      <c r="L389" s="5"/>
      <c r="M389" s="5"/>
      <c r="N389" s="5"/>
      <c r="O389" s="5"/>
      <c r="P389" s="5"/>
      <c r="Q389" s="5"/>
      <c r="R389" s="5"/>
    </row>
    <row r="390" spans="6:18" ht="14.25" customHeight="1">
      <c r="F390" s="5"/>
      <c r="G390" s="5"/>
      <c r="H390" s="5"/>
      <c r="I390" s="5"/>
      <c r="J390" s="5"/>
      <c r="K390" s="5"/>
      <c r="L390" s="5"/>
      <c r="M390" s="5"/>
      <c r="N390" s="5"/>
      <c r="O390" s="5"/>
      <c r="P390" s="5"/>
      <c r="Q390" s="5"/>
      <c r="R390" s="5"/>
    </row>
    <row r="391" spans="6:18" ht="14.25" customHeight="1">
      <c r="F391" s="5"/>
      <c r="G391" s="5"/>
      <c r="H391" s="5"/>
      <c r="I391" s="5"/>
      <c r="J391" s="5"/>
      <c r="K391" s="5"/>
      <c r="L391" s="5"/>
      <c r="M391" s="5"/>
      <c r="N391" s="5"/>
      <c r="O391" s="5"/>
      <c r="P391" s="5"/>
      <c r="Q391" s="5"/>
      <c r="R391" s="5"/>
    </row>
    <row r="392" spans="6:18" ht="14.25" customHeight="1">
      <c r="F392" s="5"/>
      <c r="G392" s="5"/>
      <c r="H392" s="5"/>
      <c r="I392" s="5"/>
      <c r="J392" s="5"/>
      <c r="K392" s="5"/>
      <c r="L392" s="5"/>
      <c r="M392" s="5"/>
      <c r="N392" s="5"/>
      <c r="O392" s="5"/>
      <c r="P392" s="5"/>
      <c r="Q392" s="5"/>
      <c r="R392" s="5"/>
    </row>
    <row r="393" spans="6:18" ht="14.25" customHeight="1">
      <c r="F393" s="5"/>
      <c r="G393" s="5"/>
      <c r="H393" s="5"/>
      <c r="I393" s="5"/>
      <c r="J393" s="5"/>
      <c r="K393" s="5"/>
      <c r="L393" s="5"/>
      <c r="M393" s="5"/>
      <c r="N393" s="5"/>
      <c r="O393" s="5"/>
      <c r="P393" s="5"/>
      <c r="Q393" s="5"/>
      <c r="R393" s="5"/>
    </row>
    <row r="394" spans="6:18" ht="14.25" customHeight="1">
      <c r="F394" s="5"/>
      <c r="G394" s="5"/>
      <c r="H394" s="5"/>
      <c r="I394" s="5"/>
      <c r="J394" s="5"/>
      <c r="K394" s="5"/>
      <c r="L394" s="5"/>
      <c r="M394" s="5"/>
      <c r="N394" s="5"/>
      <c r="O394" s="5"/>
      <c r="P394" s="5"/>
      <c r="Q394" s="5"/>
      <c r="R394" s="5"/>
    </row>
    <row r="395" spans="6:18" ht="14.25" customHeight="1">
      <c r="F395" s="5"/>
      <c r="G395" s="5"/>
      <c r="H395" s="5"/>
      <c r="I395" s="5"/>
      <c r="J395" s="5"/>
      <c r="K395" s="5"/>
      <c r="L395" s="5"/>
      <c r="M395" s="5"/>
      <c r="N395" s="5"/>
      <c r="O395" s="5"/>
      <c r="P395" s="5"/>
      <c r="Q395" s="5"/>
      <c r="R395" s="5"/>
    </row>
    <row r="396" spans="6:18" ht="14.25" customHeight="1">
      <c r="F396" s="5"/>
      <c r="G396" s="5"/>
      <c r="H396" s="5"/>
      <c r="I396" s="5"/>
      <c r="J396" s="5"/>
      <c r="K396" s="5"/>
      <c r="L396" s="5"/>
      <c r="M396" s="5"/>
      <c r="N396" s="5"/>
      <c r="O396" s="5"/>
      <c r="P396" s="5"/>
      <c r="Q396" s="5"/>
      <c r="R396" s="5"/>
    </row>
    <row r="397" spans="6:18" ht="14.25" customHeight="1">
      <c r="F397" s="5"/>
      <c r="G397" s="5"/>
      <c r="H397" s="5"/>
      <c r="I397" s="5"/>
      <c r="J397" s="5"/>
      <c r="K397" s="5"/>
      <c r="L397" s="5"/>
      <c r="M397" s="5"/>
      <c r="N397" s="5"/>
      <c r="O397" s="5"/>
      <c r="P397" s="5"/>
      <c r="Q397" s="5"/>
      <c r="R397" s="5"/>
    </row>
    <row r="398" spans="6:18" ht="14.25" customHeight="1">
      <c r="F398" s="5"/>
      <c r="G398" s="5"/>
      <c r="H398" s="5"/>
      <c r="I398" s="5"/>
      <c r="J398" s="5"/>
      <c r="K398" s="5"/>
      <c r="L398" s="5"/>
      <c r="M398" s="5"/>
      <c r="N398" s="5"/>
      <c r="O398" s="5"/>
      <c r="P398" s="5"/>
      <c r="Q398" s="5"/>
      <c r="R398" s="5"/>
    </row>
    <row r="399" spans="6:18" ht="14.25" customHeight="1">
      <c r="F399" s="5"/>
      <c r="G399" s="5"/>
      <c r="H399" s="5"/>
      <c r="I399" s="5"/>
      <c r="J399" s="5"/>
      <c r="K399" s="5"/>
      <c r="L399" s="5"/>
      <c r="M399" s="5"/>
      <c r="N399" s="5"/>
      <c r="O399" s="5"/>
      <c r="P399" s="5"/>
      <c r="Q399" s="5"/>
      <c r="R399" s="5"/>
    </row>
    <row r="400" spans="6:18" ht="14.25" customHeight="1">
      <c r="F400" s="5"/>
      <c r="G400" s="5"/>
      <c r="H400" s="5"/>
      <c r="I400" s="5"/>
      <c r="J400" s="5"/>
      <c r="K400" s="5"/>
      <c r="L400" s="5"/>
      <c r="M400" s="5"/>
      <c r="N400" s="5"/>
      <c r="O400" s="5"/>
      <c r="P400" s="5"/>
      <c r="Q400" s="5"/>
      <c r="R400" s="5"/>
    </row>
    <row r="401" spans="6:18" ht="14.25" customHeight="1">
      <c r="F401" s="5"/>
      <c r="G401" s="5"/>
      <c r="H401" s="5"/>
      <c r="I401" s="5"/>
      <c r="J401" s="5"/>
      <c r="K401" s="5"/>
      <c r="L401" s="5"/>
      <c r="M401" s="5"/>
      <c r="N401" s="5"/>
      <c r="O401" s="5"/>
      <c r="P401" s="5"/>
      <c r="Q401" s="5"/>
      <c r="R401" s="5"/>
    </row>
    <row r="402" spans="6:18" ht="14.25" customHeight="1">
      <c r="F402" s="5"/>
      <c r="G402" s="5"/>
      <c r="H402" s="5"/>
      <c r="I402" s="5"/>
      <c r="J402" s="5"/>
      <c r="K402" s="5"/>
      <c r="L402" s="5"/>
      <c r="M402" s="5"/>
      <c r="N402" s="5"/>
      <c r="O402" s="5"/>
      <c r="P402" s="5"/>
      <c r="Q402" s="5"/>
      <c r="R402" s="5"/>
    </row>
    <row r="403" spans="6:18" ht="14.25" customHeight="1">
      <c r="F403" s="5"/>
      <c r="G403" s="5"/>
      <c r="H403" s="5"/>
      <c r="I403" s="5"/>
      <c r="J403" s="5"/>
      <c r="K403" s="5"/>
      <c r="L403" s="5"/>
      <c r="M403" s="5"/>
      <c r="N403" s="5"/>
      <c r="O403" s="5"/>
      <c r="P403" s="5"/>
      <c r="Q403" s="5"/>
      <c r="R403" s="5"/>
    </row>
    <row r="404" spans="6:18" ht="14.25" customHeight="1">
      <c r="F404" s="5"/>
      <c r="G404" s="5"/>
      <c r="H404" s="5"/>
      <c r="I404" s="5"/>
      <c r="J404" s="5"/>
      <c r="K404" s="5"/>
      <c r="L404" s="5"/>
      <c r="M404" s="5"/>
      <c r="N404" s="5"/>
      <c r="O404" s="5"/>
      <c r="P404" s="5"/>
      <c r="Q404" s="5"/>
      <c r="R404" s="5"/>
    </row>
    <row r="405" spans="6:18" ht="14.25" customHeight="1">
      <c r="F405" s="5"/>
      <c r="G405" s="5"/>
      <c r="H405" s="5"/>
      <c r="I405" s="5"/>
      <c r="J405" s="5"/>
      <c r="K405" s="5"/>
      <c r="L405" s="5"/>
      <c r="M405" s="5"/>
      <c r="N405" s="5"/>
      <c r="O405" s="5"/>
      <c r="P405" s="5"/>
      <c r="Q405" s="5"/>
      <c r="R405" s="5"/>
    </row>
    <row r="406" spans="6:18" ht="14.25" customHeight="1">
      <c r="F406" s="5"/>
      <c r="G406" s="5"/>
      <c r="H406" s="5"/>
      <c r="I406" s="5"/>
      <c r="J406" s="5"/>
      <c r="K406" s="5"/>
      <c r="L406" s="5"/>
      <c r="M406" s="5"/>
      <c r="N406" s="5"/>
      <c r="O406" s="5"/>
      <c r="P406" s="5"/>
      <c r="Q406" s="5"/>
      <c r="R406" s="5"/>
    </row>
    <row r="407" spans="6:18" ht="14.25" customHeight="1">
      <c r="F407" s="5"/>
      <c r="G407" s="5"/>
      <c r="H407" s="5"/>
      <c r="I407" s="5"/>
      <c r="J407" s="5"/>
      <c r="K407" s="5"/>
      <c r="L407" s="5"/>
      <c r="M407" s="5"/>
      <c r="N407" s="5"/>
      <c r="O407" s="5"/>
      <c r="P407" s="5"/>
      <c r="Q407" s="5"/>
      <c r="R407" s="5"/>
    </row>
    <row r="408" spans="6:18" ht="14.25" customHeight="1">
      <c r="F408" s="5"/>
      <c r="G408" s="5"/>
      <c r="H408" s="5"/>
      <c r="I408" s="5"/>
      <c r="J408" s="5"/>
      <c r="K408" s="5"/>
      <c r="L408" s="5"/>
      <c r="M408" s="5"/>
      <c r="N408" s="5"/>
      <c r="O408" s="5"/>
      <c r="P408" s="5"/>
      <c r="Q408" s="5"/>
      <c r="R408" s="5"/>
    </row>
    <row r="409" spans="6:18" ht="14.25" customHeight="1">
      <c r="F409" s="5"/>
      <c r="G409" s="5"/>
      <c r="H409" s="5"/>
      <c r="I409" s="5"/>
      <c r="J409" s="5"/>
      <c r="K409" s="5"/>
      <c r="L409" s="5"/>
      <c r="M409" s="5"/>
      <c r="N409" s="5"/>
      <c r="O409" s="5"/>
      <c r="P409" s="5"/>
      <c r="Q409" s="5"/>
      <c r="R409" s="5"/>
    </row>
    <row r="410" spans="6:18" ht="14.25" customHeight="1">
      <c r="F410" s="5"/>
      <c r="G410" s="5"/>
      <c r="H410" s="5"/>
      <c r="I410" s="5"/>
      <c r="J410" s="5"/>
      <c r="K410" s="5"/>
      <c r="L410" s="5"/>
      <c r="M410" s="5"/>
      <c r="N410" s="5"/>
      <c r="O410" s="5"/>
      <c r="P410" s="5"/>
      <c r="Q410" s="5"/>
      <c r="R410" s="5"/>
    </row>
    <row r="411" spans="6:18" ht="14.25" customHeight="1">
      <c r="F411" s="5"/>
      <c r="G411" s="5"/>
      <c r="H411" s="5"/>
      <c r="I411" s="5"/>
      <c r="J411" s="5"/>
      <c r="K411" s="5"/>
      <c r="L411" s="5"/>
      <c r="M411" s="5"/>
      <c r="N411" s="5"/>
      <c r="O411" s="5"/>
      <c r="P411" s="5"/>
      <c r="Q411" s="5"/>
      <c r="R411" s="5"/>
    </row>
    <row r="412" spans="6:18" ht="14.25" customHeight="1">
      <c r="F412" s="5"/>
      <c r="G412" s="5"/>
      <c r="H412" s="5"/>
      <c r="I412" s="5"/>
      <c r="J412" s="5"/>
      <c r="K412" s="5"/>
      <c r="L412" s="5"/>
      <c r="M412" s="5"/>
      <c r="N412" s="5"/>
      <c r="O412" s="5"/>
      <c r="P412" s="5"/>
      <c r="Q412" s="5"/>
      <c r="R412" s="5"/>
    </row>
    <row r="413" spans="6:18" ht="14.25" customHeight="1">
      <c r="F413" s="5"/>
      <c r="G413" s="5"/>
      <c r="H413" s="5"/>
      <c r="I413" s="5"/>
      <c r="J413" s="5"/>
      <c r="K413" s="5"/>
      <c r="L413" s="5"/>
      <c r="M413" s="5"/>
      <c r="N413" s="5"/>
      <c r="O413" s="5"/>
      <c r="P413" s="5"/>
      <c r="Q413" s="5"/>
      <c r="R413" s="5"/>
    </row>
    <row r="414" spans="6:18" ht="14.25" customHeight="1">
      <c r="F414" s="5"/>
      <c r="G414" s="5"/>
      <c r="H414" s="5"/>
      <c r="I414" s="5"/>
      <c r="J414" s="5"/>
      <c r="K414" s="5"/>
      <c r="L414" s="5"/>
      <c r="M414" s="5"/>
      <c r="N414" s="5"/>
      <c r="O414" s="5"/>
      <c r="P414" s="5"/>
      <c r="Q414" s="5"/>
      <c r="R414" s="5"/>
    </row>
    <row r="415" spans="6:18" ht="14.25" customHeight="1">
      <c r="F415" s="5"/>
      <c r="G415" s="5"/>
      <c r="H415" s="5"/>
      <c r="I415" s="5"/>
      <c r="J415" s="5"/>
      <c r="K415" s="5"/>
      <c r="L415" s="5"/>
      <c r="M415" s="5"/>
      <c r="N415" s="5"/>
      <c r="O415" s="5"/>
      <c r="P415" s="5"/>
      <c r="Q415" s="5"/>
      <c r="R415" s="5"/>
    </row>
    <row r="416" spans="6:18" ht="14.25" customHeight="1">
      <c r="F416" s="5"/>
      <c r="G416" s="5"/>
      <c r="H416" s="5"/>
      <c r="I416" s="5"/>
      <c r="J416" s="5"/>
      <c r="K416" s="5"/>
      <c r="L416" s="5"/>
      <c r="M416" s="5"/>
      <c r="N416" s="5"/>
      <c r="O416" s="5"/>
      <c r="P416" s="5"/>
      <c r="Q416" s="5"/>
      <c r="R416" s="5"/>
    </row>
    <row r="417" spans="6:18" ht="14.25" customHeight="1">
      <c r="F417" s="5"/>
      <c r="G417" s="5"/>
      <c r="H417" s="5"/>
      <c r="I417" s="5"/>
      <c r="J417" s="5"/>
      <c r="K417" s="5"/>
      <c r="L417" s="5"/>
      <c r="M417" s="5"/>
      <c r="N417" s="5"/>
      <c r="O417" s="5"/>
      <c r="P417" s="5"/>
      <c r="Q417" s="5"/>
      <c r="R417" s="5"/>
    </row>
    <row r="418" spans="6:18" ht="14.25" customHeight="1">
      <c r="F418" s="5"/>
      <c r="G418" s="5"/>
      <c r="H418" s="5"/>
      <c r="I418" s="5"/>
      <c r="J418" s="5"/>
      <c r="K418" s="5"/>
      <c r="L418" s="5"/>
      <c r="M418" s="5"/>
      <c r="N418" s="5"/>
      <c r="O418" s="5"/>
      <c r="P418" s="5"/>
      <c r="Q418" s="5"/>
      <c r="R418" s="5"/>
    </row>
    <row r="419" spans="6:18" ht="14.25" customHeight="1">
      <c r="F419" s="5"/>
      <c r="G419" s="5"/>
      <c r="H419" s="5"/>
      <c r="I419" s="5"/>
      <c r="J419" s="5"/>
      <c r="K419" s="5"/>
      <c r="L419" s="5"/>
      <c r="M419" s="5"/>
      <c r="N419" s="5"/>
      <c r="O419" s="5"/>
      <c r="P419" s="5"/>
      <c r="Q419" s="5"/>
      <c r="R419" s="5"/>
    </row>
    <row r="420" spans="6:18" ht="14.25" customHeight="1">
      <c r="F420" s="5"/>
      <c r="G420" s="5"/>
      <c r="H420" s="5"/>
      <c r="I420" s="5"/>
      <c r="J420" s="5"/>
      <c r="K420" s="5"/>
      <c r="L420" s="5"/>
      <c r="M420" s="5"/>
      <c r="N420" s="5"/>
      <c r="O420" s="5"/>
      <c r="P420" s="5"/>
      <c r="Q420" s="5"/>
      <c r="R420" s="5"/>
    </row>
    <row r="421" spans="6:18" ht="14.25" customHeight="1">
      <c r="F421" s="5"/>
      <c r="G421" s="5"/>
      <c r="H421" s="5"/>
      <c r="I421" s="5"/>
      <c r="J421" s="5"/>
      <c r="K421" s="5"/>
      <c r="L421" s="5"/>
      <c r="M421" s="5"/>
      <c r="N421" s="5"/>
      <c r="O421" s="5"/>
      <c r="P421" s="5"/>
      <c r="Q421" s="5"/>
      <c r="R421" s="5"/>
    </row>
    <row r="422" spans="6:18" ht="14.25" customHeight="1">
      <c r="F422" s="5"/>
      <c r="G422" s="5"/>
      <c r="H422" s="5"/>
      <c r="I422" s="5"/>
      <c r="J422" s="5"/>
      <c r="K422" s="5"/>
      <c r="L422" s="5"/>
      <c r="M422" s="5"/>
      <c r="N422" s="5"/>
      <c r="O422" s="5"/>
      <c r="P422" s="5"/>
      <c r="Q422" s="5"/>
      <c r="R422" s="5"/>
    </row>
    <row r="423" spans="6:18" ht="14.25" customHeight="1">
      <c r="F423" s="5"/>
      <c r="G423" s="5"/>
      <c r="H423" s="5"/>
      <c r="I423" s="5"/>
      <c r="J423" s="5"/>
      <c r="K423" s="5"/>
      <c r="L423" s="5"/>
      <c r="M423" s="5"/>
      <c r="N423" s="5"/>
      <c r="O423" s="5"/>
      <c r="P423" s="5"/>
      <c r="Q423" s="5"/>
      <c r="R423" s="5"/>
    </row>
    <row r="424" spans="6:18" ht="14.25" customHeight="1">
      <c r="F424" s="5"/>
      <c r="G424" s="5"/>
      <c r="H424" s="5"/>
      <c r="I424" s="5"/>
      <c r="J424" s="5"/>
      <c r="K424" s="5"/>
      <c r="L424" s="5"/>
      <c r="M424" s="5"/>
      <c r="N424" s="5"/>
      <c r="O424" s="5"/>
      <c r="P424" s="5"/>
      <c r="Q424" s="5"/>
      <c r="R424" s="5"/>
    </row>
    <row r="425" spans="6:18" ht="14.25" customHeight="1">
      <c r="F425" s="5"/>
      <c r="G425" s="5"/>
      <c r="H425" s="5"/>
      <c r="I425" s="5"/>
      <c r="J425" s="5"/>
      <c r="K425" s="5"/>
      <c r="L425" s="5"/>
      <c r="M425" s="5"/>
      <c r="N425" s="5"/>
      <c r="O425" s="5"/>
      <c r="P425" s="5"/>
      <c r="Q425" s="5"/>
      <c r="R425" s="5"/>
    </row>
    <row r="426" spans="6:18" ht="14.25" customHeight="1">
      <c r="F426" s="5"/>
      <c r="G426" s="5"/>
      <c r="H426" s="5"/>
      <c r="I426" s="5"/>
      <c r="J426" s="5"/>
      <c r="K426" s="5"/>
      <c r="L426" s="5"/>
      <c r="M426" s="5"/>
      <c r="N426" s="5"/>
      <c r="O426" s="5"/>
      <c r="P426" s="5"/>
      <c r="Q426" s="5"/>
      <c r="R426" s="5"/>
    </row>
    <row r="427" spans="6:18" ht="14.25" customHeight="1">
      <c r="F427" s="5"/>
      <c r="G427" s="5"/>
      <c r="H427" s="5"/>
      <c r="I427" s="5"/>
      <c r="J427" s="5"/>
      <c r="K427" s="5"/>
      <c r="L427" s="5"/>
      <c r="M427" s="5"/>
      <c r="N427" s="5"/>
      <c r="O427" s="5"/>
      <c r="P427" s="5"/>
      <c r="Q427" s="5"/>
      <c r="R427" s="5"/>
    </row>
    <row r="428" spans="6:18" ht="14.25" customHeight="1">
      <c r="F428" s="5"/>
      <c r="G428" s="5"/>
      <c r="H428" s="5"/>
      <c r="I428" s="5"/>
      <c r="J428" s="5"/>
      <c r="K428" s="5"/>
      <c r="L428" s="5"/>
      <c r="M428" s="5"/>
      <c r="N428" s="5"/>
      <c r="O428" s="5"/>
      <c r="P428" s="5"/>
      <c r="Q428" s="5"/>
      <c r="R428" s="5"/>
    </row>
    <row r="429" spans="6:18" ht="14.25" customHeight="1">
      <c r="F429" s="5"/>
      <c r="G429" s="5"/>
      <c r="H429" s="5"/>
      <c r="I429" s="5"/>
      <c r="J429" s="5"/>
      <c r="K429" s="5"/>
      <c r="L429" s="5"/>
      <c r="M429" s="5"/>
      <c r="N429" s="5"/>
      <c r="O429" s="5"/>
      <c r="P429" s="5"/>
      <c r="Q429" s="5"/>
      <c r="R429" s="5"/>
    </row>
    <row r="430" spans="6:18" ht="14.25" customHeight="1">
      <c r="F430" s="5"/>
      <c r="G430" s="5"/>
      <c r="H430" s="5"/>
      <c r="I430" s="5"/>
      <c r="J430" s="5"/>
      <c r="K430" s="5"/>
      <c r="L430" s="5"/>
      <c r="M430" s="5"/>
      <c r="N430" s="5"/>
      <c r="O430" s="5"/>
      <c r="P430" s="5"/>
      <c r="Q430" s="5"/>
      <c r="R430" s="5"/>
    </row>
    <row r="431" spans="6:18" ht="14.25" customHeight="1">
      <c r="F431" s="5"/>
      <c r="G431" s="5"/>
      <c r="H431" s="5"/>
      <c r="I431" s="5"/>
      <c r="J431" s="5"/>
      <c r="K431" s="5"/>
      <c r="L431" s="5"/>
      <c r="M431" s="5"/>
      <c r="N431" s="5"/>
      <c r="O431" s="5"/>
      <c r="P431" s="5"/>
      <c r="Q431" s="5"/>
      <c r="R431" s="5"/>
    </row>
    <row r="432" spans="6:18" ht="14.25" customHeight="1">
      <c r="F432" s="5"/>
      <c r="G432" s="5"/>
      <c r="H432" s="5"/>
      <c r="I432" s="5"/>
      <c r="J432" s="5"/>
      <c r="K432" s="5"/>
      <c r="L432" s="5"/>
      <c r="M432" s="5"/>
      <c r="N432" s="5"/>
      <c r="O432" s="5"/>
      <c r="P432" s="5"/>
      <c r="Q432" s="5"/>
      <c r="R432" s="5"/>
    </row>
    <row r="433" spans="6:18" ht="14.25" customHeight="1">
      <c r="F433" s="5"/>
      <c r="G433" s="5"/>
      <c r="H433" s="5"/>
      <c r="I433" s="5"/>
      <c r="J433" s="5"/>
      <c r="K433" s="5"/>
      <c r="L433" s="5"/>
      <c r="M433" s="5"/>
      <c r="N433" s="5"/>
      <c r="O433" s="5"/>
      <c r="P433" s="5"/>
      <c r="Q433" s="5"/>
      <c r="R433" s="5"/>
    </row>
    <row r="434" spans="6:18" ht="14.25" customHeight="1">
      <c r="F434" s="5"/>
      <c r="G434" s="5"/>
      <c r="H434" s="5"/>
      <c r="I434" s="5"/>
      <c r="J434" s="5"/>
      <c r="K434" s="5"/>
      <c r="L434" s="5"/>
      <c r="M434" s="5"/>
      <c r="N434" s="5"/>
      <c r="O434" s="5"/>
      <c r="P434" s="5"/>
      <c r="Q434" s="5"/>
      <c r="R434" s="5"/>
    </row>
    <row r="435" spans="6:18" ht="14.25" customHeight="1">
      <c r="F435" s="5"/>
      <c r="G435" s="5"/>
      <c r="H435" s="5"/>
      <c r="I435" s="5"/>
      <c r="J435" s="5"/>
      <c r="K435" s="5"/>
      <c r="L435" s="5"/>
      <c r="M435" s="5"/>
      <c r="N435" s="5"/>
      <c r="O435" s="5"/>
      <c r="P435" s="5"/>
      <c r="Q435" s="5"/>
      <c r="R435" s="5"/>
    </row>
    <row r="436" spans="6:18" ht="14.25" customHeight="1">
      <c r="F436" s="5"/>
      <c r="G436" s="5"/>
      <c r="H436" s="5"/>
      <c r="I436" s="5"/>
      <c r="J436" s="5"/>
      <c r="K436" s="5"/>
      <c r="L436" s="5"/>
      <c r="M436" s="5"/>
      <c r="N436" s="5"/>
      <c r="O436" s="5"/>
      <c r="P436" s="5"/>
      <c r="Q436" s="5"/>
      <c r="R436" s="5"/>
    </row>
    <row r="437" spans="6:18" ht="14.25" customHeight="1">
      <c r="F437" s="5"/>
      <c r="G437" s="5"/>
      <c r="H437" s="5"/>
      <c r="I437" s="5"/>
      <c r="J437" s="5"/>
      <c r="K437" s="5"/>
      <c r="L437" s="5"/>
      <c r="M437" s="5"/>
      <c r="N437" s="5"/>
      <c r="O437" s="5"/>
      <c r="P437" s="5"/>
      <c r="Q437" s="5"/>
      <c r="R437" s="5"/>
    </row>
    <row r="438" spans="6:18" ht="14.25" customHeight="1">
      <c r="F438" s="5"/>
      <c r="G438" s="5"/>
      <c r="H438" s="5"/>
      <c r="I438" s="5"/>
      <c r="J438" s="5"/>
      <c r="K438" s="5"/>
      <c r="L438" s="5"/>
      <c r="M438" s="5"/>
      <c r="N438" s="5"/>
      <c r="O438" s="5"/>
      <c r="P438" s="5"/>
      <c r="Q438" s="5"/>
      <c r="R438" s="5"/>
    </row>
    <row r="439" spans="6:18" ht="14.25" customHeight="1">
      <c r="F439" s="5"/>
      <c r="G439" s="5"/>
      <c r="H439" s="5"/>
      <c r="I439" s="5"/>
      <c r="J439" s="5"/>
      <c r="K439" s="5"/>
      <c r="L439" s="5"/>
      <c r="M439" s="5"/>
      <c r="N439" s="5"/>
      <c r="O439" s="5"/>
      <c r="P439" s="5"/>
      <c r="Q439" s="5"/>
      <c r="R439" s="5"/>
    </row>
    <row r="440" spans="6:18" ht="14.25" customHeight="1">
      <c r="F440" s="5"/>
      <c r="G440" s="5"/>
      <c r="H440" s="5"/>
      <c r="I440" s="5"/>
      <c r="J440" s="5"/>
      <c r="K440" s="5"/>
      <c r="L440" s="5"/>
      <c r="M440" s="5"/>
      <c r="N440" s="5"/>
      <c r="O440" s="5"/>
      <c r="P440" s="5"/>
      <c r="Q440" s="5"/>
      <c r="R440" s="5"/>
    </row>
    <row r="441" spans="6:18" ht="14.25" customHeight="1">
      <c r="F441" s="5"/>
      <c r="G441" s="5"/>
      <c r="H441" s="5"/>
      <c r="I441" s="5"/>
      <c r="J441" s="5"/>
      <c r="K441" s="5"/>
      <c r="L441" s="5"/>
      <c r="M441" s="5"/>
      <c r="N441" s="5"/>
      <c r="O441" s="5"/>
      <c r="P441" s="5"/>
      <c r="Q441" s="5"/>
      <c r="R441" s="5"/>
    </row>
    <row r="442" spans="6:18" ht="14.25" customHeight="1">
      <c r="F442" s="5"/>
      <c r="G442" s="5"/>
      <c r="H442" s="5"/>
      <c r="I442" s="5"/>
      <c r="J442" s="5"/>
      <c r="K442" s="5"/>
      <c r="L442" s="5"/>
      <c r="M442" s="5"/>
      <c r="N442" s="5"/>
      <c r="O442" s="5"/>
      <c r="P442" s="5"/>
      <c r="Q442" s="5"/>
      <c r="R442" s="5"/>
    </row>
    <row r="443" spans="6:18" ht="14.25" customHeight="1">
      <c r="F443" s="5"/>
      <c r="G443" s="5"/>
      <c r="H443" s="5"/>
      <c r="I443" s="5"/>
      <c r="J443" s="5"/>
      <c r="K443" s="5"/>
      <c r="L443" s="5"/>
      <c r="M443" s="5"/>
      <c r="N443" s="5"/>
      <c r="O443" s="5"/>
      <c r="P443" s="5"/>
      <c r="Q443" s="5"/>
      <c r="R443" s="5"/>
    </row>
    <row r="444" spans="6:18" ht="14.25" customHeight="1">
      <c r="F444" s="5"/>
      <c r="G444" s="5"/>
      <c r="H444" s="5"/>
      <c r="I444" s="5"/>
      <c r="J444" s="5"/>
      <c r="K444" s="5"/>
      <c r="L444" s="5"/>
      <c r="M444" s="5"/>
      <c r="N444" s="5"/>
      <c r="O444" s="5"/>
      <c r="P444" s="5"/>
      <c r="Q444" s="5"/>
      <c r="R444" s="5"/>
    </row>
    <row r="445" spans="6:18" ht="14.25" customHeight="1">
      <c r="F445" s="5"/>
      <c r="G445" s="5"/>
      <c r="H445" s="5"/>
      <c r="I445" s="5"/>
      <c r="J445" s="5"/>
      <c r="K445" s="5"/>
      <c r="L445" s="5"/>
      <c r="M445" s="5"/>
      <c r="N445" s="5"/>
      <c r="O445" s="5"/>
      <c r="P445" s="5"/>
      <c r="Q445" s="5"/>
      <c r="R445" s="5"/>
    </row>
    <row r="446" spans="6:18" ht="14.25" customHeight="1">
      <c r="F446" s="5"/>
      <c r="G446" s="5"/>
      <c r="H446" s="5"/>
      <c r="I446" s="5"/>
      <c r="J446" s="5"/>
      <c r="K446" s="5"/>
      <c r="L446" s="5"/>
      <c r="M446" s="5"/>
      <c r="N446" s="5"/>
      <c r="O446" s="5"/>
      <c r="P446" s="5"/>
      <c r="Q446" s="5"/>
      <c r="R446" s="5"/>
    </row>
    <row r="447" spans="6:18" ht="14.25" customHeight="1">
      <c r="F447" s="5"/>
      <c r="G447" s="5"/>
      <c r="H447" s="5"/>
      <c r="I447" s="5"/>
      <c r="J447" s="5"/>
      <c r="K447" s="5"/>
      <c r="L447" s="5"/>
      <c r="M447" s="5"/>
      <c r="N447" s="5"/>
      <c r="O447" s="5"/>
      <c r="P447" s="5"/>
      <c r="Q447" s="5"/>
      <c r="R447" s="5"/>
    </row>
    <row r="448" spans="6:18" ht="14.25" customHeight="1">
      <c r="F448" s="5"/>
      <c r="G448" s="5"/>
      <c r="H448" s="5"/>
      <c r="I448" s="5"/>
      <c r="J448" s="5"/>
      <c r="K448" s="5"/>
      <c r="L448" s="5"/>
      <c r="M448" s="5"/>
      <c r="N448" s="5"/>
      <c r="O448" s="5"/>
      <c r="P448" s="5"/>
      <c r="Q448" s="5"/>
      <c r="R448" s="5"/>
    </row>
    <row r="449" spans="6:18" ht="14.25" customHeight="1">
      <c r="F449" s="5"/>
      <c r="G449" s="5"/>
      <c r="H449" s="5"/>
      <c r="I449" s="5"/>
      <c r="J449" s="5"/>
      <c r="K449" s="5"/>
      <c r="L449" s="5"/>
      <c r="M449" s="5"/>
      <c r="N449" s="5"/>
      <c r="O449" s="5"/>
      <c r="P449" s="5"/>
      <c r="Q449" s="5"/>
      <c r="R449" s="5"/>
    </row>
    <row r="450" spans="6:18" ht="14.25" customHeight="1">
      <c r="F450" s="5"/>
      <c r="G450" s="5"/>
      <c r="H450" s="5"/>
      <c r="I450" s="5"/>
      <c r="J450" s="5"/>
      <c r="K450" s="5"/>
      <c r="L450" s="5"/>
      <c r="M450" s="5"/>
      <c r="N450" s="5"/>
      <c r="O450" s="5"/>
      <c r="P450" s="5"/>
      <c r="Q450" s="5"/>
      <c r="R450" s="5"/>
    </row>
    <row r="451" spans="6:18" ht="14.25" customHeight="1">
      <c r="F451" s="5"/>
      <c r="G451" s="5"/>
      <c r="H451" s="5"/>
      <c r="I451" s="5"/>
      <c r="J451" s="5"/>
      <c r="K451" s="5"/>
      <c r="L451" s="5"/>
      <c r="M451" s="5"/>
      <c r="N451" s="5"/>
      <c r="O451" s="5"/>
      <c r="P451" s="5"/>
      <c r="Q451" s="5"/>
      <c r="R451" s="5"/>
    </row>
    <row r="452" spans="6:18" ht="14.25" customHeight="1">
      <c r="F452" s="5"/>
      <c r="G452" s="5"/>
      <c r="H452" s="5"/>
      <c r="I452" s="5"/>
      <c r="J452" s="5"/>
      <c r="K452" s="5"/>
      <c r="L452" s="5"/>
      <c r="M452" s="5"/>
      <c r="N452" s="5"/>
      <c r="O452" s="5"/>
      <c r="P452" s="5"/>
      <c r="Q452" s="5"/>
      <c r="R452" s="5"/>
    </row>
    <row r="453" spans="6:18" ht="14.25" customHeight="1">
      <c r="F453" s="5"/>
      <c r="G453" s="5"/>
      <c r="H453" s="5"/>
      <c r="I453" s="5"/>
      <c r="J453" s="5"/>
      <c r="K453" s="5"/>
      <c r="L453" s="5"/>
      <c r="M453" s="5"/>
      <c r="N453" s="5"/>
      <c r="O453" s="5"/>
      <c r="P453" s="5"/>
      <c r="Q453" s="5"/>
      <c r="R453" s="5"/>
    </row>
    <row r="454" spans="6:18" ht="14.25" customHeight="1">
      <c r="F454" s="5"/>
      <c r="G454" s="5"/>
      <c r="H454" s="5"/>
      <c r="I454" s="5"/>
      <c r="J454" s="5"/>
      <c r="K454" s="5"/>
      <c r="L454" s="5"/>
      <c r="M454" s="5"/>
      <c r="N454" s="5"/>
      <c r="O454" s="5"/>
      <c r="P454" s="5"/>
      <c r="Q454" s="5"/>
      <c r="R454" s="5"/>
    </row>
    <row r="455" spans="6:18" ht="14.25" customHeight="1">
      <c r="F455" s="5"/>
      <c r="G455" s="5"/>
      <c r="H455" s="5"/>
      <c r="I455" s="5"/>
      <c r="J455" s="5"/>
      <c r="K455" s="5"/>
      <c r="L455" s="5"/>
      <c r="M455" s="5"/>
      <c r="N455" s="5"/>
      <c r="O455" s="5"/>
      <c r="P455" s="5"/>
      <c r="Q455" s="5"/>
      <c r="R455" s="5"/>
    </row>
    <row r="456" spans="6:18" ht="14.25" customHeight="1">
      <c r="F456" s="5"/>
      <c r="G456" s="5"/>
      <c r="H456" s="5"/>
      <c r="I456" s="5"/>
      <c r="J456" s="5"/>
      <c r="K456" s="5"/>
      <c r="L456" s="5"/>
      <c r="M456" s="5"/>
      <c r="N456" s="5"/>
      <c r="O456" s="5"/>
      <c r="P456" s="5"/>
      <c r="Q456" s="5"/>
      <c r="R456" s="5"/>
    </row>
    <row r="457" spans="6:18" ht="14.25" customHeight="1">
      <c r="F457" s="5"/>
      <c r="G457" s="5"/>
      <c r="H457" s="5"/>
      <c r="I457" s="5"/>
      <c r="J457" s="5"/>
      <c r="K457" s="5"/>
      <c r="L457" s="5"/>
      <c r="M457" s="5"/>
      <c r="N457" s="5"/>
      <c r="O457" s="5"/>
      <c r="P457" s="5"/>
      <c r="Q457" s="5"/>
      <c r="R457" s="5"/>
    </row>
    <row r="458" spans="6:18" ht="14.25" customHeight="1">
      <c r="F458" s="5"/>
      <c r="G458" s="5"/>
      <c r="H458" s="5"/>
      <c r="I458" s="5"/>
      <c r="J458" s="5"/>
      <c r="K458" s="5"/>
      <c r="L458" s="5"/>
      <c r="M458" s="5"/>
      <c r="N458" s="5"/>
      <c r="O458" s="5"/>
      <c r="P458" s="5"/>
      <c r="Q458" s="5"/>
      <c r="R458" s="5"/>
    </row>
    <row r="459" spans="6:18" ht="14.25" customHeight="1">
      <c r="F459" s="5"/>
      <c r="G459" s="5"/>
      <c r="H459" s="5"/>
      <c r="I459" s="5"/>
      <c r="J459" s="5"/>
      <c r="K459" s="5"/>
      <c r="L459" s="5"/>
      <c r="M459" s="5"/>
      <c r="N459" s="5"/>
      <c r="O459" s="5"/>
      <c r="P459" s="5"/>
      <c r="Q459" s="5"/>
      <c r="R459" s="5"/>
    </row>
    <row r="460" spans="6:18" ht="14.25" customHeight="1">
      <c r="F460" s="5"/>
      <c r="G460" s="5"/>
      <c r="H460" s="5"/>
      <c r="I460" s="5"/>
      <c r="J460" s="5"/>
      <c r="K460" s="5"/>
      <c r="L460" s="5"/>
      <c r="M460" s="5"/>
      <c r="N460" s="5"/>
      <c r="O460" s="5"/>
      <c r="P460" s="5"/>
      <c r="Q460" s="5"/>
      <c r="R460" s="5"/>
    </row>
    <row r="461" spans="6:18" ht="14.25" customHeight="1">
      <c r="F461" s="5"/>
      <c r="G461" s="5"/>
      <c r="H461" s="5"/>
      <c r="I461" s="5"/>
      <c r="J461" s="5"/>
      <c r="K461" s="5"/>
      <c r="L461" s="5"/>
      <c r="M461" s="5"/>
      <c r="N461" s="5"/>
      <c r="O461" s="5"/>
      <c r="P461" s="5"/>
      <c r="Q461" s="5"/>
      <c r="R461" s="5"/>
    </row>
    <row r="462" spans="6:18" ht="14.25" customHeight="1">
      <c r="F462" s="5"/>
      <c r="G462" s="5"/>
      <c r="H462" s="5"/>
      <c r="I462" s="5"/>
      <c r="J462" s="5"/>
      <c r="K462" s="5"/>
      <c r="L462" s="5"/>
      <c r="M462" s="5"/>
      <c r="N462" s="5"/>
      <c r="O462" s="5"/>
      <c r="P462" s="5"/>
      <c r="Q462" s="5"/>
      <c r="R462" s="5"/>
    </row>
    <row r="463" spans="6:18" ht="14.25" customHeight="1">
      <c r="F463" s="5"/>
      <c r="G463" s="5"/>
      <c r="H463" s="5"/>
      <c r="I463" s="5"/>
      <c r="J463" s="5"/>
      <c r="K463" s="5"/>
      <c r="L463" s="5"/>
      <c r="M463" s="5"/>
      <c r="N463" s="5"/>
      <c r="O463" s="5"/>
      <c r="P463" s="5"/>
      <c r="Q463" s="5"/>
      <c r="R463" s="5"/>
    </row>
    <row r="464" spans="6:18" ht="14.25" customHeight="1">
      <c r="F464" s="5"/>
      <c r="G464" s="5"/>
      <c r="H464" s="5"/>
      <c r="I464" s="5"/>
      <c r="J464" s="5"/>
      <c r="K464" s="5"/>
      <c r="L464" s="5"/>
      <c r="M464" s="5"/>
      <c r="N464" s="5"/>
      <c r="O464" s="5"/>
      <c r="P464" s="5"/>
      <c r="Q464" s="5"/>
      <c r="R464" s="5"/>
    </row>
    <row r="465" spans="6:18" ht="14.25" customHeight="1">
      <c r="F465" s="5"/>
      <c r="G465" s="5"/>
      <c r="H465" s="5"/>
      <c r="I465" s="5"/>
      <c r="J465" s="5"/>
      <c r="K465" s="5"/>
      <c r="L465" s="5"/>
      <c r="M465" s="5"/>
      <c r="N465" s="5"/>
      <c r="O465" s="5"/>
      <c r="P465" s="5"/>
      <c r="Q465" s="5"/>
      <c r="R465" s="5"/>
    </row>
    <row r="466" spans="6:18" ht="14.25" customHeight="1">
      <c r="F466" s="5"/>
      <c r="G466" s="5"/>
      <c r="H466" s="5"/>
      <c r="I466" s="5"/>
      <c r="J466" s="5"/>
      <c r="K466" s="5"/>
      <c r="L466" s="5"/>
      <c r="M466" s="5"/>
      <c r="N466" s="5"/>
      <c r="O466" s="5"/>
      <c r="P466" s="5"/>
      <c r="Q466" s="5"/>
      <c r="R466" s="5"/>
    </row>
    <row r="467" spans="6:18" ht="14.25" customHeight="1">
      <c r="F467" s="5"/>
      <c r="G467" s="5"/>
      <c r="H467" s="5"/>
      <c r="I467" s="5"/>
      <c r="J467" s="5"/>
      <c r="K467" s="5"/>
      <c r="L467" s="5"/>
      <c r="M467" s="5"/>
      <c r="N467" s="5"/>
      <c r="O467" s="5"/>
      <c r="P467" s="5"/>
      <c r="Q467" s="5"/>
      <c r="R467" s="5"/>
    </row>
    <row r="468" spans="6:18" ht="14.25" customHeight="1">
      <c r="F468" s="5"/>
      <c r="G468" s="5"/>
      <c r="H468" s="5"/>
      <c r="I468" s="5"/>
      <c r="J468" s="5"/>
      <c r="K468" s="5"/>
      <c r="L468" s="5"/>
      <c r="M468" s="5"/>
      <c r="N468" s="5"/>
      <c r="O468" s="5"/>
      <c r="P468" s="5"/>
      <c r="Q468" s="5"/>
      <c r="R468" s="5"/>
    </row>
    <row r="469" spans="6:18" ht="14.25" customHeight="1">
      <c r="F469" s="5"/>
      <c r="G469" s="5"/>
      <c r="H469" s="5"/>
      <c r="I469" s="5"/>
      <c r="J469" s="5"/>
      <c r="K469" s="5"/>
      <c r="L469" s="5"/>
      <c r="M469" s="5"/>
      <c r="N469" s="5"/>
      <c r="O469" s="5"/>
      <c r="P469" s="5"/>
      <c r="Q469" s="5"/>
      <c r="R469" s="5"/>
    </row>
    <row r="470" spans="6:18" ht="14.25" customHeight="1">
      <c r="F470" s="5"/>
      <c r="G470" s="5"/>
      <c r="H470" s="5"/>
      <c r="I470" s="5"/>
      <c r="J470" s="5"/>
      <c r="K470" s="5"/>
      <c r="L470" s="5"/>
      <c r="M470" s="5"/>
      <c r="N470" s="5"/>
      <c r="O470" s="5"/>
      <c r="P470" s="5"/>
      <c r="Q470" s="5"/>
      <c r="R470" s="5"/>
    </row>
    <row r="471" spans="6:18" ht="14.25" customHeight="1">
      <c r="F471" s="5"/>
      <c r="G471" s="5"/>
      <c r="H471" s="5"/>
      <c r="I471" s="5"/>
      <c r="J471" s="5"/>
      <c r="K471" s="5"/>
      <c r="L471" s="5"/>
      <c r="M471" s="5"/>
      <c r="N471" s="5"/>
      <c r="O471" s="5"/>
      <c r="P471" s="5"/>
      <c r="Q471" s="5"/>
      <c r="R471" s="5"/>
    </row>
    <row r="472" spans="6:18" ht="14.25" customHeight="1">
      <c r="F472" s="5"/>
      <c r="G472" s="5"/>
      <c r="H472" s="5"/>
      <c r="I472" s="5"/>
      <c r="J472" s="5"/>
      <c r="K472" s="5"/>
      <c r="L472" s="5"/>
      <c r="M472" s="5"/>
      <c r="N472" s="5"/>
      <c r="O472" s="5"/>
      <c r="P472" s="5"/>
      <c r="Q472" s="5"/>
      <c r="R472" s="5"/>
    </row>
    <row r="473" spans="6:18" ht="14.25" customHeight="1">
      <c r="F473" s="5"/>
      <c r="G473" s="5"/>
      <c r="H473" s="5"/>
      <c r="I473" s="5"/>
      <c r="J473" s="5"/>
      <c r="K473" s="5"/>
      <c r="L473" s="5"/>
      <c r="M473" s="5"/>
      <c r="N473" s="5"/>
      <c r="O473" s="5"/>
      <c r="P473" s="5"/>
      <c r="Q473" s="5"/>
      <c r="R473" s="5"/>
    </row>
    <row r="474" spans="6:18" ht="14.25" customHeight="1">
      <c r="F474" s="5"/>
      <c r="G474" s="5"/>
      <c r="H474" s="5"/>
      <c r="I474" s="5"/>
      <c r="J474" s="5"/>
      <c r="K474" s="5"/>
      <c r="L474" s="5"/>
      <c r="M474" s="5"/>
      <c r="N474" s="5"/>
      <c r="O474" s="5"/>
      <c r="P474" s="5"/>
      <c r="Q474" s="5"/>
      <c r="R474" s="5"/>
    </row>
    <row r="475" spans="6:18" ht="14.25" customHeight="1">
      <c r="F475" s="5"/>
      <c r="G475" s="5"/>
      <c r="H475" s="5"/>
      <c r="I475" s="5"/>
      <c r="J475" s="5"/>
      <c r="K475" s="5"/>
      <c r="L475" s="5"/>
      <c r="M475" s="5"/>
      <c r="N475" s="5"/>
      <c r="O475" s="5"/>
      <c r="P475" s="5"/>
      <c r="Q475" s="5"/>
      <c r="R475" s="5"/>
    </row>
    <row r="476" spans="6:18" ht="14.25" customHeight="1">
      <c r="F476" s="5"/>
      <c r="G476" s="5"/>
      <c r="H476" s="5"/>
      <c r="I476" s="5"/>
      <c r="J476" s="5"/>
      <c r="K476" s="5"/>
      <c r="L476" s="5"/>
      <c r="M476" s="5"/>
      <c r="N476" s="5"/>
      <c r="O476" s="5"/>
      <c r="P476" s="5"/>
      <c r="Q476" s="5"/>
      <c r="R476" s="5"/>
    </row>
    <row r="477" spans="6:18" ht="14.25" customHeight="1">
      <c r="F477" s="5"/>
      <c r="G477" s="5"/>
      <c r="H477" s="5"/>
      <c r="I477" s="5"/>
      <c r="J477" s="5"/>
      <c r="K477" s="5"/>
      <c r="L477" s="5"/>
      <c r="M477" s="5"/>
      <c r="N477" s="5"/>
      <c r="O477" s="5"/>
      <c r="P477" s="5"/>
      <c r="Q477" s="5"/>
      <c r="R477" s="5"/>
    </row>
    <row r="478" spans="6:18" ht="14.25" customHeight="1">
      <c r="F478" s="5"/>
      <c r="G478" s="5"/>
      <c r="H478" s="5"/>
      <c r="I478" s="5"/>
      <c r="J478" s="5"/>
      <c r="K478" s="5"/>
      <c r="L478" s="5"/>
      <c r="M478" s="5"/>
      <c r="N478" s="5"/>
      <c r="O478" s="5"/>
      <c r="P478" s="5"/>
      <c r="Q478" s="5"/>
      <c r="R478" s="5"/>
    </row>
    <row r="479" spans="6:18" ht="14.25" customHeight="1">
      <c r="F479" s="5"/>
      <c r="G479" s="5"/>
      <c r="H479" s="5"/>
      <c r="I479" s="5"/>
      <c r="J479" s="5"/>
      <c r="K479" s="5"/>
      <c r="L479" s="5"/>
      <c r="M479" s="5"/>
      <c r="N479" s="5"/>
      <c r="O479" s="5"/>
      <c r="P479" s="5"/>
      <c r="Q479" s="5"/>
      <c r="R479" s="5"/>
    </row>
    <row r="480" spans="6:18" ht="14.25" customHeight="1">
      <c r="F480" s="5"/>
      <c r="G480" s="5"/>
      <c r="H480" s="5"/>
      <c r="I480" s="5"/>
      <c r="J480" s="5"/>
      <c r="K480" s="5"/>
      <c r="L480" s="5"/>
      <c r="M480" s="5"/>
      <c r="N480" s="5"/>
      <c r="O480" s="5"/>
      <c r="P480" s="5"/>
      <c r="Q480" s="5"/>
      <c r="R480" s="5"/>
    </row>
    <row r="481" spans="6:18" ht="14.25" customHeight="1">
      <c r="F481" s="5"/>
      <c r="G481" s="5"/>
      <c r="H481" s="5"/>
      <c r="I481" s="5"/>
      <c r="J481" s="5"/>
      <c r="K481" s="5"/>
      <c r="L481" s="5"/>
      <c r="M481" s="5"/>
      <c r="N481" s="5"/>
      <c r="O481" s="5"/>
      <c r="P481" s="5"/>
      <c r="Q481" s="5"/>
      <c r="R481" s="5"/>
    </row>
    <row r="482" spans="6:18" ht="14.25" customHeight="1">
      <c r="F482" s="5"/>
      <c r="G482" s="5"/>
      <c r="H482" s="5"/>
      <c r="I482" s="5"/>
      <c r="J482" s="5"/>
      <c r="K482" s="5"/>
      <c r="L482" s="5"/>
      <c r="M482" s="5"/>
      <c r="N482" s="5"/>
      <c r="O482" s="5"/>
      <c r="P482" s="5"/>
      <c r="Q482" s="5"/>
      <c r="R482" s="5"/>
    </row>
    <row r="483" spans="6:18" ht="14.25" customHeight="1">
      <c r="F483" s="5"/>
      <c r="G483" s="5"/>
      <c r="H483" s="5"/>
      <c r="I483" s="5"/>
      <c r="J483" s="5"/>
      <c r="K483" s="5"/>
      <c r="L483" s="5"/>
      <c r="M483" s="5"/>
      <c r="N483" s="5"/>
      <c r="O483" s="5"/>
      <c r="P483" s="5"/>
      <c r="Q483" s="5"/>
      <c r="R483" s="5"/>
    </row>
    <row r="484" spans="6:18" ht="14.25" customHeight="1">
      <c r="F484" s="5"/>
      <c r="G484" s="5"/>
      <c r="H484" s="5"/>
      <c r="I484" s="5"/>
      <c r="J484" s="5"/>
      <c r="K484" s="5"/>
      <c r="L484" s="5"/>
      <c r="M484" s="5"/>
      <c r="N484" s="5"/>
      <c r="O484" s="5"/>
      <c r="P484" s="5"/>
      <c r="Q484" s="5"/>
      <c r="R484" s="5"/>
    </row>
    <row r="485" spans="6:18" ht="14.25" customHeight="1">
      <c r="F485" s="5"/>
      <c r="G485" s="5"/>
      <c r="H485" s="5"/>
      <c r="I485" s="5"/>
      <c r="J485" s="5"/>
      <c r="K485" s="5"/>
      <c r="L485" s="5"/>
      <c r="M485" s="5"/>
      <c r="N485" s="5"/>
      <c r="O485" s="5"/>
      <c r="P485" s="5"/>
      <c r="Q485" s="5"/>
      <c r="R485" s="5"/>
    </row>
    <row r="486" spans="6:18" ht="14.25" customHeight="1">
      <c r="F486" s="5"/>
      <c r="G486" s="5"/>
      <c r="H486" s="5"/>
      <c r="I486" s="5"/>
      <c r="J486" s="5"/>
      <c r="K486" s="5"/>
      <c r="L486" s="5"/>
      <c r="M486" s="5"/>
      <c r="N486" s="5"/>
      <c r="O486" s="5"/>
      <c r="P486" s="5"/>
      <c r="Q486" s="5"/>
      <c r="R486" s="5"/>
    </row>
    <row r="487" spans="6:18" ht="14.25" customHeight="1">
      <c r="F487" s="5"/>
      <c r="G487" s="5"/>
      <c r="H487" s="5"/>
      <c r="I487" s="5"/>
      <c r="J487" s="5"/>
      <c r="K487" s="5"/>
      <c r="L487" s="5"/>
      <c r="M487" s="5"/>
      <c r="N487" s="5"/>
      <c r="O487" s="5"/>
      <c r="P487" s="5"/>
      <c r="Q487" s="5"/>
      <c r="R487" s="5"/>
    </row>
    <row r="488" spans="6:18" ht="14.25" customHeight="1">
      <c r="F488" s="5"/>
      <c r="G488" s="5"/>
      <c r="H488" s="5"/>
      <c r="I488" s="5"/>
      <c r="J488" s="5"/>
      <c r="K488" s="5"/>
      <c r="L488" s="5"/>
      <c r="M488" s="5"/>
      <c r="N488" s="5"/>
      <c r="O488" s="5"/>
      <c r="P488" s="5"/>
      <c r="Q488" s="5"/>
      <c r="R488" s="5"/>
    </row>
    <row r="489" spans="6:18" ht="14.25" customHeight="1">
      <c r="F489" s="5"/>
      <c r="G489" s="5"/>
      <c r="H489" s="5"/>
      <c r="I489" s="5"/>
      <c r="J489" s="5"/>
      <c r="K489" s="5"/>
      <c r="L489" s="5"/>
      <c r="M489" s="5"/>
      <c r="N489" s="5"/>
      <c r="O489" s="5"/>
      <c r="P489" s="5"/>
      <c r="Q489" s="5"/>
      <c r="R489" s="5"/>
    </row>
    <row r="490" spans="6:18" ht="14.25" customHeight="1">
      <c r="F490" s="5"/>
      <c r="G490" s="5"/>
      <c r="H490" s="5"/>
      <c r="I490" s="5"/>
      <c r="J490" s="5"/>
      <c r="K490" s="5"/>
      <c r="L490" s="5"/>
      <c r="M490" s="5"/>
      <c r="N490" s="5"/>
      <c r="O490" s="5"/>
      <c r="P490" s="5"/>
      <c r="Q490" s="5"/>
      <c r="R490" s="5"/>
    </row>
    <row r="491" spans="6:18" ht="14.25" customHeight="1">
      <c r="F491" s="5"/>
      <c r="G491" s="5"/>
      <c r="H491" s="5"/>
      <c r="I491" s="5"/>
      <c r="J491" s="5"/>
      <c r="K491" s="5"/>
      <c r="L491" s="5"/>
      <c r="M491" s="5"/>
      <c r="N491" s="5"/>
      <c r="O491" s="5"/>
      <c r="P491" s="5"/>
      <c r="Q491" s="5"/>
      <c r="R491" s="5"/>
    </row>
    <row r="492" spans="6:18" ht="14.25" customHeight="1">
      <c r="F492" s="5"/>
      <c r="G492" s="5"/>
      <c r="H492" s="5"/>
      <c r="I492" s="5"/>
      <c r="J492" s="5"/>
      <c r="K492" s="5"/>
      <c r="L492" s="5"/>
      <c r="M492" s="5"/>
      <c r="N492" s="5"/>
      <c r="O492" s="5"/>
      <c r="P492" s="5"/>
      <c r="Q492" s="5"/>
      <c r="R492" s="5"/>
    </row>
    <row r="493" spans="6:18" ht="14.25" customHeight="1">
      <c r="F493" s="5"/>
      <c r="G493" s="5"/>
      <c r="H493" s="5"/>
      <c r="I493" s="5"/>
      <c r="J493" s="5"/>
      <c r="K493" s="5"/>
      <c r="L493" s="5"/>
      <c r="M493" s="5"/>
      <c r="N493" s="5"/>
      <c r="O493" s="5"/>
      <c r="P493" s="5"/>
      <c r="Q493" s="5"/>
      <c r="R493" s="5"/>
    </row>
    <row r="494" spans="6:18" ht="14.25" customHeight="1">
      <c r="F494" s="5"/>
      <c r="G494" s="5"/>
      <c r="H494" s="5"/>
      <c r="I494" s="5"/>
      <c r="J494" s="5"/>
      <c r="K494" s="5"/>
      <c r="L494" s="5"/>
      <c r="M494" s="5"/>
      <c r="N494" s="5"/>
      <c r="O494" s="5"/>
      <c r="P494" s="5"/>
      <c r="Q494" s="5"/>
      <c r="R494" s="5"/>
    </row>
    <row r="495" spans="6:18" ht="14.25" customHeight="1">
      <c r="F495" s="5"/>
      <c r="G495" s="5"/>
      <c r="H495" s="5"/>
      <c r="I495" s="5"/>
      <c r="J495" s="5"/>
      <c r="K495" s="5"/>
      <c r="L495" s="5"/>
      <c r="M495" s="5"/>
      <c r="N495" s="5"/>
      <c r="O495" s="5"/>
      <c r="P495" s="5"/>
      <c r="Q495" s="5"/>
      <c r="R495" s="5"/>
    </row>
    <row r="496" spans="6:18" ht="14.25" customHeight="1">
      <c r="F496" s="5"/>
      <c r="G496" s="5"/>
      <c r="H496" s="5"/>
      <c r="I496" s="5"/>
      <c r="J496" s="5"/>
      <c r="K496" s="5"/>
      <c r="L496" s="5"/>
      <c r="M496" s="5"/>
      <c r="N496" s="5"/>
      <c r="O496" s="5"/>
      <c r="P496" s="5"/>
      <c r="Q496" s="5"/>
      <c r="R496" s="5"/>
    </row>
    <row r="497" spans="6:18" ht="14.25" customHeight="1">
      <c r="F497" s="5"/>
      <c r="G497" s="5"/>
      <c r="H497" s="5"/>
      <c r="I497" s="5"/>
      <c r="J497" s="5"/>
      <c r="K497" s="5"/>
      <c r="L497" s="5"/>
      <c r="M497" s="5"/>
      <c r="N497" s="5"/>
      <c r="O497" s="5"/>
      <c r="P497" s="5"/>
      <c r="Q497" s="5"/>
      <c r="R497" s="5"/>
    </row>
    <row r="498" spans="6:18" ht="14.25" customHeight="1">
      <c r="F498" s="5"/>
      <c r="G498" s="5"/>
      <c r="H498" s="5"/>
      <c r="I498" s="5"/>
      <c r="J498" s="5"/>
      <c r="K498" s="5"/>
      <c r="L498" s="5"/>
      <c r="M498" s="5"/>
      <c r="N498" s="5"/>
      <c r="O498" s="5"/>
      <c r="P498" s="5"/>
      <c r="Q498" s="5"/>
      <c r="R498" s="5"/>
    </row>
    <row r="499" spans="6:18" ht="14.25" customHeight="1">
      <c r="F499" s="5"/>
      <c r="G499" s="5"/>
      <c r="H499" s="5"/>
      <c r="I499" s="5"/>
      <c r="J499" s="5"/>
      <c r="K499" s="5"/>
      <c r="L499" s="5"/>
      <c r="M499" s="5"/>
      <c r="N499" s="5"/>
      <c r="O499" s="5"/>
      <c r="P499" s="5"/>
      <c r="Q499" s="5"/>
      <c r="R499" s="5"/>
    </row>
    <row r="500" spans="6:18" ht="14.25" customHeight="1">
      <c r="F500" s="5"/>
      <c r="G500" s="5"/>
      <c r="H500" s="5"/>
      <c r="I500" s="5"/>
      <c r="J500" s="5"/>
      <c r="K500" s="5"/>
      <c r="L500" s="5"/>
      <c r="M500" s="5"/>
      <c r="N500" s="5"/>
      <c r="O500" s="5"/>
      <c r="P500" s="5"/>
      <c r="Q500" s="5"/>
      <c r="R500" s="5"/>
    </row>
    <row r="501" spans="6:18" ht="14.25" customHeight="1">
      <c r="F501" s="5"/>
      <c r="G501" s="5"/>
      <c r="H501" s="5"/>
      <c r="I501" s="5"/>
      <c r="J501" s="5"/>
      <c r="K501" s="5"/>
      <c r="L501" s="5"/>
      <c r="M501" s="5"/>
      <c r="N501" s="5"/>
      <c r="O501" s="5"/>
      <c r="P501" s="5"/>
      <c r="Q501" s="5"/>
      <c r="R501" s="5"/>
    </row>
    <row r="502" spans="6:18" ht="14.25" customHeight="1">
      <c r="F502" s="5"/>
      <c r="G502" s="5"/>
      <c r="H502" s="5"/>
      <c r="I502" s="5"/>
      <c r="J502" s="5"/>
      <c r="K502" s="5"/>
      <c r="L502" s="5"/>
      <c r="M502" s="5"/>
      <c r="N502" s="5"/>
      <c r="O502" s="5"/>
      <c r="P502" s="5"/>
      <c r="Q502" s="5"/>
      <c r="R502" s="5"/>
    </row>
    <row r="503" spans="6:18" ht="14.25" customHeight="1">
      <c r="F503" s="5"/>
      <c r="G503" s="5"/>
      <c r="H503" s="5"/>
      <c r="I503" s="5"/>
      <c r="J503" s="5"/>
      <c r="K503" s="5"/>
      <c r="L503" s="5"/>
      <c r="M503" s="5"/>
      <c r="N503" s="5"/>
      <c r="O503" s="5"/>
      <c r="P503" s="5"/>
      <c r="Q503" s="5"/>
      <c r="R503" s="5"/>
    </row>
    <row r="504" spans="6:18" ht="14.25" customHeight="1">
      <c r="F504" s="5"/>
      <c r="G504" s="5"/>
      <c r="H504" s="5"/>
      <c r="I504" s="5"/>
      <c r="J504" s="5"/>
      <c r="K504" s="5"/>
      <c r="L504" s="5"/>
      <c r="M504" s="5"/>
      <c r="N504" s="5"/>
      <c r="O504" s="5"/>
      <c r="P504" s="5"/>
      <c r="Q504" s="5"/>
      <c r="R504" s="5"/>
    </row>
    <row r="505" spans="6:18" ht="14.25" customHeight="1">
      <c r="F505" s="5"/>
      <c r="G505" s="5"/>
      <c r="H505" s="5"/>
      <c r="I505" s="5"/>
      <c r="J505" s="5"/>
      <c r="K505" s="5"/>
      <c r="L505" s="5"/>
      <c r="M505" s="5"/>
      <c r="N505" s="5"/>
      <c r="O505" s="5"/>
      <c r="P505" s="5"/>
      <c r="Q505" s="5"/>
      <c r="R505" s="5"/>
    </row>
    <row r="506" spans="6:18" ht="14.25" customHeight="1">
      <c r="F506" s="5"/>
      <c r="G506" s="5"/>
      <c r="H506" s="5"/>
      <c r="I506" s="5"/>
      <c r="J506" s="5"/>
      <c r="K506" s="5"/>
      <c r="L506" s="5"/>
      <c r="M506" s="5"/>
      <c r="N506" s="5"/>
      <c r="O506" s="5"/>
      <c r="P506" s="5"/>
      <c r="Q506" s="5"/>
      <c r="R506" s="5"/>
    </row>
    <row r="507" spans="6:18" ht="14.25" customHeight="1">
      <c r="F507" s="5"/>
      <c r="G507" s="5"/>
      <c r="H507" s="5"/>
      <c r="I507" s="5"/>
      <c r="J507" s="5"/>
      <c r="K507" s="5"/>
      <c r="L507" s="5"/>
      <c r="M507" s="5"/>
      <c r="N507" s="5"/>
      <c r="O507" s="5"/>
      <c r="P507" s="5"/>
      <c r="Q507" s="5"/>
      <c r="R507" s="5"/>
    </row>
    <row r="508" spans="6:18" ht="14.25" customHeight="1">
      <c r="F508" s="5"/>
      <c r="G508" s="5"/>
      <c r="H508" s="5"/>
      <c r="I508" s="5"/>
      <c r="J508" s="5"/>
      <c r="K508" s="5"/>
      <c r="L508" s="5"/>
      <c r="M508" s="5"/>
      <c r="N508" s="5"/>
      <c r="O508" s="5"/>
      <c r="P508" s="5"/>
      <c r="Q508" s="5"/>
      <c r="R508" s="5"/>
    </row>
    <row r="509" spans="6:18" ht="14.25" customHeight="1">
      <c r="F509" s="5"/>
      <c r="G509" s="5"/>
      <c r="H509" s="5"/>
      <c r="I509" s="5"/>
      <c r="J509" s="5"/>
      <c r="K509" s="5"/>
      <c r="L509" s="5"/>
      <c r="M509" s="5"/>
      <c r="N509" s="5"/>
      <c r="O509" s="5"/>
      <c r="P509" s="5"/>
      <c r="Q509" s="5"/>
      <c r="R509" s="5"/>
    </row>
    <row r="510" spans="6:18" ht="14.25" customHeight="1">
      <c r="F510" s="5"/>
      <c r="G510" s="5"/>
      <c r="H510" s="5"/>
      <c r="I510" s="5"/>
      <c r="J510" s="5"/>
      <c r="K510" s="5"/>
      <c r="L510" s="5"/>
      <c r="M510" s="5"/>
      <c r="N510" s="5"/>
      <c r="O510" s="5"/>
      <c r="P510" s="5"/>
      <c r="Q510" s="5"/>
      <c r="R510" s="5"/>
    </row>
    <row r="511" spans="6:18" ht="14.25" customHeight="1">
      <c r="F511" s="5"/>
      <c r="G511" s="5"/>
      <c r="H511" s="5"/>
      <c r="I511" s="5"/>
      <c r="J511" s="5"/>
      <c r="K511" s="5"/>
      <c r="L511" s="5"/>
      <c r="M511" s="5"/>
      <c r="N511" s="5"/>
      <c r="O511" s="5"/>
      <c r="P511" s="5"/>
      <c r="Q511" s="5"/>
      <c r="R511" s="5"/>
    </row>
    <row r="512" spans="6:18" ht="14.25" customHeight="1">
      <c r="F512" s="5"/>
      <c r="G512" s="5"/>
      <c r="H512" s="5"/>
      <c r="I512" s="5"/>
      <c r="J512" s="5"/>
      <c r="K512" s="5"/>
      <c r="L512" s="5"/>
      <c r="M512" s="5"/>
      <c r="N512" s="5"/>
      <c r="O512" s="5"/>
      <c r="P512" s="5"/>
      <c r="Q512" s="5"/>
      <c r="R512" s="5"/>
    </row>
    <row r="513" spans="6:18" ht="14.25" customHeight="1">
      <c r="F513" s="5"/>
      <c r="G513" s="5"/>
      <c r="H513" s="5"/>
      <c r="I513" s="5"/>
      <c r="J513" s="5"/>
      <c r="K513" s="5"/>
      <c r="L513" s="5"/>
      <c r="M513" s="5"/>
      <c r="N513" s="5"/>
      <c r="O513" s="5"/>
      <c r="P513" s="5"/>
      <c r="Q513" s="5"/>
      <c r="R513" s="5"/>
    </row>
    <row r="514" spans="6:18" ht="14.25" customHeight="1">
      <c r="F514" s="5"/>
      <c r="G514" s="5"/>
      <c r="H514" s="5"/>
      <c r="I514" s="5"/>
      <c r="J514" s="5"/>
      <c r="K514" s="5"/>
      <c r="L514" s="5"/>
      <c r="M514" s="5"/>
      <c r="N514" s="5"/>
      <c r="O514" s="5"/>
      <c r="P514" s="5"/>
      <c r="Q514" s="5"/>
      <c r="R514" s="5"/>
    </row>
    <row r="515" spans="6:18" ht="14.25" customHeight="1">
      <c r="F515" s="5"/>
      <c r="G515" s="5"/>
      <c r="H515" s="5"/>
      <c r="I515" s="5"/>
      <c r="J515" s="5"/>
      <c r="K515" s="5"/>
      <c r="L515" s="5"/>
      <c r="M515" s="5"/>
      <c r="N515" s="5"/>
      <c r="O515" s="5"/>
      <c r="P515" s="5"/>
      <c r="Q515" s="5"/>
      <c r="R515" s="5"/>
    </row>
    <row r="516" spans="6:18" ht="14.25" customHeight="1">
      <c r="F516" s="5"/>
      <c r="G516" s="5"/>
      <c r="H516" s="5"/>
      <c r="I516" s="5"/>
      <c r="J516" s="5"/>
      <c r="K516" s="5"/>
      <c r="L516" s="5"/>
      <c r="M516" s="5"/>
      <c r="N516" s="5"/>
      <c r="O516" s="5"/>
      <c r="P516" s="5"/>
      <c r="Q516" s="5"/>
      <c r="R516" s="5"/>
    </row>
    <row r="517" spans="6:18" ht="14.25" customHeight="1">
      <c r="F517" s="5"/>
      <c r="G517" s="5"/>
      <c r="H517" s="5"/>
      <c r="I517" s="5"/>
      <c r="J517" s="5"/>
      <c r="K517" s="5"/>
      <c r="L517" s="5"/>
      <c r="M517" s="5"/>
      <c r="N517" s="5"/>
      <c r="O517" s="5"/>
      <c r="P517" s="5"/>
      <c r="Q517" s="5"/>
      <c r="R517" s="5"/>
    </row>
    <row r="518" spans="6:18" ht="14.25" customHeight="1">
      <c r="F518" s="5"/>
      <c r="G518" s="5"/>
      <c r="H518" s="5"/>
      <c r="I518" s="5"/>
      <c r="J518" s="5"/>
      <c r="K518" s="5"/>
      <c r="L518" s="5"/>
      <c r="M518" s="5"/>
      <c r="N518" s="5"/>
      <c r="O518" s="5"/>
      <c r="P518" s="5"/>
      <c r="Q518" s="5"/>
      <c r="R518" s="5"/>
    </row>
    <row r="519" spans="6:18" ht="14.25" customHeight="1">
      <c r="F519" s="5"/>
      <c r="G519" s="5"/>
      <c r="H519" s="5"/>
      <c r="I519" s="5"/>
      <c r="J519" s="5"/>
      <c r="K519" s="5"/>
      <c r="L519" s="5"/>
      <c r="M519" s="5"/>
      <c r="N519" s="5"/>
      <c r="O519" s="5"/>
      <c r="P519" s="5"/>
      <c r="Q519" s="5"/>
      <c r="R519" s="5"/>
    </row>
    <row r="520" spans="6:18" ht="14.25" customHeight="1">
      <c r="F520" s="5"/>
      <c r="G520" s="5"/>
      <c r="H520" s="5"/>
      <c r="I520" s="5"/>
      <c r="J520" s="5"/>
      <c r="K520" s="5"/>
      <c r="L520" s="5"/>
      <c r="M520" s="5"/>
      <c r="N520" s="5"/>
      <c r="O520" s="5"/>
      <c r="P520" s="5"/>
      <c r="Q520" s="5"/>
      <c r="R520" s="5"/>
    </row>
    <row r="521" spans="6:18" ht="14.25" customHeight="1">
      <c r="F521" s="5"/>
      <c r="G521" s="5"/>
      <c r="H521" s="5"/>
      <c r="I521" s="5"/>
      <c r="J521" s="5"/>
      <c r="K521" s="5"/>
      <c r="L521" s="5"/>
      <c r="M521" s="5"/>
      <c r="N521" s="5"/>
      <c r="O521" s="5"/>
      <c r="P521" s="5"/>
      <c r="Q521" s="5"/>
      <c r="R521" s="5"/>
    </row>
    <row r="522" spans="6:18" ht="14.25" customHeight="1">
      <c r="F522" s="5"/>
      <c r="G522" s="5"/>
      <c r="H522" s="5"/>
      <c r="I522" s="5"/>
      <c r="J522" s="5"/>
      <c r="K522" s="5"/>
      <c r="L522" s="5"/>
      <c r="M522" s="5"/>
      <c r="N522" s="5"/>
      <c r="O522" s="5"/>
      <c r="P522" s="5"/>
      <c r="Q522" s="5"/>
      <c r="R522" s="5"/>
    </row>
    <row r="523" spans="6:18" ht="14.25" customHeight="1">
      <c r="F523" s="5"/>
      <c r="G523" s="5"/>
      <c r="H523" s="5"/>
      <c r="I523" s="5"/>
      <c r="J523" s="5"/>
      <c r="K523" s="5"/>
      <c r="L523" s="5"/>
      <c r="M523" s="5"/>
      <c r="N523" s="5"/>
      <c r="O523" s="5"/>
      <c r="P523" s="5"/>
      <c r="Q523" s="5"/>
      <c r="R523" s="5"/>
    </row>
    <row r="524" spans="6:18" ht="14.25" customHeight="1">
      <c r="F524" s="5"/>
      <c r="G524" s="5"/>
      <c r="H524" s="5"/>
      <c r="I524" s="5"/>
      <c r="J524" s="5"/>
      <c r="K524" s="5"/>
      <c r="L524" s="5"/>
      <c r="M524" s="5"/>
      <c r="N524" s="5"/>
      <c r="O524" s="5"/>
      <c r="P524" s="5"/>
      <c r="Q524" s="5"/>
      <c r="R524" s="5"/>
    </row>
    <row r="525" spans="6:18" ht="14.25" customHeight="1">
      <c r="F525" s="5"/>
      <c r="G525" s="5"/>
      <c r="H525" s="5"/>
      <c r="I525" s="5"/>
      <c r="J525" s="5"/>
      <c r="K525" s="5"/>
      <c r="L525" s="5"/>
      <c r="M525" s="5"/>
      <c r="N525" s="5"/>
      <c r="O525" s="5"/>
      <c r="P525" s="5"/>
      <c r="Q525" s="5"/>
      <c r="R525" s="5"/>
    </row>
    <row r="526" spans="6:18" ht="14.25" customHeight="1">
      <c r="F526" s="5"/>
      <c r="G526" s="5"/>
      <c r="H526" s="5"/>
      <c r="I526" s="5"/>
      <c r="J526" s="5"/>
      <c r="K526" s="5"/>
      <c r="L526" s="5"/>
      <c r="M526" s="5"/>
      <c r="N526" s="5"/>
      <c r="O526" s="5"/>
      <c r="P526" s="5"/>
      <c r="Q526" s="5"/>
      <c r="R526" s="5"/>
    </row>
    <row r="527" spans="6:18" ht="14.25" customHeight="1">
      <c r="F527" s="5"/>
      <c r="G527" s="5"/>
      <c r="H527" s="5"/>
      <c r="I527" s="5"/>
      <c r="J527" s="5"/>
      <c r="K527" s="5"/>
      <c r="L527" s="5"/>
      <c r="M527" s="5"/>
      <c r="N527" s="5"/>
      <c r="O527" s="5"/>
      <c r="P527" s="5"/>
      <c r="Q527" s="5"/>
      <c r="R527" s="5"/>
    </row>
    <row r="528" spans="6:18" ht="14.25" customHeight="1">
      <c r="F528" s="5"/>
      <c r="G528" s="5"/>
      <c r="H528" s="5"/>
      <c r="I528" s="5"/>
      <c r="J528" s="5"/>
      <c r="K528" s="5"/>
      <c r="L528" s="5"/>
      <c r="M528" s="5"/>
      <c r="N528" s="5"/>
      <c r="O528" s="5"/>
      <c r="P528" s="5"/>
      <c r="Q528" s="5"/>
      <c r="R528" s="5"/>
    </row>
    <row r="529" spans="6:18" ht="14.25" customHeight="1">
      <c r="F529" s="5"/>
      <c r="G529" s="5"/>
      <c r="H529" s="5"/>
      <c r="I529" s="5"/>
      <c r="J529" s="5"/>
      <c r="K529" s="5"/>
      <c r="L529" s="5"/>
      <c r="M529" s="5"/>
      <c r="N529" s="5"/>
      <c r="O529" s="5"/>
      <c r="P529" s="5"/>
      <c r="Q529" s="5"/>
      <c r="R529" s="5"/>
    </row>
    <row r="530" spans="6:18" ht="14.25" customHeight="1">
      <c r="F530" s="5"/>
      <c r="G530" s="5"/>
      <c r="H530" s="5"/>
      <c r="I530" s="5"/>
      <c r="J530" s="5"/>
      <c r="K530" s="5"/>
      <c r="L530" s="5"/>
      <c r="M530" s="5"/>
      <c r="N530" s="5"/>
      <c r="O530" s="5"/>
      <c r="P530" s="5"/>
      <c r="Q530" s="5"/>
      <c r="R530" s="5"/>
    </row>
    <row r="531" spans="6:18" ht="14.25" customHeight="1">
      <c r="F531" s="5"/>
      <c r="G531" s="5"/>
      <c r="H531" s="5"/>
      <c r="I531" s="5"/>
      <c r="J531" s="5"/>
      <c r="K531" s="5"/>
      <c r="L531" s="5"/>
      <c r="M531" s="5"/>
      <c r="N531" s="5"/>
      <c r="O531" s="5"/>
      <c r="P531" s="5"/>
      <c r="Q531" s="5"/>
      <c r="R531" s="5"/>
    </row>
    <row r="532" spans="6:18" ht="14.25" customHeight="1">
      <c r="F532" s="5"/>
      <c r="G532" s="5"/>
      <c r="H532" s="5"/>
      <c r="I532" s="5"/>
      <c r="J532" s="5"/>
      <c r="K532" s="5"/>
      <c r="L532" s="5"/>
      <c r="M532" s="5"/>
      <c r="N532" s="5"/>
      <c r="O532" s="5"/>
      <c r="P532" s="5"/>
      <c r="Q532" s="5"/>
      <c r="R532" s="5"/>
    </row>
    <row r="533" spans="6:18" ht="14.25" customHeight="1">
      <c r="F533" s="5"/>
      <c r="G533" s="5"/>
      <c r="H533" s="5"/>
      <c r="I533" s="5"/>
      <c r="J533" s="5"/>
      <c r="K533" s="5"/>
      <c r="L533" s="5"/>
      <c r="M533" s="5"/>
      <c r="N533" s="5"/>
      <c r="O533" s="5"/>
      <c r="P533" s="5"/>
      <c r="Q533" s="5"/>
      <c r="R533" s="5"/>
    </row>
    <row r="534" spans="6:18" ht="14.25" customHeight="1">
      <c r="F534" s="5"/>
      <c r="G534" s="5"/>
      <c r="H534" s="5"/>
      <c r="I534" s="5"/>
      <c r="J534" s="5"/>
      <c r="K534" s="5"/>
      <c r="L534" s="5"/>
      <c r="M534" s="5"/>
      <c r="N534" s="5"/>
      <c r="O534" s="5"/>
      <c r="P534" s="5"/>
      <c r="Q534" s="5"/>
      <c r="R534" s="5"/>
    </row>
    <row r="535" spans="6:18" ht="14.25" customHeight="1">
      <c r="F535" s="5"/>
      <c r="G535" s="5"/>
      <c r="H535" s="5"/>
      <c r="I535" s="5"/>
      <c r="J535" s="5"/>
      <c r="K535" s="5"/>
      <c r="L535" s="5"/>
      <c r="M535" s="5"/>
      <c r="N535" s="5"/>
      <c r="O535" s="5"/>
      <c r="P535" s="5"/>
      <c r="Q535" s="5"/>
      <c r="R535" s="5"/>
    </row>
    <row r="536" spans="6:18" ht="14.25" customHeight="1">
      <c r="F536" s="5"/>
      <c r="G536" s="5"/>
      <c r="H536" s="5"/>
      <c r="I536" s="5"/>
      <c r="J536" s="5"/>
      <c r="K536" s="5"/>
      <c r="L536" s="5"/>
      <c r="M536" s="5"/>
      <c r="N536" s="5"/>
      <c r="O536" s="5"/>
      <c r="P536" s="5"/>
      <c r="Q536" s="5"/>
      <c r="R536" s="5"/>
    </row>
    <row r="537" spans="6:18" ht="14.25" customHeight="1">
      <c r="F537" s="5"/>
      <c r="G537" s="5"/>
      <c r="H537" s="5"/>
      <c r="I537" s="5"/>
      <c r="J537" s="5"/>
      <c r="K537" s="5"/>
      <c r="L537" s="5"/>
      <c r="M537" s="5"/>
      <c r="N537" s="5"/>
      <c r="O537" s="5"/>
      <c r="P537" s="5"/>
      <c r="Q537" s="5"/>
      <c r="R537" s="5"/>
    </row>
    <row r="538" spans="6:18" ht="14.25" customHeight="1">
      <c r="F538" s="5"/>
      <c r="G538" s="5"/>
      <c r="H538" s="5"/>
      <c r="I538" s="5"/>
      <c r="J538" s="5"/>
      <c r="K538" s="5"/>
      <c r="L538" s="5"/>
      <c r="M538" s="5"/>
      <c r="N538" s="5"/>
      <c r="O538" s="5"/>
      <c r="P538" s="5"/>
      <c r="Q538" s="5"/>
      <c r="R538" s="5"/>
    </row>
    <row r="539" spans="6:18" ht="14.25" customHeight="1">
      <c r="F539" s="5"/>
      <c r="G539" s="5"/>
      <c r="H539" s="5"/>
      <c r="I539" s="5"/>
      <c r="J539" s="5"/>
      <c r="K539" s="5"/>
      <c r="L539" s="5"/>
      <c r="M539" s="5"/>
      <c r="N539" s="5"/>
      <c r="O539" s="5"/>
      <c r="P539" s="5"/>
      <c r="Q539" s="5"/>
      <c r="R539" s="5"/>
    </row>
    <row r="540" spans="6:18" ht="14.25" customHeight="1">
      <c r="F540" s="5"/>
      <c r="G540" s="5"/>
      <c r="H540" s="5"/>
      <c r="I540" s="5"/>
      <c r="J540" s="5"/>
      <c r="K540" s="5"/>
      <c r="L540" s="5"/>
      <c r="M540" s="5"/>
      <c r="N540" s="5"/>
      <c r="O540" s="5"/>
      <c r="P540" s="5"/>
      <c r="Q540" s="5"/>
      <c r="R540" s="5"/>
    </row>
    <row r="541" spans="6:18" ht="14.25" customHeight="1">
      <c r="F541" s="5"/>
      <c r="G541" s="5"/>
      <c r="H541" s="5"/>
      <c r="I541" s="5"/>
      <c r="J541" s="5"/>
      <c r="K541" s="5"/>
      <c r="L541" s="5"/>
      <c r="M541" s="5"/>
      <c r="N541" s="5"/>
      <c r="O541" s="5"/>
      <c r="P541" s="5"/>
      <c r="Q541" s="5"/>
      <c r="R541" s="5"/>
    </row>
    <row r="542" spans="6:18" ht="14.25" customHeight="1">
      <c r="F542" s="5"/>
      <c r="G542" s="5"/>
      <c r="H542" s="5"/>
      <c r="I542" s="5"/>
      <c r="J542" s="5"/>
      <c r="K542" s="5"/>
      <c r="L542" s="5"/>
      <c r="M542" s="5"/>
      <c r="N542" s="5"/>
      <c r="O542" s="5"/>
      <c r="P542" s="5"/>
      <c r="Q542" s="5"/>
      <c r="R542" s="5"/>
    </row>
    <row r="543" spans="6:18" ht="14.25" customHeight="1">
      <c r="F543" s="5"/>
      <c r="G543" s="5"/>
      <c r="H543" s="5"/>
      <c r="I543" s="5"/>
      <c r="J543" s="5"/>
      <c r="K543" s="5"/>
      <c r="L543" s="5"/>
      <c r="M543" s="5"/>
      <c r="N543" s="5"/>
      <c r="O543" s="5"/>
      <c r="P543" s="5"/>
      <c r="Q543" s="5"/>
      <c r="R543" s="5"/>
    </row>
    <row r="544" spans="6:18" ht="14.25" customHeight="1">
      <c r="F544" s="5"/>
      <c r="G544" s="5"/>
      <c r="H544" s="5"/>
      <c r="I544" s="5"/>
      <c r="J544" s="5"/>
      <c r="K544" s="5"/>
      <c r="L544" s="5"/>
      <c r="M544" s="5"/>
      <c r="N544" s="5"/>
      <c r="O544" s="5"/>
      <c r="P544" s="5"/>
      <c r="Q544" s="5"/>
      <c r="R544" s="5"/>
    </row>
    <row r="545" spans="6:18" ht="14.25" customHeight="1">
      <c r="F545" s="5"/>
      <c r="G545" s="5"/>
      <c r="H545" s="5"/>
      <c r="I545" s="5"/>
      <c r="J545" s="5"/>
      <c r="K545" s="5"/>
      <c r="L545" s="5"/>
      <c r="M545" s="5"/>
      <c r="N545" s="5"/>
      <c r="O545" s="5"/>
      <c r="P545" s="5"/>
      <c r="Q545" s="5"/>
      <c r="R545" s="5"/>
    </row>
    <row r="546" spans="6:18" ht="14.25" customHeight="1">
      <c r="F546" s="5"/>
      <c r="G546" s="5"/>
      <c r="H546" s="5"/>
      <c r="I546" s="5"/>
      <c r="J546" s="5"/>
      <c r="K546" s="5"/>
      <c r="L546" s="5"/>
      <c r="M546" s="5"/>
      <c r="N546" s="5"/>
      <c r="O546" s="5"/>
      <c r="P546" s="5"/>
      <c r="Q546" s="5"/>
      <c r="R546" s="5"/>
    </row>
    <row r="547" spans="6:18" ht="14.25" customHeight="1">
      <c r="F547" s="5"/>
      <c r="G547" s="5"/>
      <c r="H547" s="5"/>
      <c r="I547" s="5"/>
      <c r="J547" s="5"/>
      <c r="K547" s="5"/>
      <c r="L547" s="5"/>
      <c r="M547" s="5"/>
      <c r="N547" s="5"/>
      <c r="O547" s="5"/>
      <c r="P547" s="5"/>
      <c r="Q547" s="5"/>
      <c r="R547" s="5"/>
    </row>
    <row r="548" spans="6:18" ht="14.25" customHeight="1">
      <c r="F548" s="5"/>
      <c r="G548" s="5"/>
      <c r="H548" s="5"/>
      <c r="I548" s="5"/>
      <c r="J548" s="5"/>
      <c r="K548" s="5"/>
      <c r="L548" s="5"/>
      <c r="M548" s="5"/>
      <c r="N548" s="5"/>
      <c r="O548" s="5"/>
      <c r="P548" s="5"/>
      <c r="Q548" s="5"/>
      <c r="R548" s="5"/>
    </row>
    <row r="549" spans="6:18" ht="14.25" customHeight="1">
      <c r="F549" s="5"/>
      <c r="G549" s="5"/>
      <c r="H549" s="5"/>
      <c r="I549" s="5"/>
      <c r="J549" s="5"/>
      <c r="K549" s="5"/>
      <c r="L549" s="5"/>
      <c r="M549" s="5"/>
      <c r="N549" s="5"/>
      <c r="O549" s="5"/>
      <c r="P549" s="5"/>
      <c r="Q549" s="5"/>
      <c r="R549" s="5"/>
    </row>
    <row r="550" spans="6:18" ht="14.25" customHeight="1">
      <c r="F550" s="5"/>
      <c r="G550" s="5"/>
      <c r="H550" s="5"/>
      <c r="I550" s="5"/>
      <c r="J550" s="5"/>
      <c r="K550" s="5"/>
      <c r="L550" s="5"/>
      <c r="M550" s="5"/>
      <c r="N550" s="5"/>
      <c r="O550" s="5"/>
      <c r="P550" s="5"/>
      <c r="Q550" s="5"/>
      <c r="R550" s="5"/>
    </row>
    <row r="551" spans="6:18" ht="14.25" customHeight="1">
      <c r="F551" s="5"/>
      <c r="G551" s="5"/>
      <c r="H551" s="5"/>
      <c r="I551" s="5"/>
      <c r="J551" s="5"/>
      <c r="K551" s="5"/>
      <c r="L551" s="5"/>
      <c r="M551" s="5"/>
      <c r="N551" s="5"/>
      <c r="O551" s="5"/>
      <c r="P551" s="5"/>
      <c r="Q551" s="5"/>
      <c r="R551" s="5"/>
    </row>
    <row r="552" spans="6:18" ht="14.25" customHeight="1">
      <c r="F552" s="5"/>
      <c r="G552" s="5"/>
      <c r="H552" s="5"/>
      <c r="I552" s="5"/>
      <c r="J552" s="5"/>
      <c r="K552" s="5"/>
      <c r="L552" s="5"/>
      <c r="M552" s="5"/>
      <c r="N552" s="5"/>
      <c r="O552" s="5"/>
      <c r="P552" s="5"/>
      <c r="Q552" s="5"/>
      <c r="R552" s="5"/>
    </row>
    <row r="553" spans="6:18" ht="14.25" customHeight="1">
      <c r="F553" s="5"/>
      <c r="G553" s="5"/>
      <c r="H553" s="5"/>
      <c r="I553" s="5"/>
      <c r="J553" s="5"/>
      <c r="K553" s="5"/>
      <c r="L553" s="5"/>
      <c r="M553" s="5"/>
      <c r="N553" s="5"/>
      <c r="O553" s="5"/>
      <c r="P553" s="5"/>
      <c r="Q553" s="5"/>
      <c r="R553" s="5"/>
    </row>
    <row r="554" spans="6:18" ht="14.25" customHeight="1">
      <c r="F554" s="5"/>
      <c r="G554" s="5"/>
      <c r="H554" s="5"/>
      <c r="I554" s="5"/>
      <c r="J554" s="5"/>
      <c r="K554" s="5"/>
      <c r="L554" s="5"/>
      <c r="M554" s="5"/>
      <c r="N554" s="5"/>
      <c r="O554" s="5"/>
      <c r="P554" s="5"/>
      <c r="Q554" s="5"/>
      <c r="R554" s="5"/>
    </row>
    <row r="555" spans="6:18" ht="14.25" customHeight="1">
      <c r="F555" s="5"/>
      <c r="G555" s="5"/>
      <c r="H555" s="5"/>
      <c r="I555" s="5"/>
      <c r="J555" s="5"/>
      <c r="K555" s="5"/>
      <c r="L555" s="5"/>
      <c r="M555" s="5"/>
      <c r="N555" s="5"/>
      <c r="O555" s="5"/>
      <c r="P555" s="5"/>
      <c r="Q555" s="5"/>
      <c r="R555" s="5"/>
    </row>
    <row r="556" spans="6:18" ht="14.25" customHeight="1">
      <c r="F556" s="5"/>
      <c r="G556" s="5"/>
      <c r="H556" s="5"/>
      <c r="I556" s="5"/>
      <c r="J556" s="5"/>
      <c r="K556" s="5"/>
      <c r="L556" s="5"/>
      <c r="M556" s="5"/>
      <c r="N556" s="5"/>
      <c r="O556" s="5"/>
      <c r="P556" s="5"/>
      <c r="Q556" s="5"/>
      <c r="R556" s="5"/>
    </row>
    <row r="557" spans="6:18" ht="14.25" customHeight="1">
      <c r="F557" s="5"/>
      <c r="G557" s="5"/>
      <c r="H557" s="5"/>
      <c r="I557" s="5"/>
      <c r="J557" s="5"/>
      <c r="K557" s="5"/>
      <c r="L557" s="5"/>
      <c r="M557" s="5"/>
      <c r="N557" s="5"/>
      <c r="O557" s="5"/>
      <c r="P557" s="5"/>
      <c r="Q557" s="5"/>
      <c r="R557" s="5"/>
    </row>
    <row r="558" spans="6:18" ht="14.25" customHeight="1">
      <c r="F558" s="5"/>
      <c r="G558" s="5"/>
      <c r="H558" s="5"/>
      <c r="I558" s="5"/>
      <c r="J558" s="5"/>
      <c r="K558" s="5"/>
      <c r="L558" s="5"/>
      <c r="M558" s="5"/>
      <c r="N558" s="5"/>
      <c r="O558" s="5"/>
      <c r="P558" s="5"/>
      <c r="Q558" s="5"/>
      <c r="R558" s="5"/>
    </row>
    <row r="559" spans="6:18" ht="14.25" customHeight="1">
      <c r="F559" s="5"/>
      <c r="G559" s="5"/>
      <c r="H559" s="5"/>
      <c r="I559" s="5"/>
      <c r="J559" s="5"/>
      <c r="K559" s="5"/>
      <c r="L559" s="5"/>
      <c r="M559" s="5"/>
      <c r="N559" s="5"/>
      <c r="O559" s="5"/>
      <c r="P559" s="5"/>
      <c r="Q559" s="5"/>
      <c r="R559" s="5"/>
    </row>
    <row r="560" spans="6:18" ht="14.25" customHeight="1">
      <c r="F560" s="5"/>
      <c r="G560" s="5"/>
      <c r="H560" s="5"/>
      <c r="I560" s="5"/>
      <c r="J560" s="5"/>
      <c r="K560" s="5"/>
      <c r="L560" s="5"/>
      <c r="M560" s="5"/>
      <c r="N560" s="5"/>
      <c r="O560" s="5"/>
      <c r="P560" s="5"/>
      <c r="Q560" s="5"/>
      <c r="R560" s="5"/>
    </row>
    <row r="561" spans="6:18" ht="14.25" customHeight="1">
      <c r="F561" s="5"/>
      <c r="G561" s="5"/>
      <c r="H561" s="5"/>
      <c r="I561" s="5"/>
      <c r="J561" s="5"/>
      <c r="K561" s="5"/>
      <c r="L561" s="5"/>
      <c r="M561" s="5"/>
      <c r="N561" s="5"/>
      <c r="O561" s="5"/>
      <c r="P561" s="5"/>
      <c r="Q561" s="5"/>
      <c r="R561" s="5"/>
    </row>
    <row r="562" spans="6:18" ht="14.25" customHeight="1">
      <c r="F562" s="5"/>
      <c r="G562" s="5"/>
      <c r="H562" s="5"/>
      <c r="I562" s="5"/>
      <c r="J562" s="5"/>
      <c r="K562" s="5"/>
      <c r="L562" s="5"/>
      <c r="M562" s="5"/>
      <c r="N562" s="5"/>
      <c r="O562" s="5"/>
      <c r="P562" s="5"/>
      <c r="Q562" s="5"/>
      <c r="R562" s="5"/>
    </row>
    <row r="563" spans="6:18" ht="14.25" customHeight="1">
      <c r="F563" s="5"/>
      <c r="G563" s="5"/>
      <c r="H563" s="5"/>
      <c r="I563" s="5"/>
      <c r="J563" s="5"/>
      <c r="K563" s="5"/>
      <c r="L563" s="5"/>
      <c r="M563" s="5"/>
      <c r="N563" s="5"/>
      <c r="O563" s="5"/>
      <c r="P563" s="5"/>
      <c r="Q563" s="5"/>
      <c r="R563" s="5"/>
    </row>
    <row r="564" spans="6:18" ht="14.25" customHeight="1">
      <c r="F564" s="5"/>
      <c r="G564" s="5"/>
      <c r="H564" s="5"/>
      <c r="I564" s="5"/>
      <c r="J564" s="5"/>
      <c r="K564" s="5"/>
      <c r="L564" s="5"/>
      <c r="M564" s="5"/>
      <c r="N564" s="5"/>
      <c r="O564" s="5"/>
      <c r="P564" s="5"/>
      <c r="Q564" s="5"/>
      <c r="R564" s="5"/>
    </row>
    <row r="565" spans="6:18" ht="14.25" customHeight="1">
      <c r="F565" s="5"/>
      <c r="G565" s="5"/>
      <c r="H565" s="5"/>
      <c r="I565" s="5"/>
      <c r="J565" s="5"/>
      <c r="K565" s="5"/>
      <c r="L565" s="5"/>
      <c r="M565" s="5"/>
      <c r="N565" s="5"/>
      <c r="O565" s="5"/>
      <c r="P565" s="5"/>
      <c r="Q565" s="5"/>
      <c r="R565" s="5"/>
    </row>
    <row r="566" spans="6:18" ht="14.25" customHeight="1">
      <c r="F566" s="5"/>
      <c r="G566" s="5"/>
      <c r="H566" s="5"/>
      <c r="I566" s="5"/>
      <c r="J566" s="5"/>
      <c r="K566" s="5"/>
      <c r="L566" s="5"/>
      <c r="M566" s="5"/>
      <c r="N566" s="5"/>
      <c r="O566" s="5"/>
      <c r="P566" s="5"/>
      <c r="Q566" s="5"/>
      <c r="R566" s="5"/>
    </row>
    <row r="567" spans="6:18" ht="14.25" customHeight="1">
      <c r="F567" s="5"/>
      <c r="G567" s="5"/>
      <c r="H567" s="5"/>
      <c r="I567" s="5"/>
      <c r="J567" s="5"/>
      <c r="K567" s="5"/>
      <c r="L567" s="5"/>
      <c r="M567" s="5"/>
      <c r="N567" s="5"/>
      <c r="O567" s="5"/>
      <c r="P567" s="5"/>
      <c r="Q567" s="5"/>
      <c r="R567" s="5"/>
    </row>
    <row r="568" spans="6:18" ht="14.25" customHeight="1">
      <c r="F568" s="5"/>
      <c r="G568" s="5"/>
      <c r="H568" s="5"/>
      <c r="I568" s="5"/>
      <c r="J568" s="5"/>
      <c r="K568" s="5"/>
      <c r="L568" s="5"/>
      <c r="M568" s="5"/>
      <c r="N568" s="5"/>
      <c r="O568" s="5"/>
      <c r="P568" s="5"/>
      <c r="Q568" s="5"/>
      <c r="R568" s="5"/>
    </row>
    <row r="569" spans="6:18" ht="14.25" customHeight="1">
      <c r="F569" s="5"/>
      <c r="G569" s="5"/>
      <c r="H569" s="5"/>
      <c r="I569" s="5"/>
      <c r="J569" s="5"/>
      <c r="K569" s="5"/>
      <c r="L569" s="5"/>
      <c r="M569" s="5"/>
      <c r="N569" s="5"/>
      <c r="O569" s="5"/>
      <c r="P569" s="5"/>
      <c r="Q569" s="5"/>
      <c r="R569" s="5"/>
    </row>
    <row r="570" spans="6:18" ht="14.25" customHeight="1">
      <c r="F570" s="5"/>
      <c r="G570" s="5"/>
      <c r="H570" s="5"/>
      <c r="I570" s="5"/>
      <c r="J570" s="5"/>
      <c r="K570" s="5"/>
      <c r="L570" s="5"/>
      <c r="M570" s="5"/>
      <c r="N570" s="5"/>
      <c r="O570" s="5"/>
      <c r="P570" s="5"/>
      <c r="Q570" s="5"/>
      <c r="R570" s="5"/>
    </row>
    <row r="571" spans="6:18" ht="14.25" customHeight="1">
      <c r="F571" s="5"/>
      <c r="G571" s="5"/>
      <c r="H571" s="5"/>
      <c r="I571" s="5"/>
      <c r="J571" s="5"/>
      <c r="K571" s="5"/>
      <c r="L571" s="5"/>
      <c r="M571" s="5"/>
      <c r="N571" s="5"/>
      <c r="O571" s="5"/>
      <c r="P571" s="5"/>
      <c r="Q571" s="5"/>
      <c r="R571" s="5"/>
    </row>
    <row r="572" spans="6:18" ht="14.25" customHeight="1">
      <c r="F572" s="5"/>
      <c r="G572" s="5"/>
      <c r="H572" s="5"/>
      <c r="I572" s="5"/>
      <c r="J572" s="5"/>
      <c r="K572" s="5"/>
      <c r="L572" s="5"/>
      <c r="M572" s="5"/>
      <c r="N572" s="5"/>
      <c r="O572" s="5"/>
      <c r="P572" s="5"/>
      <c r="Q572" s="5"/>
      <c r="R572" s="5"/>
    </row>
    <row r="573" spans="6:18" ht="14.25" customHeight="1">
      <c r="F573" s="5"/>
      <c r="G573" s="5"/>
      <c r="H573" s="5"/>
      <c r="I573" s="5"/>
      <c r="J573" s="5"/>
      <c r="K573" s="5"/>
      <c r="L573" s="5"/>
      <c r="M573" s="5"/>
      <c r="N573" s="5"/>
      <c r="O573" s="5"/>
      <c r="P573" s="5"/>
      <c r="Q573" s="5"/>
      <c r="R573" s="5"/>
    </row>
    <row r="574" spans="6:18" ht="14.25" customHeight="1">
      <c r="F574" s="5"/>
      <c r="G574" s="5"/>
      <c r="H574" s="5"/>
      <c r="I574" s="5"/>
      <c r="J574" s="5"/>
      <c r="K574" s="5"/>
      <c r="L574" s="5"/>
      <c r="M574" s="5"/>
      <c r="N574" s="5"/>
      <c r="O574" s="5"/>
      <c r="P574" s="5"/>
      <c r="Q574" s="5"/>
      <c r="R574" s="5"/>
    </row>
    <row r="575" spans="6:18" ht="14.25" customHeight="1">
      <c r="F575" s="5"/>
      <c r="G575" s="5"/>
      <c r="H575" s="5"/>
      <c r="I575" s="5"/>
      <c r="J575" s="5"/>
      <c r="K575" s="5"/>
      <c r="L575" s="5"/>
      <c r="M575" s="5"/>
      <c r="N575" s="5"/>
      <c r="O575" s="5"/>
      <c r="P575" s="5"/>
      <c r="Q575" s="5"/>
      <c r="R575" s="5"/>
    </row>
    <row r="576" spans="6:18" ht="14.25" customHeight="1">
      <c r="F576" s="5"/>
      <c r="G576" s="5"/>
      <c r="H576" s="5"/>
      <c r="I576" s="5"/>
      <c r="J576" s="5"/>
      <c r="K576" s="5"/>
      <c r="L576" s="5"/>
      <c r="M576" s="5"/>
      <c r="N576" s="5"/>
      <c r="O576" s="5"/>
      <c r="P576" s="5"/>
      <c r="Q576" s="5"/>
      <c r="R576" s="5"/>
    </row>
    <row r="577" spans="6:18" ht="14.25" customHeight="1">
      <c r="F577" s="5"/>
      <c r="G577" s="5"/>
      <c r="H577" s="5"/>
      <c r="I577" s="5"/>
      <c r="J577" s="5"/>
      <c r="K577" s="5"/>
      <c r="L577" s="5"/>
      <c r="M577" s="5"/>
      <c r="N577" s="5"/>
      <c r="O577" s="5"/>
      <c r="P577" s="5"/>
      <c r="Q577" s="5"/>
      <c r="R577" s="5"/>
    </row>
    <row r="578" spans="6:18" ht="14.25" customHeight="1">
      <c r="F578" s="5"/>
      <c r="G578" s="5"/>
      <c r="H578" s="5"/>
      <c r="I578" s="5"/>
      <c r="J578" s="5"/>
      <c r="K578" s="5"/>
      <c r="L578" s="5"/>
      <c r="M578" s="5"/>
      <c r="N578" s="5"/>
      <c r="O578" s="5"/>
      <c r="P578" s="5"/>
      <c r="Q578" s="5"/>
      <c r="R578" s="5"/>
    </row>
    <row r="579" spans="6:18" ht="14.25" customHeight="1">
      <c r="F579" s="5"/>
      <c r="G579" s="5"/>
      <c r="H579" s="5"/>
      <c r="I579" s="5"/>
      <c r="J579" s="5"/>
      <c r="K579" s="5"/>
      <c r="L579" s="5"/>
      <c r="M579" s="5"/>
      <c r="N579" s="5"/>
      <c r="O579" s="5"/>
      <c r="P579" s="5"/>
      <c r="Q579" s="5"/>
      <c r="R579" s="5"/>
    </row>
    <row r="580" spans="6:18" ht="14.25" customHeight="1">
      <c r="F580" s="5"/>
      <c r="G580" s="5"/>
      <c r="H580" s="5"/>
      <c r="I580" s="5"/>
      <c r="J580" s="5"/>
      <c r="K580" s="5"/>
      <c r="L580" s="5"/>
      <c r="M580" s="5"/>
      <c r="N580" s="5"/>
      <c r="O580" s="5"/>
      <c r="P580" s="5"/>
      <c r="Q580" s="5"/>
      <c r="R580" s="5"/>
    </row>
    <row r="581" spans="6:18" ht="14.25" customHeight="1">
      <c r="F581" s="5"/>
      <c r="G581" s="5"/>
      <c r="H581" s="5"/>
      <c r="I581" s="5"/>
      <c r="J581" s="5"/>
      <c r="K581" s="5"/>
      <c r="L581" s="5"/>
      <c r="M581" s="5"/>
      <c r="N581" s="5"/>
      <c r="O581" s="5"/>
      <c r="P581" s="5"/>
      <c r="Q581" s="5"/>
      <c r="R581" s="5"/>
    </row>
    <row r="582" spans="6:18" ht="14.25" customHeight="1">
      <c r="F582" s="5"/>
      <c r="G582" s="5"/>
      <c r="H582" s="5"/>
      <c r="I582" s="5"/>
      <c r="J582" s="5"/>
      <c r="K582" s="5"/>
      <c r="L582" s="5"/>
      <c r="M582" s="5"/>
      <c r="N582" s="5"/>
      <c r="O582" s="5"/>
      <c r="P582" s="5"/>
      <c r="Q582" s="5"/>
      <c r="R582" s="5"/>
    </row>
    <row r="583" spans="6:18" ht="14.25" customHeight="1">
      <c r="F583" s="5"/>
      <c r="G583" s="5"/>
      <c r="H583" s="5"/>
      <c r="I583" s="5"/>
      <c r="J583" s="5"/>
      <c r="K583" s="5"/>
      <c r="L583" s="5"/>
      <c r="M583" s="5"/>
      <c r="N583" s="5"/>
      <c r="O583" s="5"/>
      <c r="P583" s="5"/>
      <c r="Q583" s="5"/>
      <c r="R583" s="5"/>
    </row>
    <row r="584" spans="6:18" ht="14.25" customHeight="1">
      <c r="F584" s="5"/>
      <c r="G584" s="5"/>
      <c r="H584" s="5"/>
      <c r="I584" s="5"/>
      <c r="J584" s="5"/>
      <c r="K584" s="5"/>
      <c r="L584" s="5"/>
      <c r="M584" s="5"/>
      <c r="N584" s="5"/>
      <c r="O584" s="5"/>
      <c r="P584" s="5"/>
      <c r="Q584" s="5"/>
      <c r="R584" s="5"/>
    </row>
    <row r="585" spans="6:18" ht="14.25" customHeight="1">
      <c r="F585" s="5"/>
      <c r="G585" s="5"/>
      <c r="H585" s="5"/>
      <c r="I585" s="5"/>
      <c r="J585" s="5"/>
      <c r="K585" s="5"/>
      <c r="L585" s="5"/>
      <c r="M585" s="5"/>
      <c r="N585" s="5"/>
      <c r="O585" s="5"/>
      <c r="P585" s="5"/>
      <c r="Q585" s="5"/>
      <c r="R585" s="5"/>
    </row>
    <row r="586" spans="6:18" ht="14.25" customHeight="1">
      <c r="F586" s="5"/>
      <c r="G586" s="5"/>
      <c r="H586" s="5"/>
      <c r="I586" s="5"/>
      <c r="J586" s="5"/>
      <c r="K586" s="5"/>
      <c r="L586" s="5"/>
      <c r="M586" s="5"/>
      <c r="N586" s="5"/>
      <c r="O586" s="5"/>
      <c r="P586" s="5"/>
      <c r="Q586" s="5"/>
      <c r="R586" s="5"/>
    </row>
    <row r="587" spans="6:18" ht="14.25" customHeight="1">
      <c r="F587" s="5"/>
      <c r="G587" s="5"/>
      <c r="H587" s="5"/>
      <c r="I587" s="5"/>
      <c r="J587" s="5"/>
      <c r="K587" s="5"/>
      <c r="L587" s="5"/>
      <c r="M587" s="5"/>
      <c r="N587" s="5"/>
      <c r="O587" s="5"/>
      <c r="P587" s="5"/>
      <c r="Q587" s="5"/>
      <c r="R587" s="5"/>
    </row>
    <row r="588" spans="6:18" ht="14.25" customHeight="1">
      <c r="F588" s="5"/>
      <c r="G588" s="5"/>
      <c r="H588" s="5"/>
      <c r="I588" s="5"/>
      <c r="J588" s="5"/>
      <c r="K588" s="5"/>
      <c r="L588" s="5"/>
      <c r="M588" s="5"/>
      <c r="N588" s="5"/>
      <c r="O588" s="5"/>
      <c r="P588" s="5"/>
      <c r="Q588" s="5"/>
      <c r="R588" s="5"/>
    </row>
    <row r="589" spans="6:18" ht="14.25" customHeight="1">
      <c r="F589" s="5"/>
      <c r="G589" s="5"/>
      <c r="H589" s="5"/>
      <c r="I589" s="5"/>
      <c r="J589" s="5"/>
      <c r="K589" s="5"/>
      <c r="L589" s="5"/>
      <c r="M589" s="5"/>
      <c r="N589" s="5"/>
      <c r="O589" s="5"/>
      <c r="P589" s="5"/>
      <c r="Q589" s="5"/>
      <c r="R589" s="5"/>
    </row>
    <row r="590" spans="6:18" ht="14.25" customHeight="1">
      <c r="F590" s="5"/>
      <c r="G590" s="5"/>
      <c r="H590" s="5"/>
      <c r="I590" s="5"/>
      <c r="J590" s="5"/>
      <c r="K590" s="5"/>
      <c r="L590" s="5"/>
      <c r="M590" s="5"/>
      <c r="N590" s="5"/>
      <c r="O590" s="5"/>
      <c r="P590" s="5"/>
      <c r="Q590" s="5"/>
      <c r="R590" s="5"/>
    </row>
    <row r="591" spans="6:18" ht="14.25" customHeight="1">
      <c r="F591" s="5"/>
      <c r="G591" s="5"/>
      <c r="H591" s="5"/>
      <c r="I591" s="5"/>
      <c r="J591" s="5"/>
      <c r="K591" s="5"/>
      <c r="L591" s="5"/>
      <c r="M591" s="5"/>
      <c r="N591" s="5"/>
      <c r="O591" s="5"/>
      <c r="P591" s="5"/>
      <c r="Q591" s="5"/>
      <c r="R591" s="5"/>
    </row>
    <row r="592" spans="6:18" ht="14.25" customHeight="1">
      <c r="F592" s="5"/>
      <c r="G592" s="5"/>
      <c r="H592" s="5"/>
      <c r="I592" s="5"/>
      <c r="J592" s="5"/>
      <c r="K592" s="5"/>
      <c r="L592" s="5"/>
      <c r="M592" s="5"/>
      <c r="N592" s="5"/>
      <c r="O592" s="5"/>
      <c r="P592" s="5"/>
      <c r="Q592" s="5"/>
      <c r="R592" s="5"/>
    </row>
    <row r="593" spans="6:18" ht="14.25" customHeight="1">
      <c r="F593" s="5"/>
      <c r="G593" s="5"/>
      <c r="H593" s="5"/>
      <c r="I593" s="5"/>
      <c r="J593" s="5"/>
      <c r="K593" s="5"/>
      <c r="L593" s="5"/>
      <c r="M593" s="5"/>
      <c r="N593" s="5"/>
      <c r="O593" s="5"/>
      <c r="P593" s="5"/>
      <c r="Q593" s="5"/>
      <c r="R593" s="5"/>
    </row>
    <row r="594" spans="6:18" ht="14.25" customHeight="1">
      <c r="F594" s="5"/>
      <c r="G594" s="5"/>
      <c r="H594" s="5"/>
      <c r="I594" s="5"/>
      <c r="J594" s="5"/>
      <c r="K594" s="5"/>
      <c r="L594" s="5"/>
      <c r="M594" s="5"/>
      <c r="N594" s="5"/>
      <c r="O594" s="5"/>
      <c r="P594" s="5"/>
      <c r="Q594" s="5"/>
      <c r="R594" s="5"/>
    </row>
    <row r="595" spans="6:18" ht="14.25" customHeight="1">
      <c r="F595" s="5"/>
      <c r="G595" s="5"/>
      <c r="H595" s="5"/>
      <c r="I595" s="5"/>
      <c r="J595" s="5"/>
      <c r="K595" s="5"/>
      <c r="L595" s="5"/>
      <c r="M595" s="5"/>
      <c r="N595" s="5"/>
      <c r="O595" s="5"/>
      <c r="P595" s="5"/>
      <c r="Q595" s="5"/>
      <c r="R595" s="5"/>
    </row>
    <row r="596" spans="6:18" ht="14.25" customHeight="1">
      <c r="F596" s="5"/>
      <c r="G596" s="5"/>
      <c r="H596" s="5"/>
      <c r="I596" s="5"/>
      <c r="J596" s="5"/>
      <c r="K596" s="5"/>
      <c r="L596" s="5"/>
      <c r="M596" s="5"/>
      <c r="N596" s="5"/>
      <c r="O596" s="5"/>
      <c r="P596" s="5"/>
      <c r="Q596" s="5"/>
      <c r="R596" s="5"/>
    </row>
    <row r="597" spans="6:18" ht="14.25" customHeight="1">
      <c r="F597" s="5"/>
      <c r="G597" s="5"/>
      <c r="H597" s="5"/>
      <c r="I597" s="5"/>
      <c r="J597" s="5"/>
      <c r="K597" s="5"/>
      <c r="L597" s="5"/>
      <c r="M597" s="5"/>
      <c r="N597" s="5"/>
      <c r="O597" s="5"/>
      <c r="P597" s="5"/>
      <c r="Q597" s="5"/>
      <c r="R597" s="5"/>
    </row>
    <row r="598" spans="6:18" ht="14.25" customHeight="1">
      <c r="F598" s="5"/>
      <c r="G598" s="5"/>
      <c r="H598" s="5"/>
      <c r="I598" s="5"/>
      <c r="J598" s="5"/>
      <c r="K598" s="5"/>
      <c r="L598" s="5"/>
      <c r="M598" s="5"/>
      <c r="N598" s="5"/>
      <c r="O598" s="5"/>
      <c r="P598" s="5"/>
      <c r="Q598" s="5"/>
      <c r="R598" s="5"/>
    </row>
    <row r="599" spans="6:18" ht="14.25" customHeight="1">
      <c r="F599" s="5"/>
      <c r="G599" s="5"/>
      <c r="H599" s="5"/>
      <c r="I599" s="5"/>
      <c r="J599" s="5"/>
      <c r="K599" s="5"/>
      <c r="L599" s="5"/>
      <c r="M599" s="5"/>
      <c r="N599" s="5"/>
      <c r="O599" s="5"/>
      <c r="P599" s="5"/>
      <c r="Q599" s="5"/>
      <c r="R599" s="5"/>
    </row>
    <row r="600" spans="6:18" ht="14.25" customHeight="1">
      <c r="F600" s="5"/>
      <c r="G600" s="5"/>
      <c r="H600" s="5"/>
      <c r="I600" s="5"/>
      <c r="J600" s="5"/>
      <c r="K600" s="5"/>
      <c r="L600" s="5"/>
      <c r="M600" s="5"/>
      <c r="N600" s="5"/>
      <c r="O600" s="5"/>
      <c r="P600" s="5"/>
      <c r="Q600" s="5"/>
      <c r="R600" s="5"/>
    </row>
    <row r="601" spans="6:18" ht="14.25" customHeight="1">
      <c r="F601" s="5"/>
      <c r="G601" s="5"/>
      <c r="H601" s="5"/>
      <c r="I601" s="5"/>
      <c r="J601" s="5"/>
      <c r="K601" s="5"/>
      <c r="L601" s="5"/>
      <c r="M601" s="5"/>
      <c r="N601" s="5"/>
      <c r="O601" s="5"/>
      <c r="P601" s="5"/>
      <c r="Q601" s="5"/>
      <c r="R601" s="5"/>
    </row>
    <row r="602" spans="6:18" ht="14.25" customHeight="1">
      <c r="F602" s="5"/>
      <c r="G602" s="5"/>
      <c r="H602" s="5"/>
      <c r="I602" s="5"/>
      <c r="J602" s="5"/>
      <c r="K602" s="5"/>
      <c r="L602" s="5"/>
      <c r="M602" s="5"/>
      <c r="N602" s="5"/>
      <c r="O602" s="5"/>
      <c r="P602" s="5"/>
      <c r="Q602" s="5"/>
      <c r="R602" s="5"/>
    </row>
    <row r="603" spans="6:18" ht="14.25" customHeight="1">
      <c r="F603" s="5"/>
      <c r="G603" s="5"/>
      <c r="H603" s="5"/>
      <c r="I603" s="5"/>
      <c r="J603" s="5"/>
      <c r="K603" s="5"/>
      <c r="L603" s="5"/>
      <c r="M603" s="5"/>
      <c r="N603" s="5"/>
      <c r="O603" s="5"/>
      <c r="P603" s="5"/>
      <c r="Q603" s="5"/>
      <c r="R603" s="5"/>
    </row>
    <row r="604" spans="6:18" ht="14.25" customHeight="1">
      <c r="F604" s="5"/>
      <c r="G604" s="5"/>
      <c r="H604" s="5"/>
      <c r="I604" s="5"/>
      <c r="J604" s="5"/>
      <c r="K604" s="5"/>
      <c r="L604" s="5"/>
      <c r="M604" s="5"/>
      <c r="N604" s="5"/>
      <c r="O604" s="5"/>
      <c r="P604" s="5"/>
      <c r="Q604" s="5"/>
      <c r="R604" s="5"/>
    </row>
    <row r="605" spans="6:18" ht="14.25" customHeight="1">
      <c r="F605" s="5"/>
      <c r="G605" s="5"/>
      <c r="H605" s="5"/>
      <c r="I605" s="5"/>
      <c r="J605" s="5"/>
      <c r="K605" s="5"/>
      <c r="L605" s="5"/>
      <c r="M605" s="5"/>
      <c r="N605" s="5"/>
      <c r="O605" s="5"/>
      <c r="P605" s="5"/>
      <c r="Q605" s="5"/>
      <c r="R605" s="5"/>
    </row>
    <row r="606" spans="6:18" ht="14.25" customHeight="1">
      <c r="F606" s="5"/>
      <c r="G606" s="5"/>
      <c r="H606" s="5"/>
      <c r="I606" s="5"/>
      <c r="J606" s="5"/>
      <c r="K606" s="5"/>
      <c r="L606" s="5"/>
      <c r="M606" s="5"/>
      <c r="N606" s="5"/>
      <c r="O606" s="5"/>
      <c r="P606" s="5"/>
      <c r="Q606" s="5"/>
      <c r="R606" s="5"/>
    </row>
    <row r="607" spans="6:18" ht="14.25" customHeight="1">
      <c r="F607" s="5"/>
      <c r="G607" s="5"/>
      <c r="H607" s="5"/>
      <c r="I607" s="5"/>
      <c r="J607" s="5"/>
      <c r="K607" s="5"/>
      <c r="L607" s="5"/>
      <c r="M607" s="5"/>
      <c r="N607" s="5"/>
      <c r="O607" s="5"/>
      <c r="P607" s="5"/>
      <c r="Q607" s="5"/>
      <c r="R607" s="5"/>
    </row>
    <row r="608" spans="6:18" ht="14.25" customHeight="1">
      <c r="F608" s="5"/>
      <c r="G608" s="5"/>
      <c r="H608" s="5"/>
      <c r="I608" s="5"/>
      <c r="J608" s="5"/>
      <c r="K608" s="5"/>
      <c r="L608" s="5"/>
      <c r="M608" s="5"/>
      <c r="N608" s="5"/>
      <c r="O608" s="5"/>
      <c r="P608" s="5"/>
      <c r="Q608" s="5"/>
      <c r="R608" s="5"/>
    </row>
    <row r="609" spans="6:18" ht="14.25" customHeight="1">
      <c r="F609" s="5"/>
      <c r="G609" s="5"/>
      <c r="H609" s="5"/>
      <c r="I609" s="5"/>
      <c r="J609" s="5"/>
      <c r="K609" s="5"/>
      <c r="L609" s="5"/>
      <c r="M609" s="5"/>
      <c r="N609" s="5"/>
      <c r="O609" s="5"/>
      <c r="P609" s="5"/>
      <c r="Q609" s="5"/>
      <c r="R609" s="5"/>
    </row>
    <row r="610" spans="6:18" ht="14.25" customHeight="1">
      <c r="F610" s="5"/>
      <c r="G610" s="5"/>
      <c r="H610" s="5"/>
      <c r="I610" s="5"/>
      <c r="J610" s="5"/>
      <c r="K610" s="5"/>
      <c r="L610" s="5"/>
      <c r="M610" s="5"/>
      <c r="N610" s="5"/>
      <c r="O610" s="5"/>
      <c r="P610" s="5"/>
      <c r="Q610" s="5"/>
      <c r="R610" s="5"/>
    </row>
    <row r="611" spans="6:18" ht="14.25" customHeight="1">
      <c r="F611" s="5"/>
      <c r="G611" s="5"/>
      <c r="H611" s="5"/>
      <c r="I611" s="5"/>
      <c r="J611" s="5"/>
      <c r="K611" s="5"/>
      <c r="L611" s="5"/>
      <c r="M611" s="5"/>
      <c r="N611" s="5"/>
      <c r="O611" s="5"/>
      <c r="P611" s="5"/>
      <c r="Q611" s="5"/>
      <c r="R611" s="5"/>
    </row>
    <row r="612" spans="6:18" ht="14.25" customHeight="1">
      <c r="F612" s="5"/>
      <c r="G612" s="5"/>
      <c r="H612" s="5"/>
      <c r="I612" s="5"/>
      <c r="J612" s="5"/>
      <c r="K612" s="5"/>
      <c r="L612" s="5"/>
      <c r="M612" s="5"/>
      <c r="N612" s="5"/>
      <c r="O612" s="5"/>
      <c r="P612" s="5"/>
      <c r="Q612" s="5"/>
      <c r="R612" s="5"/>
    </row>
    <row r="613" spans="6:18" ht="14.25" customHeight="1">
      <c r="F613" s="5"/>
      <c r="G613" s="5"/>
      <c r="H613" s="5"/>
      <c r="I613" s="5"/>
      <c r="J613" s="5"/>
      <c r="K613" s="5"/>
      <c r="L613" s="5"/>
      <c r="M613" s="5"/>
      <c r="N613" s="5"/>
      <c r="O613" s="5"/>
      <c r="P613" s="5"/>
      <c r="Q613" s="5"/>
      <c r="R613" s="5"/>
    </row>
    <row r="614" spans="6:18" ht="14.25" customHeight="1">
      <c r="F614" s="5"/>
      <c r="G614" s="5"/>
      <c r="H614" s="5"/>
      <c r="I614" s="5"/>
      <c r="J614" s="5"/>
      <c r="K614" s="5"/>
      <c r="L614" s="5"/>
      <c r="M614" s="5"/>
      <c r="N614" s="5"/>
      <c r="O614" s="5"/>
      <c r="P614" s="5"/>
      <c r="Q614" s="5"/>
      <c r="R614" s="5"/>
    </row>
    <row r="615" spans="6:18" ht="14.25" customHeight="1">
      <c r="F615" s="5"/>
      <c r="G615" s="5"/>
      <c r="H615" s="5"/>
      <c r="I615" s="5"/>
      <c r="J615" s="5"/>
      <c r="K615" s="5"/>
      <c r="L615" s="5"/>
      <c r="M615" s="5"/>
      <c r="N615" s="5"/>
      <c r="O615" s="5"/>
      <c r="P615" s="5"/>
      <c r="Q615" s="5"/>
      <c r="R615" s="5"/>
    </row>
    <row r="616" spans="6:18" ht="14.25" customHeight="1">
      <c r="F616" s="5"/>
      <c r="G616" s="5"/>
      <c r="H616" s="5"/>
      <c r="I616" s="5"/>
      <c r="J616" s="5"/>
      <c r="K616" s="5"/>
      <c r="L616" s="5"/>
      <c r="M616" s="5"/>
      <c r="N616" s="5"/>
      <c r="O616" s="5"/>
      <c r="P616" s="5"/>
      <c r="Q616" s="5"/>
      <c r="R616" s="5"/>
    </row>
    <row r="617" spans="6:18" ht="14.25" customHeight="1">
      <c r="F617" s="5"/>
      <c r="G617" s="5"/>
      <c r="H617" s="5"/>
      <c r="I617" s="5"/>
      <c r="J617" s="5"/>
      <c r="K617" s="5"/>
      <c r="L617" s="5"/>
      <c r="M617" s="5"/>
      <c r="N617" s="5"/>
      <c r="O617" s="5"/>
      <c r="P617" s="5"/>
      <c r="Q617" s="5"/>
      <c r="R617" s="5"/>
    </row>
    <row r="618" spans="6:18" ht="14.25" customHeight="1">
      <c r="F618" s="5"/>
      <c r="G618" s="5"/>
      <c r="H618" s="5"/>
      <c r="I618" s="5"/>
      <c r="J618" s="5"/>
      <c r="K618" s="5"/>
      <c r="L618" s="5"/>
      <c r="M618" s="5"/>
      <c r="N618" s="5"/>
      <c r="O618" s="5"/>
      <c r="P618" s="5"/>
      <c r="Q618" s="5"/>
      <c r="R618" s="5"/>
    </row>
    <row r="619" spans="6:18" ht="14.25" customHeight="1">
      <c r="F619" s="5"/>
      <c r="G619" s="5"/>
      <c r="H619" s="5"/>
      <c r="I619" s="5"/>
      <c r="J619" s="5"/>
      <c r="K619" s="5"/>
      <c r="L619" s="5"/>
      <c r="M619" s="5"/>
      <c r="N619" s="5"/>
      <c r="O619" s="5"/>
      <c r="P619" s="5"/>
      <c r="Q619" s="5"/>
      <c r="R619" s="5"/>
    </row>
    <row r="620" spans="6:18" ht="14.25" customHeight="1">
      <c r="F620" s="5"/>
      <c r="G620" s="5"/>
      <c r="H620" s="5"/>
      <c r="I620" s="5"/>
      <c r="J620" s="5"/>
      <c r="K620" s="5"/>
      <c r="L620" s="5"/>
      <c r="M620" s="5"/>
      <c r="N620" s="5"/>
      <c r="O620" s="5"/>
      <c r="P620" s="5"/>
      <c r="Q620" s="5"/>
      <c r="R620" s="5"/>
    </row>
    <row r="621" spans="6:18" ht="14.25" customHeight="1">
      <c r="F621" s="5"/>
      <c r="G621" s="5"/>
      <c r="H621" s="5"/>
      <c r="I621" s="5"/>
      <c r="J621" s="5"/>
      <c r="K621" s="5"/>
      <c r="L621" s="5"/>
      <c r="M621" s="5"/>
      <c r="N621" s="5"/>
      <c r="O621" s="5"/>
      <c r="P621" s="5"/>
      <c r="Q621" s="5"/>
      <c r="R621" s="5"/>
    </row>
    <row r="622" spans="6:18" ht="14.25" customHeight="1">
      <c r="F622" s="5"/>
      <c r="G622" s="5"/>
      <c r="H622" s="5"/>
      <c r="I622" s="5"/>
      <c r="J622" s="5"/>
      <c r="K622" s="5"/>
      <c r="L622" s="5"/>
      <c r="M622" s="5"/>
      <c r="N622" s="5"/>
      <c r="O622" s="5"/>
      <c r="P622" s="5"/>
      <c r="Q622" s="5"/>
      <c r="R622" s="5"/>
    </row>
    <row r="623" spans="6:18" ht="14.25" customHeight="1">
      <c r="F623" s="5"/>
      <c r="G623" s="5"/>
      <c r="H623" s="5"/>
      <c r="I623" s="5"/>
      <c r="J623" s="5"/>
      <c r="K623" s="5"/>
      <c r="L623" s="5"/>
      <c r="M623" s="5"/>
      <c r="N623" s="5"/>
      <c r="O623" s="5"/>
      <c r="P623" s="5"/>
      <c r="Q623" s="5"/>
      <c r="R623" s="5"/>
    </row>
    <row r="624" spans="6:18" ht="14.25" customHeight="1">
      <c r="F624" s="5"/>
      <c r="G624" s="5"/>
      <c r="H624" s="5"/>
      <c r="I624" s="5"/>
      <c r="J624" s="5"/>
      <c r="K624" s="5"/>
      <c r="L624" s="5"/>
      <c r="M624" s="5"/>
      <c r="N624" s="5"/>
      <c r="O624" s="5"/>
      <c r="P624" s="5"/>
      <c r="Q624" s="5"/>
      <c r="R624" s="5"/>
    </row>
    <row r="625" spans="6:18" ht="14.25" customHeight="1">
      <c r="F625" s="5"/>
      <c r="G625" s="5"/>
      <c r="H625" s="5"/>
      <c r="I625" s="5"/>
      <c r="J625" s="5"/>
      <c r="K625" s="5"/>
      <c r="L625" s="5"/>
      <c r="M625" s="5"/>
      <c r="N625" s="5"/>
      <c r="O625" s="5"/>
      <c r="P625" s="5"/>
      <c r="Q625" s="5"/>
      <c r="R625" s="5"/>
    </row>
    <row r="626" spans="6:18" ht="14.25" customHeight="1">
      <c r="F626" s="5"/>
      <c r="G626" s="5"/>
      <c r="H626" s="5"/>
      <c r="I626" s="5"/>
      <c r="J626" s="5"/>
      <c r="K626" s="5"/>
      <c r="L626" s="5"/>
      <c r="M626" s="5"/>
      <c r="N626" s="5"/>
      <c r="O626" s="5"/>
      <c r="P626" s="5"/>
      <c r="Q626" s="5"/>
      <c r="R626" s="5"/>
    </row>
    <row r="627" spans="6:18" ht="14.25" customHeight="1">
      <c r="F627" s="5"/>
      <c r="G627" s="5"/>
      <c r="H627" s="5"/>
      <c r="I627" s="5"/>
      <c r="J627" s="5"/>
      <c r="K627" s="5"/>
      <c r="L627" s="5"/>
      <c r="M627" s="5"/>
      <c r="N627" s="5"/>
      <c r="O627" s="5"/>
      <c r="P627" s="5"/>
      <c r="Q627" s="5"/>
      <c r="R627" s="5"/>
    </row>
    <row r="628" spans="6:18" ht="14.25" customHeight="1">
      <c r="F628" s="5"/>
      <c r="G628" s="5"/>
      <c r="H628" s="5"/>
      <c r="I628" s="5"/>
      <c r="J628" s="5"/>
      <c r="K628" s="5"/>
      <c r="L628" s="5"/>
      <c r="M628" s="5"/>
      <c r="N628" s="5"/>
      <c r="O628" s="5"/>
      <c r="P628" s="5"/>
      <c r="Q628" s="5"/>
      <c r="R628" s="5"/>
    </row>
    <row r="629" spans="6:18" ht="14.25" customHeight="1">
      <c r="F629" s="5"/>
      <c r="G629" s="5"/>
      <c r="H629" s="5"/>
      <c r="I629" s="5"/>
      <c r="J629" s="5"/>
      <c r="K629" s="5"/>
      <c r="L629" s="5"/>
      <c r="M629" s="5"/>
      <c r="N629" s="5"/>
      <c r="O629" s="5"/>
      <c r="P629" s="5"/>
      <c r="Q629" s="5"/>
      <c r="R629" s="5"/>
    </row>
    <row r="630" spans="6:18" ht="14.25" customHeight="1">
      <c r="F630" s="5"/>
      <c r="G630" s="5"/>
      <c r="H630" s="5"/>
      <c r="I630" s="5"/>
      <c r="J630" s="5"/>
      <c r="K630" s="5"/>
      <c r="L630" s="5"/>
      <c r="M630" s="5"/>
      <c r="N630" s="5"/>
      <c r="O630" s="5"/>
      <c r="P630" s="5"/>
      <c r="Q630" s="5"/>
      <c r="R630" s="5"/>
    </row>
    <row r="631" spans="6:18" ht="14.25" customHeight="1">
      <c r="F631" s="5"/>
      <c r="G631" s="5"/>
      <c r="H631" s="5"/>
      <c r="I631" s="5"/>
      <c r="J631" s="5"/>
      <c r="K631" s="5"/>
      <c r="L631" s="5"/>
      <c r="M631" s="5"/>
      <c r="N631" s="5"/>
      <c r="O631" s="5"/>
      <c r="P631" s="5"/>
      <c r="Q631" s="5"/>
      <c r="R631" s="5"/>
    </row>
    <row r="632" spans="6:18" ht="14.25" customHeight="1">
      <c r="F632" s="5"/>
      <c r="G632" s="5"/>
      <c r="H632" s="5"/>
      <c r="I632" s="5"/>
      <c r="J632" s="5"/>
      <c r="K632" s="5"/>
      <c r="L632" s="5"/>
      <c r="M632" s="5"/>
      <c r="N632" s="5"/>
      <c r="O632" s="5"/>
      <c r="P632" s="5"/>
      <c r="Q632" s="5"/>
      <c r="R632" s="5"/>
    </row>
    <row r="633" spans="6:18" ht="14.25" customHeight="1">
      <c r="F633" s="5"/>
      <c r="G633" s="5"/>
      <c r="H633" s="5"/>
      <c r="I633" s="5"/>
      <c r="J633" s="5"/>
      <c r="K633" s="5"/>
      <c r="L633" s="5"/>
      <c r="M633" s="5"/>
      <c r="N633" s="5"/>
      <c r="O633" s="5"/>
      <c r="P633" s="5"/>
      <c r="Q633" s="5"/>
      <c r="R633" s="5"/>
    </row>
    <row r="634" spans="6:18" ht="14.25" customHeight="1">
      <c r="F634" s="5"/>
      <c r="G634" s="5"/>
      <c r="H634" s="5"/>
      <c r="I634" s="5"/>
      <c r="J634" s="5"/>
      <c r="K634" s="5"/>
      <c r="L634" s="5"/>
      <c r="M634" s="5"/>
      <c r="N634" s="5"/>
      <c r="O634" s="5"/>
      <c r="P634" s="5"/>
      <c r="Q634" s="5"/>
      <c r="R634" s="5"/>
    </row>
    <row r="635" spans="6:18" ht="14.25" customHeight="1">
      <c r="F635" s="5"/>
      <c r="G635" s="5"/>
      <c r="H635" s="5"/>
      <c r="I635" s="5"/>
      <c r="J635" s="5"/>
      <c r="K635" s="5"/>
      <c r="L635" s="5"/>
      <c r="M635" s="5"/>
      <c r="N635" s="5"/>
      <c r="O635" s="5"/>
      <c r="P635" s="5"/>
      <c r="Q635" s="5"/>
      <c r="R635" s="5"/>
    </row>
    <row r="636" spans="6:18" ht="14.25" customHeight="1">
      <c r="F636" s="5"/>
      <c r="G636" s="5"/>
      <c r="H636" s="5"/>
      <c r="I636" s="5"/>
      <c r="J636" s="5"/>
      <c r="K636" s="5"/>
      <c r="L636" s="5"/>
      <c r="M636" s="5"/>
      <c r="N636" s="5"/>
      <c r="O636" s="5"/>
      <c r="P636" s="5"/>
      <c r="Q636" s="5"/>
      <c r="R636" s="5"/>
    </row>
    <row r="637" spans="6:18" ht="14.25" customHeight="1">
      <c r="F637" s="5"/>
      <c r="G637" s="5"/>
      <c r="H637" s="5"/>
      <c r="I637" s="5"/>
      <c r="J637" s="5"/>
      <c r="K637" s="5"/>
      <c r="L637" s="5"/>
      <c r="M637" s="5"/>
      <c r="N637" s="5"/>
      <c r="O637" s="5"/>
      <c r="P637" s="5"/>
      <c r="Q637" s="5"/>
      <c r="R637" s="5"/>
    </row>
    <row r="638" spans="6:18" ht="14.25" customHeight="1">
      <c r="F638" s="5"/>
      <c r="G638" s="5"/>
      <c r="H638" s="5"/>
      <c r="I638" s="5"/>
      <c r="J638" s="5"/>
      <c r="K638" s="5"/>
      <c r="L638" s="5"/>
      <c r="M638" s="5"/>
      <c r="N638" s="5"/>
      <c r="O638" s="5"/>
      <c r="P638" s="5"/>
      <c r="Q638" s="5"/>
      <c r="R638" s="5"/>
    </row>
    <row r="639" spans="6:18" ht="14.25" customHeight="1">
      <c r="F639" s="5"/>
      <c r="G639" s="5"/>
      <c r="H639" s="5"/>
      <c r="I639" s="5"/>
      <c r="J639" s="5"/>
      <c r="K639" s="5"/>
      <c r="L639" s="5"/>
      <c r="M639" s="5"/>
      <c r="N639" s="5"/>
      <c r="O639" s="5"/>
      <c r="P639" s="5"/>
      <c r="Q639" s="5"/>
      <c r="R639" s="5"/>
    </row>
    <row r="640" spans="6:18" ht="14.25" customHeight="1">
      <c r="F640" s="5"/>
      <c r="G640" s="5"/>
      <c r="H640" s="5"/>
      <c r="I640" s="5"/>
      <c r="J640" s="5"/>
      <c r="K640" s="5"/>
      <c r="L640" s="5"/>
      <c r="M640" s="5"/>
      <c r="N640" s="5"/>
      <c r="O640" s="5"/>
      <c r="P640" s="5"/>
      <c r="Q640" s="5"/>
      <c r="R640" s="5"/>
    </row>
    <row r="641" spans="6:18" ht="14.25" customHeight="1">
      <c r="F641" s="5"/>
      <c r="G641" s="5"/>
      <c r="H641" s="5"/>
      <c r="I641" s="5"/>
      <c r="J641" s="5"/>
      <c r="K641" s="5"/>
      <c r="L641" s="5"/>
      <c r="M641" s="5"/>
      <c r="N641" s="5"/>
      <c r="O641" s="5"/>
      <c r="P641" s="5"/>
      <c r="Q641" s="5"/>
      <c r="R641" s="5"/>
    </row>
    <row r="642" spans="6:18" ht="14.25" customHeight="1">
      <c r="F642" s="5"/>
      <c r="G642" s="5"/>
      <c r="H642" s="5"/>
      <c r="I642" s="5"/>
      <c r="J642" s="5"/>
      <c r="K642" s="5"/>
      <c r="L642" s="5"/>
      <c r="M642" s="5"/>
      <c r="N642" s="5"/>
      <c r="O642" s="5"/>
      <c r="P642" s="5"/>
      <c r="Q642" s="5"/>
      <c r="R642" s="5"/>
    </row>
    <row r="643" spans="6:18" ht="14.25" customHeight="1">
      <c r="F643" s="5"/>
      <c r="G643" s="5"/>
      <c r="H643" s="5"/>
      <c r="I643" s="5"/>
      <c r="J643" s="5"/>
      <c r="K643" s="5"/>
      <c r="L643" s="5"/>
      <c r="M643" s="5"/>
      <c r="N643" s="5"/>
      <c r="O643" s="5"/>
      <c r="P643" s="5"/>
      <c r="Q643" s="5"/>
      <c r="R643" s="5"/>
    </row>
    <row r="644" spans="6:18" ht="14.25" customHeight="1">
      <c r="F644" s="5"/>
      <c r="G644" s="5"/>
      <c r="H644" s="5"/>
      <c r="I644" s="5"/>
      <c r="J644" s="5"/>
      <c r="K644" s="5"/>
      <c r="L644" s="5"/>
      <c r="M644" s="5"/>
      <c r="N644" s="5"/>
      <c r="O644" s="5"/>
      <c r="P644" s="5"/>
      <c r="Q644" s="5"/>
      <c r="R644" s="5"/>
    </row>
    <row r="645" spans="6:18" ht="14.25" customHeight="1">
      <c r="F645" s="5"/>
      <c r="G645" s="5"/>
      <c r="H645" s="5"/>
      <c r="I645" s="5"/>
      <c r="J645" s="5"/>
      <c r="K645" s="5"/>
      <c r="L645" s="5"/>
      <c r="M645" s="5"/>
      <c r="N645" s="5"/>
      <c r="O645" s="5"/>
      <c r="P645" s="5"/>
      <c r="Q645" s="5"/>
      <c r="R645" s="5"/>
    </row>
    <row r="646" spans="6:18" ht="14.25" customHeight="1">
      <c r="F646" s="5"/>
      <c r="G646" s="5"/>
      <c r="H646" s="5"/>
      <c r="I646" s="5"/>
      <c r="J646" s="5"/>
      <c r="K646" s="5"/>
      <c r="L646" s="5"/>
      <c r="M646" s="5"/>
      <c r="N646" s="5"/>
      <c r="O646" s="5"/>
      <c r="P646" s="5"/>
      <c r="Q646" s="5"/>
      <c r="R646" s="5"/>
    </row>
    <row r="647" spans="6:18" ht="14.25" customHeight="1">
      <c r="F647" s="5"/>
      <c r="G647" s="5"/>
      <c r="H647" s="5"/>
      <c r="I647" s="5"/>
      <c r="J647" s="5"/>
      <c r="K647" s="5"/>
      <c r="L647" s="5"/>
      <c r="M647" s="5"/>
      <c r="N647" s="5"/>
      <c r="O647" s="5"/>
      <c r="P647" s="5"/>
      <c r="Q647" s="5"/>
      <c r="R647" s="5"/>
    </row>
    <row r="648" spans="6:18" ht="14.25" customHeight="1">
      <c r="F648" s="5"/>
      <c r="G648" s="5"/>
      <c r="H648" s="5"/>
      <c r="I648" s="5"/>
      <c r="J648" s="5"/>
      <c r="K648" s="5"/>
      <c r="L648" s="5"/>
      <c r="M648" s="5"/>
      <c r="N648" s="5"/>
      <c r="O648" s="5"/>
      <c r="P648" s="5"/>
      <c r="Q648" s="5"/>
      <c r="R648" s="5"/>
    </row>
    <row r="649" spans="6:18" ht="14.25" customHeight="1">
      <c r="F649" s="5"/>
      <c r="G649" s="5"/>
      <c r="H649" s="5"/>
      <c r="I649" s="5"/>
      <c r="J649" s="5"/>
      <c r="K649" s="5"/>
      <c r="L649" s="5"/>
      <c r="M649" s="5"/>
      <c r="N649" s="5"/>
      <c r="O649" s="5"/>
      <c r="P649" s="5"/>
      <c r="Q649" s="5"/>
      <c r="R649" s="5"/>
    </row>
    <row r="650" spans="6:18" ht="14.25" customHeight="1">
      <c r="F650" s="5"/>
      <c r="G650" s="5"/>
      <c r="H650" s="5"/>
      <c r="I650" s="5"/>
      <c r="J650" s="5"/>
      <c r="K650" s="5"/>
      <c r="L650" s="5"/>
      <c r="M650" s="5"/>
      <c r="N650" s="5"/>
      <c r="O650" s="5"/>
      <c r="P650" s="5"/>
      <c r="Q650" s="5"/>
      <c r="R650" s="5"/>
    </row>
    <row r="651" spans="6:18" ht="14.25" customHeight="1">
      <c r="F651" s="5"/>
      <c r="G651" s="5"/>
      <c r="H651" s="5"/>
      <c r="I651" s="5"/>
      <c r="J651" s="5"/>
      <c r="K651" s="5"/>
      <c r="L651" s="5"/>
      <c r="M651" s="5"/>
      <c r="N651" s="5"/>
      <c r="O651" s="5"/>
      <c r="P651" s="5"/>
      <c r="Q651" s="5"/>
      <c r="R651" s="5"/>
    </row>
    <row r="652" spans="6:18" ht="14.25" customHeight="1">
      <c r="F652" s="5"/>
      <c r="G652" s="5"/>
      <c r="H652" s="5"/>
      <c r="I652" s="5"/>
      <c r="J652" s="5"/>
      <c r="K652" s="5"/>
      <c r="L652" s="5"/>
      <c r="M652" s="5"/>
      <c r="N652" s="5"/>
      <c r="O652" s="5"/>
      <c r="P652" s="5"/>
      <c r="Q652" s="5"/>
      <c r="R652" s="5"/>
    </row>
    <row r="653" spans="6:18" ht="14.25" customHeight="1">
      <c r="F653" s="5"/>
      <c r="G653" s="5"/>
      <c r="H653" s="5"/>
      <c r="I653" s="5"/>
      <c r="J653" s="5"/>
      <c r="K653" s="5"/>
      <c r="L653" s="5"/>
      <c r="M653" s="5"/>
      <c r="N653" s="5"/>
      <c r="O653" s="5"/>
      <c r="P653" s="5"/>
      <c r="Q653" s="5"/>
      <c r="R653" s="5"/>
    </row>
    <row r="654" spans="6:18" ht="14.25" customHeight="1">
      <c r="F654" s="5"/>
      <c r="G654" s="5"/>
      <c r="H654" s="5"/>
      <c r="I654" s="5"/>
      <c r="J654" s="5"/>
      <c r="K654" s="5"/>
      <c r="L654" s="5"/>
      <c r="M654" s="5"/>
      <c r="N654" s="5"/>
      <c r="O654" s="5"/>
      <c r="P654" s="5"/>
      <c r="Q654" s="5"/>
      <c r="R654" s="5"/>
    </row>
    <row r="655" spans="6:18" ht="14.25" customHeight="1">
      <c r="F655" s="5"/>
      <c r="G655" s="5"/>
      <c r="H655" s="5"/>
      <c r="I655" s="5"/>
      <c r="J655" s="5"/>
      <c r="K655" s="5"/>
      <c r="L655" s="5"/>
      <c r="M655" s="5"/>
      <c r="N655" s="5"/>
      <c r="O655" s="5"/>
      <c r="P655" s="5"/>
      <c r="Q655" s="5"/>
      <c r="R655" s="5"/>
    </row>
    <row r="656" spans="6:18" ht="14.25" customHeight="1">
      <c r="F656" s="5"/>
      <c r="G656" s="5"/>
      <c r="H656" s="5"/>
      <c r="I656" s="5"/>
      <c r="J656" s="5"/>
      <c r="K656" s="5"/>
      <c r="L656" s="5"/>
      <c r="M656" s="5"/>
      <c r="N656" s="5"/>
      <c r="O656" s="5"/>
      <c r="P656" s="5"/>
      <c r="Q656" s="5"/>
      <c r="R656" s="5"/>
    </row>
    <row r="657" spans="6:18" ht="14.25" customHeight="1">
      <c r="F657" s="5"/>
      <c r="G657" s="5"/>
      <c r="H657" s="5"/>
      <c r="I657" s="5"/>
      <c r="J657" s="5"/>
      <c r="K657" s="5"/>
      <c r="L657" s="5"/>
      <c r="M657" s="5"/>
      <c r="N657" s="5"/>
      <c r="O657" s="5"/>
      <c r="P657" s="5"/>
      <c r="Q657" s="5"/>
      <c r="R657" s="5"/>
    </row>
    <row r="658" spans="6:18" ht="14.25" customHeight="1">
      <c r="F658" s="5"/>
      <c r="G658" s="5"/>
      <c r="H658" s="5"/>
      <c r="I658" s="5"/>
      <c r="J658" s="5"/>
      <c r="K658" s="5"/>
      <c r="L658" s="5"/>
      <c r="M658" s="5"/>
      <c r="N658" s="5"/>
      <c r="O658" s="5"/>
      <c r="P658" s="5"/>
      <c r="Q658" s="5"/>
      <c r="R658" s="5"/>
    </row>
    <row r="659" spans="6:18" ht="14.25" customHeight="1">
      <c r="F659" s="5"/>
      <c r="G659" s="5"/>
      <c r="H659" s="5"/>
      <c r="I659" s="5"/>
      <c r="J659" s="5"/>
      <c r="K659" s="5"/>
      <c r="L659" s="5"/>
      <c r="M659" s="5"/>
      <c r="N659" s="5"/>
      <c r="O659" s="5"/>
      <c r="P659" s="5"/>
      <c r="Q659" s="5"/>
      <c r="R659" s="5"/>
    </row>
    <row r="660" spans="6:18" ht="14.25" customHeight="1">
      <c r="F660" s="5"/>
      <c r="G660" s="5"/>
      <c r="H660" s="5"/>
      <c r="I660" s="5"/>
      <c r="J660" s="5"/>
      <c r="K660" s="5"/>
      <c r="L660" s="5"/>
      <c r="M660" s="5"/>
      <c r="N660" s="5"/>
      <c r="O660" s="5"/>
      <c r="P660" s="5"/>
      <c r="Q660" s="5"/>
      <c r="R660" s="5"/>
    </row>
    <row r="661" spans="6:18" ht="14.25" customHeight="1">
      <c r="F661" s="5"/>
      <c r="G661" s="5"/>
      <c r="H661" s="5"/>
      <c r="I661" s="5"/>
      <c r="J661" s="5"/>
      <c r="K661" s="5"/>
      <c r="L661" s="5"/>
      <c r="M661" s="5"/>
      <c r="N661" s="5"/>
      <c r="O661" s="5"/>
      <c r="P661" s="5"/>
      <c r="Q661" s="5"/>
      <c r="R661" s="5"/>
    </row>
    <row r="662" spans="6:18" ht="14.25" customHeight="1">
      <c r="F662" s="5"/>
      <c r="G662" s="5"/>
      <c r="H662" s="5"/>
      <c r="I662" s="5"/>
      <c r="J662" s="5"/>
      <c r="K662" s="5"/>
      <c r="L662" s="5"/>
      <c r="M662" s="5"/>
      <c r="N662" s="5"/>
      <c r="O662" s="5"/>
      <c r="P662" s="5"/>
      <c r="Q662" s="5"/>
      <c r="R662" s="5"/>
    </row>
    <row r="663" spans="6:18" ht="14.25" customHeight="1">
      <c r="F663" s="5"/>
      <c r="G663" s="5"/>
      <c r="H663" s="5"/>
      <c r="I663" s="5"/>
      <c r="J663" s="5"/>
      <c r="K663" s="5"/>
      <c r="L663" s="5"/>
      <c r="M663" s="5"/>
      <c r="N663" s="5"/>
      <c r="O663" s="5"/>
      <c r="P663" s="5"/>
      <c r="Q663" s="5"/>
      <c r="R663" s="5"/>
    </row>
    <row r="664" spans="6:18" ht="14.25" customHeight="1">
      <c r="F664" s="5"/>
      <c r="G664" s="5"/>
      <c r="H664" s="5"/>
      <c r="I664" s="5"/>
      <c r="J664" s="5"/>
      <c r="K664" s="5"/>
      <c r="L664" s="5"/>
      <c r="M664" s="5"/>
      <c r="N664" s="5"/>
      <c r="O664" s="5"/>
      <c r="P664" s="5"/>
      <c r="Q664" s="5"/>
      <c r="R664" s="5"/>
    </row>
    <row r="665" spans="6:18" ht="14.25" customHeight="1">
      <c r="F665" s="5"/>
      <c r="G665" s="5"/>
      <c r="H665" s="5"/>
      <c r="I665" s="5"/>
      <c r="J665" s="5"/>
      <c r="K665" s="5"/>
      <c r="L665" s="5"/>
      <c r="M665" s="5"/>
      <c r="N665" s="5"/>
      <c r="O665" s="5"/>
      <c r="P665" s="5"/>
      <c r="Q665" s="5"/>
      <c r="R665" s="5"/>
    </row>
    <row r="666" spans="6:18" ht="14.25" customHeight="1">
      <c r="F666" s="5"/>
      <c r="G666" s="5"/>
      <c r="H666" s="5"/>
      <c r="I666" s="5"/>
      <c r="J666" s="5"/>
      <c r="K666" s="5"/>
      <c r="L666" s="5"/>
      <c r="M666" s="5"/>
      <c r="N666" s="5"/>
      <c r="O666" s="5"/>
      <c r="P666" s="5"/>
      <c r="Q666" s="5"/>
      <c r="R666" s="5"/>
    </row>
    <row r="667" spans="6:18" ht="14.25" customHeight="1">
      <c r="F667" s="5"/>
      <c r="G667" s="5"/>
      <c r="H667" s="5"/>
      <c r="I667" s="5"/>
      <c r="J667" s="5"/>
      <c r="K667" s="5"/>
      <c r="L667" s="5"/>
      <c r="M667" s="5"/>
      <c r="N667" s="5"/>
      <c r="O667" s="5"/>
      <c r="P667" s="5"/>
      <c r="Q667" s="5"/>
      <c r="R667" s="5"/>
    </row>
    <row r="668" spans="6:18" ht="14.25" customHeight="1">
      <c r="F668" s="5"/>
      <c r="G668" s="5"/>
      <c r="H668" s="5"/>
      <c r="I668" s="5"/>
      <c r="J668" s="5"/>
      <c r="K668" s="5"/>
      <c r="L668" s="5"/>
      <c r="M668" s="5"/>
      <c r="N668" s="5"/>
      <c r="O668" s="5"/>
      <c r="P668" s="5"/>
      <c r="Q668" s="5"/>
      <c r="R668" s="5"/>
    </row>
    <row r="669" spans="6:18" ht="14.25" customHeight="1">
      <c r="F669" s="5"/>
      <c r="G669" s="5"/>
      <c r="H669" s="5"/>
      <c r="I669" s="5"/>
      <c r="J669" s="5"/>
      <c r="K669" s="5"/>
      <c r="L669" s="5"/>
      <c r="M669" s="5"/>
      <c r="N669" s="5"/>
      <c r="O669" s="5"/>
      <c r="P669" s="5"/>
      <c r="Q669" s="5"/>
      <c r="R669" s="5"/>
    </row>
    <row r="670" spans="6:18" ht="14.25" customHeight="1">
      <c r="F670" s="5"/>
      <c r="G670" s="5"/>
      <c r="H670" s="5"/>
      <c r="I670" s="5"/>
      <c r="J670" s="5"/>
      <c r="K670" s="5"/>
      <c r="L670" s="5"/>
      <c r="M670" s="5"/>
      <c r="N670" s="5"/>
      <c r="O670" s="5"/>
      <c r="P670" s="5"/>
      <c r="Q670" s="5"/>
      <c r="R670" s="5"/>
    </row>
    <row r="671" spans="6:18" ht="14.25" customHeight="1">
      <c r="F671" s="5"/>
      <c r="G671" s="5"/>
      <c r="H671" s="5"/>
      <c r="I671" s="5"/>
      <c r="J671" s="5"/>
      <c r="K671" s="5"/>
      <c r="L671" s="5"/>
      <c r="M671" s="5"/>
      <c r="N671" s="5"/>
      <c r="O671" s="5"/>
      <c r="P671" s="5"/>
      <c r="Q671" s="5"/>
      <c r="R671" s="5"/>
    </row>
    <row r="672" spans="6:18" ht="14.25" customHeight="1">
      <c r="F672" s="5"/>
      <c r="G672" s="5"/>
      <c r="H672" s="5"/>
      <c r="I672" s="5"/>
      <c r="J672" s="5"/>
      <c r="K672" s="5"/>
      <c r="L672" s="5"/>
      <c r="M672" s="5"/>
      <c r="N672" s="5"/>
      <c r="O672" s="5"/>
      <c r="P672" s="5"/>
      <c r="Q672" s="5"/>
      <c r="R672" s="5"/>
    </row>
    <row r="673" spans="6:18" ht="14.25" customHeight="1">
      <c r="F673" s="5"/>
      <c r="G673" s="5"/>
      <c r="H673" s="5"/>
      <c r="I673" s="5"/>
      <c r="J673" s="5"/>
      <c r="K673" s="5"/>
      <c r="L673" s="5"/>
      <c r="M673" s="5"/>
      <c r="N673" s="5"/>
      <c r="O673" s="5"/>
      <c r="P673" s="5"/>
      <c r="Q673" s="5"/>
      <c r="R673" s="5"/>
    </row>
    <row r="674" spans="6:18" ht="14.25" customHeight="1">
      <c r="F674" s="5"/>
      <c r="G674" s="5"/>
      <c r="H674" s="5"/>
      <c r="I674" s="5"/>
      <c r="J674" s="5"/>
      <c r="K674" s="5"/>
      <c r="L674" s="5"/>
      <c r="M674" s="5"/>
      <c r="N674" s="5"/>
      <c r="O674" s="5"/>
      <c r="P674" s="5"/>
      <c r="Q674" s="5"/>
      <c r="R674" s="5"/>
    </row>
    <row r="675" spans="6:18" ht="14.25" customHeight="1">
      <c r="F675" s="5"/>
      <c r="G675" s="5"/>
      <c r="H675" s="5"/>
      <c r="I675" s="5"/>
      <c r="J675" s="5"/>
      <c r="K675" s="5"/>
      <c r="L675" s="5"/>
      <c r="M675" s="5"/>
      <c r="N675" s="5"/>
      <c r="O675" s="5"/>
      <c r="P675" s="5"/>
      <c r="Q675" s="5"/>
      <c r="R675" s="5"/>
    </row>
    <row r="676" spans="6:18" ht="14.25" customHeight="1">
      <c r="F676" s="5"/>
      <c r="G676" s="5"/>
      <c r="H676" s="5"/>
      <c r="I676" s="5"/>
      <c r="J676" s="5"/>
      <c r="K676" s="5"/>
      <c r="L676" s="5"/>
      <c r="M676" s="5"/>
      <c r="N676" s="5"/>
      <c r="O676" s="5"/>
      <c r="P676" s="5"/>
      <c r="Q676" s="5"/>
      <c r="R676" s="5"/>
    </row>
    <row r="677" spans="6:18" ht="14.25" customHeight="1">
      <c r="F677" s="5"/>
      <c r="G677" s="5"/>
      <c r="H677" s="5"/>
      <c r="I677" s="5"/>
      <c r="J677" s="5"/>
      <c r="K677" s="5"/>
      <c r="L677" s="5"/>
      <c r="M677" s="5"/>
      <c r="N677" s="5"/>
      <c r="O677" s="5"/>
      <c r="P677" s="5"/>
      <c r="Q677" s="5"/>
      <c r="R677" s="5"/>
    </row>
    <row r="678" spans="6:18" ht="14.25" customHeight="1">
      <c r="F678" s="5"/>
      <c r="G678" s="5"/>
      <c r="H678" s="5"/>
      <c r="I678" s="5"/>
      <c r="J678" s="5"/>
      <c r="K678" s="5"/>
      <c r="L678" s="5"/>
      <c r="M678" s="5"/>
      <c r="N678" s="5"/>
      <c r="O678" s="5"/>
      <c r="P678" s="5"/>
      <c r="Q678" s="5"/>
      <c r="R678" s="5"/>
    </row>
    <row r="679" spans="6:18" ht="14.25" customHeight="1">
      <c r="F679" s="5"/>
      <c r="G679" s="5"/>
      <c r="H679" s="5"/>
      <c r="I679" s="5"/>
      <c r="J679" s="5"/>
      <c r="K679" s="5"/>
      <c r="L679" s="5"/>
      <c r="M679" s="5"/>
      <c r="N679" s="5"/>
      <c r="O679" s="5"/>
      <c r="P679" s="5"/>
      <c r="Q679" s="5"/>
      <c r="R679" s="5"/>
    </row>
    <row r="680" spans="6:18" ht="14.25" customHeight="1">
      <c r="F680" s="5"/>
      <c r="G680" s="5"/>
      <c r="H680" s="5"/>
      <c r="I680" s="5"/>
      <c r="J680" s="5"/>
      <c r="K680" s="5"/>
      <c r="L680" s="5"/>
      <c r="M680" s="5"/>
      <c r="N680" s="5"/>
      <c r="O680" s="5"/>
      <c r="P680" s="5"/>
      <c r="Q680" s="5"/>
      <c r="R680" s="5"/>
    </row>
    <row r="681" spans="6:18" ht="14.25" customHeight="1">
      <c r="F681" s="5"/>
      <c r="G681" s="5"/>
      <c r="H681" s="5"/>
      <c r="I681" s="5"/>
      <c r="J681" s="5"/>
      <c r="K681" s="5"/>
      <c r="L681" s="5"/>
      <c r="M681" s="5"/>
      <c r="N681" s="5"/>
      <c r="O681" s="5"/>
      <c r="P681" s="5"/>
      <c r="Q681" s="5"/>
      <c r="R681" s="5"/>
    </row>
    <row r="682" spans="6:18" ht="14.25" customHeight="1">
      <c r="F682" s="5"/>
      <c r="G682" s="5"/>
      <c r="H682" s="5"/>
      <c r="I682" s="5"/>
      <c r="J682" s="5"/>
      <c r="K682" s="5"/>
      <c r="L682" s="5"/>
      <c r="M682" s="5"/>
      <c r="N682" s="5"/>
      <c r="O682" s="5"/>
      <c r="P682" s="5"/>
      <c r="Q682" s="5"/>
      <c r="R682" s="5"/>
    </row>
    <row r="683" spans="6:18" ht="14.25" customHeight="1">
      <c r="F683" s="5"/>
      <c r="G683" s="5"/>
      <c r="H683" s="5"/>
      <c r="I683" s="5"/>
      <c r="J683" s="5"/>
      <c r="K683" s="5"/>
      <c r="L683" s="5"/>
      <c r="M683" s="5"/>
      <c r="N683" s="5"/>
      <c r="O683" s="5"/>
      <c r="P683" s="5"/>
      <c r="Q683" s="5"/>
      <c r="R683" s="5"/>
    </row>
    <row r="684" spans="6:18" ht="14.25" customHeight="1">
      <c r="F684" s="5"/>
      <c r="G684" s="5"/>
      <c r="H684" s="5"/>
      <c r="I684" s="5"/>
      <c r="J684" s="5"/>
      <c r="K684" s="5"/>
      <c r="L684" s="5"/>
      <c r="M684" s="5"/>
      <c r="N684" s="5"/>
      <c r="O684" s="5"/>
      <c r="P684" s="5"/>
      <c r="Q684" s="5"/>
      <c r="R684" s="5"/>
    </row>
    <row r="685" spans="6:18" ht="14.25" customHeight="1">
      <c r="F685" s="5"/>
      <c r="G685" s="5"/>
      <c r="H685" s="5"/>
      <c r="I685" s="5"/>
      <c r="J685" s="5"/>
      <c r="K685" s="5"/>
      <c r="L685" s="5"/>
      <c r="M685" s="5"/>
      <c r="N685" s="5"/>
      <c r="O685" s="5"/>
      <c r="P685" s="5"/>
      <c r="Q685" s="5"/>
      <c r="R685" s="5"/>
    </row>
    <row r="686" spans="6:18" ht="14.25" customHeight="1">
      <c r="F686" s="5"/>
      <c r="G686" s="5"/>
      <c r="H686" s="5"/>
      <c r="I686" s="5"/>
      <c r="J686" s="5"/>
      <c r="K686" s="5"/>
      <c r="L686" s="5"/>
      <c r="M686" s="5"/>
      <c r="N686" s="5"/>
      <c r="O686" s="5"/>
      <c r="P686" s="5"/>
      <c r="Q686" s="5"/>
      <c r="R686" s="5"/>
    </row>
    <row r="687" spans="6:18" ht="14.25" customHeight="1">
      <c r="F687" s="5"/>
      <c r="G687" s="5"/>
      <c r="H687" s="5"/>
      <c r="I687" s="5"/>
      <c r="J687" s="5"/>
      <c r="K687" s="5"/>
      <c r="L687" s="5"/>
      <c r="M687" s="5"/>
      <c r="N687" s="5"/>
      <c r="O687" s="5"/>
      <c r="P687" s="5"/>
      <c r="Q687" s="5"/>
      <c r="R687" s="5"/>
    </row>
    <row r="688" spans="6:18" ht="14.25" customHeight="1">
      <c r="F688" s="5"/>
      <c r="G688" s="5"/>
      <c r="H688" s="5"/>
      <c r="I688" s="5"/>
      <c r="J688" s="5"/>
      <c r="K688" s="5"/>
      <c r="L688" s="5"/>
      <c r="M688" s="5"/>
      <c r="N688" s="5"/>
      <c r="O688" s="5"/>
      <c r="P688" s="5"/>
      <c r="Q688" s="5"/>
      <c r="R688" s="5"/>
    </row>
    <row r="689" spans="6:18" ht="14.25" customHeight="1">
      <c r="F689" s="5"/>
      <c r="G689" s="5"/>
      <c r="H689" s="5"/>
      <c r="I689" s="5"/>
      <c r="J689" s="5"/>
      <c r="K689" s="5"/>
      <c r="L689" s="5"/>
      <c r="M689" s="5"/>
      <c r="N689" s="5"/>
      <c r="O689" s="5"/>
      <c r="P689" s="5"/>
      <c r="Q689" s="5"/>
      <c r="R689" s="5"/>
    </row>
    <row r="690" spans="6:18" ht="14.25" customHeight="1">
      <c r="F690" s="5"/>
      <c r="G690" s="5"/>
      <c r="H690" s="5"/>
      <c r="I690" s="5"/>
      <c r="J690" s="5"/>
      <c r="K690" s="5"/>
      <c r="L690" s="5"/>
      <c r="M690" s="5"/>
      <c r="N690" s="5"/>
      <c r="O690" s="5"/>
      <c r="P690" s="5"/>
      <c r="Q690" s="5"/>
      <c r="R690" s="5"/>
    </row>
    <row r="691" spans="6:18" ht="14.25" customHeight="1">
      <c r="F691" s="5"/>
      <c r="G691" s="5"/>
      <c r="H691" s="5"/>
      <c r="I691" s="5"/>
      <c r="J691" s="5"/>
      <c r="K691" s="5"/>
      <c r="L691" s="5"/>
      <c r="M691" s="5"/>
      <c r="N691" s="5"/>
      <c r="O691" s="5"/>
      <c r="P691" s="5"/>
      <c r="Q691" s="5"/>
      <c r="R691" s="5"/>
    </row>
    <row r="692" spans="6:18" ht="14.25" customHeight="1">
      <c r="F692" s="5"/>
      <c r="G692" s="5"/>
      <c r="H692" s="5"/>
      <c r="I692" s="5"/>
      <c r="J692" s="5"/>
      <c r="K692" s="5"/>
      <c r="L692" s="5"/>
      <c r="M692" s="5"/>
      <c r="N692" s="5"/>
      <c r="O692" s="5"/>
      <c r="P692" s="5"/>
      <c r="Q692" s="5"/>
      <c r="R692" s="5"/>
    </row>
    <row r="693" spans="6:18" ht="14.25" customHeight="1">
      <c r="F693" s="5"/>
      <c r="G693" s="5"/>
      <c r="H693" s="5"/>
      <c r="I693" s="5"/>
      <c r="J693" s="5"/>
      <c r="K693" s="5"/>
      <c r="L693" s="5"/>
      <c r="M693" s="5"/>
      <c r="N693" s="5"/>
      <c r="O693" s="5"/>
      <c r="P693" s="5"/>
      <c r="Q693" s="5"/>
      <c r="R693" s="5"/>
    </row>
    <row r="694" spans="6:18" ht="14.25" customHeight="1">
      <c r="F694" s="5"/>
      <c r="G694" s="5"/>
      <c r="H694" s="5"/>
      <c r="I694" s="5"/>
      <c r="J694" s="5"/>
      <c r="K694" s="5"/>
      <c r="L694" s="5"/>
      <c r="M694" s="5"/>
      <c r="N694" s="5"/>
      <c r="O694" s="5"/>
      <c r="P694" s="5"/>
      <c r="Q694" s="5"/>
      <c r="R694" s="5"/>
    </row>
    <row r="695" spans="6:18" ht="14.25" customHeight="1">
      <c r="F695" s="5"/>
      <c r="G695" s="5"/>
      <c r="H695" s="5"/>
      <c r="I695" s="5"/>
      <c r="J695" s="5"/>
      <c r="K695" s="5"/>
      <c r="L695" s="5"/>
      <c r="M695" s="5"/>
      <c r="N695" s="5"/>
      <c r="O695" s="5"/>
      <c r="P695" s="5"/>
      <c r="Q695" s="5"/>
      <c r="R695" s="5"/>
    </row>
    <row r="696" spans="6:18" ht="14.25" customHeight="1">
      <c r="F696" s="5"/>
      <c r="G696" s="5"/>
      <c r="H696" s="5"/>
      <c r="I696" s="5"/>
      <c r="J696" s="5"/>
      <c r="K696" s="5"/>
      <c r="L696" s="5"/>
      <c r="M696" s="5"/>
      <c r="N696" s="5"/>
      <c r="O696" s="5"/>
      <c r="P696" s="5"/>
      <c r="Q696" s="5"/>
      <c r="R696" s="5"/>
    </row>
    <row r="697" spans="6:18" ht="14.25" customHeight="1">
      <c r="F697" s="5"/>
      <c r="G697" s="5"/>
      <c r="H697" s="5"/>
      <c r="I697" s="5"/>
      <c r="J697" s="5"/>
      <c r="K697" s="5"/>
      <c r="L697" s="5"/>
      <c r="M697" s="5"/>
      <c r="N697" s="5"/>
      <c r="O697" s="5"/>
      <c r="P697" s="5"/>
      <c r="Q697" s="5"/>
      <c r="R697" s="5"/>
    </row>
    <row r="698" spans="6:18" ht="14.25" customHeight="1">
      <c r="F698" s="5"/>
      <c r="G698" s="5"/>
      <c r="H698" s="5"/>
      <c r="I698" s="5"/>
      <c r="J698" s="5"/>
      <c r="K698" s="5"/>
      <c r="L698" s="5"/>
      <c r="M698" s="5"/>
      <c r="N698" s="5"/>
      <c r="O698" s="5"/>
      <c r="P698" s="5"/>
      <c r="Q698" s="5"/>
      <c r="R698" s="5"/>
    </row>
    <row r="699" spans="6:18" ht="14.25" customHeight="1">
      <c r="F699" s="5"/>
      <c r="G699" s="5"/>
      <c r="H699" s="5"/>
      <c r="I699" s="5"/>
      <c r="J699" s="5"/>
      <c r="K699" s="5"/>
      <c r="L699" s="5"/>
      <c r="M699" s="5"/>
      <c r="N699" s="5"/>
      <c r="O699" s="5"/>
      <c r="P699" s="5"/>
      <c r="Q699" s="5"/>
      <c r="R699" s="5"/>
    </row>
    <row r="700" spans="6:18" ht="14.25" customHeight="1">
      <c r="F700" s="5"/>
      <c r="G700" s="5"/>
      <c r="H700" s="5"/>
      <c r="I700" s="5"/>
      <c r="J700" s="5"/>
      <c r="K700" s="5"/>
      <c r="L700" s="5"/>
      <c r="M700" s="5"/>
      <c r="N700" s="5"/>
      <c r="O700" s="5"/>
      <c r="P700" s="5"/>
      <c r="Q700" s="5"/>
      <c r="R700" s="5"/>
    </row>
    <row r="701" spans="6:18" ht="14.25" customHeight="1">
      <c r="F701" s="5"/>
      <c r="G701" s="5"/>
      <c r="H701" s="5"/>
      <c r="I701" s="5"/>
      <c r="J701" s="5"/>
      <c r="K701" s="5"/>
      <c r="L701" s="5"/>
      <c r="M701" s="5"/>
      <c r="N701" s="5"/>
      <c r="O701" s="5"/>
      <c r="P701" s="5"/>
      <c r="Q701" s="5"/>
      <c r="R701" s="5"/>
    </row>
    <row r="702" spans="6:18" ht="14.25" customHeight="1">
      <c r="F702" s="5"/>
      <c r="G702" s="5"/>
      <c r="H702" s="5"/>
      <c r="I702" s="5"/>
      <c r="J702" s="5"/>
      <c r="K702" s="5"/>
      <c r="L702" s="5"/>
      <c r="M702" s="5"/>
      <c r="N702" s="5"/>
      <c r="O702" s="5"/>
      <c r="P702" s="5"/>
      <c r="Q702" s="5"/>
      <c r="R702" s="5"/>
    </row>
    <row r="703" spans="6:18" ht="14.25" customHeight="1">
      <c r="F703" s="5"/>
      <c r="G703" s="5"/>
      <c r="H703" s="5"/>
      <c r="I703" s="5"/>
      <c r="J703" s="5"/>
      <c r="K703" s="5"/>
      <c r="L703" s="5"/>
      <c r="M703" s="5"/>
      <c r="N703" s="5"/>
      <c r="O703" s="5"/>
      <c r="P703" s="5"/>
      <c r="Q703" s="5"/>
      <c r="R703" s="5"/>
    </row>
    <row r="704" spans="6:18" ht="14.25" customHeight="1">
      <c r="F704" s="5"/>
      <c r="G704" s="5"/>
      <c r="H704" s="5"/>
      <c r="I704" s="5"/>
      <c r="J704" s="5"/>
      <c r="K704" s="5"/>
      <c r="L704" s="5"/>
      <c r="M704" s="5"/>
      <c r="N704" s="5"/>
      <c r="O704" s="5"/>
      <c r="P704" s="5"/>
      <c r="Q704" s="5"/>
      <c r="R704" s="5"/>
    </row>
    <row r="705" spans="6:18" ht="14.25" customHeight="1">
      <c r="F705" s="5"/>
      <c r="G705" s="5"/>
      <c r="H705" s="5"/>
      <c r="I705" s="5"/>
      <c r="J705" s="5"/>
      <c r="K705" s="5"/>
      <c r="L705" s="5"/>
      <c r="M705" s="5"/>
      <c r="N705" s="5"/>
      <c r="O705" s="5"/>
      <c r="P705" s="5"/>
      <c r="Q705" s="5"/>
      <c r="R705" s="5"/>
    </row>
    <row r="706" spans="6:18" ht="14.25" customHeight="1">
      <c r="F706" s="5"/>
      <c r="G706" s="5"/>
      <c r="H706" s="5"/>
      <c r="I706" s="5"/>
      <c r="J706" s="5"/>
      <c r="K706" s="5"/>
      <c r="L706" s="5"/>
      <c r="M706" s="5"/>
      <c r="N706" s="5"/>
      <c r="O706" s="5"/>
      <c r="P706" s="5"/>
      <c r="Q706" s="5"/>
      <c r="R706" s="5"/>
    </row>
    <row r="707" spans="6:18" ht="14.25" customHeight="1">
      <c r="F707" s="5"/>
      <c r="G707" s="5"/>
      <c r="H707" s="5"/>
      <c r="I707" s="5"/>
      <c r="J707" s="5"/>
      <c r="K707" s="5"/>
      <c r="L707" s="5"/>
      <c r="M707" s="5"/>
      <c r="N707" s="5"/>
      <c r="O707" s="5"/>
      <c r="P707" s="5"/>
      <c r="Q707" s="5"/>
      <c r="R707" s="5"/>
    </row>
    <row r="708" spans="6:18" ht="14.25" customHeight="1">
      <c r="F708" s="5"/>
      <c r="G708" s="5"/>
      <c r="H708" s="5"/>
      <c r="I708" s="5"/>
      <c r="J708" s="5"/>
      <c r="K708" s="5"/>
      <c r="L708" s="5"/>
      <c r="M708" s="5"/>
      <c r="N708" s="5"/>
      <c r="O708" s="5"/>
      <c r="P708" s="5"/>
      <c r="Q708" s="5"/>
      <c r="R708" s="5"/>
    </row>
    <row r="709" spans="6:18" ht="14.25" customHeight="1">
      <c r="F709" s="5"/>
      <c r="G709" s="5"/>
      <c r="H709" s="5"/>
      <c r="I709" s="5"/>
      <c r="J709" s="5"/>
      <c r="K709" s="5"/>
      <c r="L709" s="5"/>
      <c r="M709" s="5"/>
      <c r="N709" s="5"/>
      <c r="O709" s="5"/>
      <c r="P709" s="5"/>
      <c r="Q709" s="5"/>
      <c r="R709" s="5"/>
    </row>
    <row r="710" spans="6:18" ht="14.25" customHeight="1">
      <c r="F710" s="5"/>
      <c r="G710" s="5"/>
      <c r="H710" s="5"/>
      <c r="I710" s="5"/>
      <c r="J710" s="5"/>
      <c r="K710" s="5"/>
      <c r="L710" s="5"/>
      <c r="M710" s="5"/>
      <c r="N710" s="5"/>
      <c r="O710" s="5"/>
      <c r="P710" s="5"/>
      <c r="Q710" s="5"/>
      <c r="R710" s="5"/>
    </row>
    <row r="711" spans="6:18" ht="14.25" customHeight="1">
      <c r="F711" s="5"/>
      <c r="G711" s="5"/>
      <c r="H711" s="5"/>
      <c r="I711" s="5"/>
      <c r="J711" s="5"/>
      <c r="K711" s="5"/>
      <c r="L711" s="5"/>
      <c r="M711" s="5"/>
      <c r="N711" s="5"/>
      <c r="O711" s="5"/>
      <c r="P711" s="5"/>
      <c r="Q711" s="5"/>
      <c r="R711" s="5"/>
    </row>
    <row r="712" spans="6:18" ht="14.25" customHeight="1">
      <c r="F712" s="5"/>
      <c r="G712" s="5"/>
      <c r="H712" s="5"/>
      <c r="I712" s="5"/>
      <c r="J712" s="5"/>
      <c r="K712" s="5"/>
      <c r="L712" s="5"/>
      <c r="M712" s="5"/>
      <c r="N712" s="5"/>
      <c r="O712" s="5"/>
      <c r="P712" s="5"/>
      <c r="Q712" s="5"/>
      <c r="R712" s="5"/>
    </row>
    <row r="713" spans="6:18" ht="14.25" customHeight="1">
      <c r="F713" s="5"/>
      <c r="G713" s="5"/>
      <c r="H713" s="5"/>
      <c r="I713" s="5"/>
      <c r="J713" s="5"/>
      <c r="K713" s="5"/>
      <c r="L713" s="5"/>
      <c r="M713" s="5"/>
      <c r="N713" s="5"/>
      <c r="O713" s="5"/>
      <c r="P713" s="5"/>
      <c r="Q713" s="5"/>
      <c r="R713" s="5"/>
    </row>
    <row r="714" spans="6:18" ht="14.25" customHeight="1">
      <c r="F714" s="5"/>
      <c r="G714" s="5"/>
      <c r="H714" s="5"/>
      <c r="I714" s="5"/>
      <c r="J714" s="5"/>
      <c r="K714" s="5"/>
      <c r="L714" s="5"/>
      <c r="M714" s="5"/>
      <c r="N714" s="5"/>
      <c r="O714" s="5"/>
      <c r="P714" s="5"/>
      <c r="Q714" s="5"/>
      <c r="R714" s="5"/>
    </row>
    <row r="715" spans="6:18" ht="14.25" customHeight="1">
      <c r="F715" s="5"/>
      <c r="G715" s="5"/>
      <c r="H715" s="5"/>
      <c r="I715" s="5"/>
      <c r="J715" s="5"/>
      <c r="K715" s="5"/>
      <c r="L715" s="5"/>
      <c r="M715" s="5"/>
      <c r="N715" s="5"/>
      <c r="O715" s="5"/>
      <c r="P715" s="5"/>
      <c r="Q715" s="5"/>
      <c r="R715" s="5"/>
    </row>
    <row r="716" spans="6:18" ht="14.25" customHeight="1">
      <c r="F716" s="5"/>
      <c r="G716" s="5"/>
      <c r="H716" s="5"/>
      <c r="I716" s="5"/>
      <c r="J716" s="5"/>
      <c r="K716" s="5"/>
      <c r="L716" s="5"/>
      <c r="M716" s="5"/>
      <c r="N716" s="5"/>
      <c r="O716" s="5"/>
      <c r="P716" s="5"/>
      <c r="Q716" s="5"/>
      <c r="R716" s="5"/>
    </row>
    <row r="717" spans="6:18" ht="14.25" customHeight="1">
      <c r="F717" s="5"/>
      <c r="G717" s="5"/>
      <c r="H717" s="5"/>
      <c r="I717" s="5"/>
      <c r="J717" s="5"/>
      <c r="K717" s="5"/>
      <c r="L717" s="5"/>
      <c r="M717" s="5"/>
      <c r="N717" s="5"/>
      <c r="O717" s="5"/>
      <c r="P717" s="5"/>
      <c r="Q717" s="5"/>
      <c r="R717" s="5"/>
    </row>
    <row r="718" spans="6:18" ht="14.25" customHeight="1">
      <c r="F718" s="5"/>
      <c r="G718" s="5"/>
      <c r="H718" s="5"/>
      <c r="I718" s="5"/>
      <c r="J718" s="5"/>
      <c r="K718" s="5"/>
      <c r="L718" s="5"/>
      <c r="M718" s="5"/>
      <c r="N718" s="5"/>
      <c r="O718" s="5"/>
      <c r="P718" s="5"/>
      <c r="Q718" s="5"/>
      <c r="R718" s="5"/>
    </row>
    <row r="719" spans="6:18" ht="14.25" customHeight="1">
      <c r="F719" s="5"/>
      <c r="G719" s="5"/>
      <c r="H719" s="5"/>
      <c r="I719" s="5"/>
      <c r="J719" s="5"/>
      <c r="K719" s="5"/>
      <c r="L719" s="5"/>
      <c r="M719" s="5"/>
      <c r="N719" s="5"/>
      <c r="O719" s="5"/>
      <c r="P719" s="5"/>
      <c r="Q719" s="5"/>
      <c r="R719" s="5"/>
    </row>
    <row r="720" spans="6:18" ht="14.25" customHeight="1">
      <c r="F720" s="5"/>
      <c r="G720" s="5"/>
      <c r="H720" s="5"/>
      <c r="I720" s="5"/>
      <c r="J720" s="5"/>
      <c r="K720" s="5"/>
      <c r="L720" s="5"/>
      <c r="M720" s="5"/>
      <c r="N720" s="5"/>
      <c r="O720" s="5"/>
      <c r="P720" s="5"/>
      <c r="Q720" s="5"/>
      <c r="R720" s="5"/>
    </row>
    <row r="721" spans="6:18" ht="14.25" customHeight="1">
      <c r="F721" s="5"/>
      <c r="G721" s="5"/>
      <c r="H721" s="5"/>
      <c r="I721" s="5"/>
      <c r="J721" s="5"/>
      <c r="K721" s="5"/>
      <c r="L721" s="5"/>
      <c r="M721" s="5"/>
      <c r="N721" s="5"/>
      <c r="O721" s="5"/>
      <c r="P721" s="5"/>
      <c r="Q721" s="5"/>
      <c r="R721" s="5"/>
    </row>
    <row r="722" spans="6:18" ht="14.25" customHeight="1">
      <c r="F722" s="5"/>
      <c r="G722" s="5"/>
      <c r="H722" s="5"/>
      <c r="I722" s="5"/>
      <c r="J722" s="5"/>
      <c r="K722" s="5"/>
      <c r="L722" s="5"/>
      <c r="M722" s="5"/>
      <c r="N722" s="5"/>
      <c r="O722" s="5"/>
      <c r="P722" s="5"/>
      <c r="Q722" s="5"/>
      <c r="R722" s="5"/>
    </row>
    <row r="723" spans="6:18" ht="14.25" customHeight="1">
      <c r="F723" s="5"/>
      <c r="G723" s="5"/>
      <c r="H723" s="5"/>
      <c r="I723" s="5"/>
      <c r="J723" s="5"/>
      <c r="K723" s="5"/>
      <c r="L723" s="5"/>
      <c r="M723" s="5"/>
      <c r="N723" s="5"/>
      <c r="O723" s="5"/>
      <c r="P723" s="5"/>
      <c r="Q723" s="5"/>
      <c r="R723" s="5"/>
    </row>
    <row r="724" spans="6:18" ht="14.25" customHeight="1">
      <c r="F724" s="5"/>
      <c r="G724" s="5"/>
      <c r="H724" s="5"/>
      <c r="I724" s="5"/>
      <c r="J724" s="5"/>
      <c r="K724" s="5"/>
      <c r="L724" s="5"/>
      <c r="M724" s="5"/>
      <c r="N724" s="5"/>
      <c r="O724" s="5"/>
      <c r="P724" s="5"/>
      <c r="Q724" s="5"/>
      <c r="R724" s="5"/>
    </row>
    <row r="725" spans="6:18" ht="14.25" customHeight="1">
      <c r="F725" s="5"/>
      <c r="G725" s="5"/>
      <c r="H725" s="5"/>
      <c r="I725" s="5"/>
      <c r="J725" s="5"/>
      <c r="K725" s="5"/>
      <c r="L725" s="5"/>
      <c r="M725" s="5"/>
      <c r="N725" s="5"/>
      <c r="O725" s="5"/>
      <c r="P725" s="5"/>
      <c r="Q725" s="5"/>
      <c r="R725" s="5"/>
    </row>
    <row r="726" spans="6:18" ht="14.25" customHeight="1">
      <c r="F726" s="5"/>
      <c r="G726" s="5"/>
      <c r="H726" s="5"/>
      <c r="I726" s="5"/>
      <c r="J726" s="5"/>
      <c r="K726" s="5"/>
      <c r="L726" s="5"/>
      <c r="M726" s="5"/>
      <c r="N726" s="5"/>
      <c r="O726" s="5"/>
      <c r="P726" s="5"/>
      <c r="Q726" s="5"/>
      <c r="R726" s="5"/>
    </row>
    <row r="727" spans="6:18" ht="14.25" customHeight="1">
      <c r="F727" s="5"/>
      <c r="G727" s="5"/>
      <c r="H727" s="5"/>
      <c r="I727" s="5"/>
      <c r="J727" s="5"/>
      <c r="K727" s="5"/>
      <c r="L727" s="5"/>
      <c r="M727" s="5"/>
      <c r="N727" s="5"/>
      <c r="O727" s="5"/>
      <c r="P727" s="5"/>
      <c r="Q727" s="5"/>
      <c r="R727" s="5"/>
    </row>
    <row r="728" spans="6:18" ht="14.25" customHeight="1">
      <c r="F728" s="5"/>
      <c r="G728" s="5"/>
      <c r="H728" s="5"/>
      <c r="I728" s="5"/>
      <c r="J728" s="5"/>
      <c r="K728" s="5"/>
      <c r="L728" s="5"/>
      <c r="M728" s="5"/>
      <c r="N728" s="5"/>
      <c r="O728" s="5"/>
      <c r="P728" s="5"/>
      <c r="Q728" s="5"/>
      <c r="R728" s="5"/>
    </row>
    <row r="729" spans="6:18" ht="14.25" customHeight="1">
      <c r="F729" s="5"/>
      <c r="G729" s="5"/>
      <c r="H729" s="5"/>
      <c r="I729" s="5"/>
      <c r="J729" s="5"/>
      <c r="K729" s="5"/>
      <c r="L729" s="5"/>
      <c r="M729" s="5"/>
      <c r="N729" s="5"/>
      <c r="O729" s="5"/>
      <c r="P729" s="5"/>
      <c r="Q729" s="5"/>
      <c r="R729" s="5"/>
    </row>
    <row r="730" spans="6:18" ht="14.25" customHeight="1">
      <c r="F730" s="5"/>
      <c r="G730" s="5"/>
      <c r="H730" s="5"/>
      <c r="I730" s="5"/>
      <c r="J730" s="5"/>
      <c r="K730" s="5"/>
      <c r="L730" s="5"/>
      <c r="M730" s="5"/>
      <c r="N730" s="5"/>
      <c r="O730" s="5"/>
      <c r="P730" s="5"/>
      <c r="Q730" s="5"/>
      <c r="R730" s="5"/>
    </row>
    <row r="731" spans="6:18" ht="14.25" customHeight="1">
      <c r="F731" s="5"/>
      <c r="G731" s="5"/>
      <c r="H731" s="5"/>
      <c r="I731" s="5"/>
      <c r="J731" s="5"/>
      <c r="K731" s="5"/>
      <c r="L731" s="5"/>
      <c r="M731" s="5"/>
      <c r="N731" s="5"/>
      <c r="O731" s="5"/>
      <c r="P731" s="5"/>
      <c r="Q731" s="5"/>
      <c r="R731" s="5"/>
    </row>
    <row r="732" spans="6:18" ht="14.25" customHeight="1">
      <c r="F732" s="5"/>
      <c r="G732" s="5"/>
      <c r="H732" s="5"/>
      <c r="I732" s="5"/>
      <c r="J732" s="5"/>
      <c r="K732" s="5"/>
      <c r="L732" s="5"/>
      <c r="M732" s="5"/>
      <c r="N732" s="5"/>
      <c r="O732" s="5"/>
      <c r="P732" s="5"/>
      <c r="Q732" s="5"/>
      <c r="R732" s="5"/>
    </row>
    <row r="733" spans="6:18" ht="14.25" customHeight="1">
      <c r="F733" s="5"/>
      <c r="G733" s="5"/>
      <c r="H733" s="5"/>
      <c r="I733" s="5"/>
      <c r="J733" s="5"/>
      <c r="K733" s="5"/>
      <c r="L733" s="5"/>
      <c r="M733" s="5"/>
      <c r="N733" s="5"/>
      <c r="O733" s="5"/>
      <c r="P733" s="5"/>
      <c r="Q733" s="5"/>
      <c r="R733" s="5"/>
    </row>
    <row r="734" spans="6:18" ht="14.25" customHeight="1">
      <c r="F734" s="5"/>
      <c r="G734" s="5"/>
      <c r="H734" s="5"/>
      <c r="I734" s="5"/>
      <c r="J734" s="5"/>
      <c r="K734" s="5"/>
      <c r="L734" s="5"/>
      <c r="M734" s="5"/>
      <c r="N734" s="5"/>
      <c r="O734" s="5"/>
      <c r="P734" s="5"/>
      <c r="Q734" s="5"/>
      <c r="R734" s="5"/>
    </row>
    <row r="735" spans="6:18" ht="14.25" customHeight="1">
      <c r="F735" s="5"/>
      <c r="G735" s="5"/>
      <c r="H735" s="5"/>
      <c r="I735" s="5"/>
      <c r="J735" s="5"/>
      <c r="K735" s="5"/>
      <c r="L735" s="5"/>
      <c r="M735" s="5"/>
      <c r="N735" s="5"/>
      <c r="O735" s="5"/>
      <c r="P735" s="5"/>
      <c r="Q735" s="5"/>
      <c r="R735" s="5"/>
    </row>
    <row r="736" spans="6:18" ht="14.25" customHeight="1">
      <c r="F736" s="5"/>
      <c r="G736" s="5"/>
      <c r="H736" s="5"/>
      <c r="I736" s="5"/>
      <c r="J736" s="5"/>
      <c r="K736" s="5"/>
      <c r="L736" s="5"/>
      <c r="M736" s="5"/>
      <c r="N736" s="5"/>
      <c r="O736" s="5"/>
      <c r="P736" s="5"/>
      <c r="Q736" s="5"/>
      <c r="R736" s="5"/>
    </row>
    <row r="737" spans="6:18" ht="14.25" customHeight="1">
      <c r="F737" s="5"/>
      <c r="G737" s="5"/>
      <c r="H737" s="5"/>
      <c r="I737" s="5"/>
      <c r="J737" s="5"/>
      <c r="K737" s="5"/>
      <c r="L737" s="5"/>
      <c r="M737" s="5"/>
      <c r="N737" s="5"/>
      <c r="O737" s="5"/>
      <c r="P737" s="5"/>
      <c r="Q737" s="5"/>
      <c r="R737" s="5"/>
    </row>
    <row r="738" spans="6:18" ht="14.25" customHeight="1">
      <c r="F738" s="5"/>
      <c r="G738" s="5"/>
      <c r="H738" s="5"/>
      <c r="I738" s="5"/>
      <c r="J738" s="5"/>
      <c r="K738" s="5"/>
      <c r="L738" s="5"/>
      <c r="M738" s="5"/>
      <c r="N738" s="5"/>
      <c r="O738" s="5"/>
      <c r="P738" s="5"/>
      <c r="Q738" s="5"/>
      <c r="R738" s="5"/>
    </row>
    <row r="739" spans="6:18" ht="14.25" customHeight="1">
      <c r="F739" s="5"/>
      <c r="G739" s="5"/>
      <c r="H739" s="5"/>
      <c r="I739" s="5"/>
      <c r="J739" s="5"/>
      <c r="K739" s="5"/>
      <c r="L739" s="5"/>
      <c r="M739" s="5"/>
      <c r="N739" s="5"/>
      <c r="O739" s="5"/>
      <c r="P739" s="5"/>
      <c r="Q739" s="5"/>
      <c r="R739" s="5"/>
    </row>
    <row r="740" spans="6:18" ht="14.25" customHeight="1">
      <c r="F740" s="5"/>
      <c r="G740" s="5"/>
      <c r="H740" s="5"/>
      <c r="I740" s="5"/>
      <c r="J740" s="5"/>
      <c r="K740" s="5"/>
      <c r="L740" s="5"/>
      <c r="M740" s="5"/>
      <c r="N740" s="5"/>
      <c r="O740" s="5"/>
      <c r="P740" s="5"/>
      <c r="Q740" s="5"/>
      <c r="R740" s="5"/>
    </row>
    <row r="741" spans="6:18" ht="14.25" customHeight="1">
      <c r="F741" s="5"/>
      <c r="G741" s="5"/>
      <c r="H741" s="5"/>
      <c r="I741" s="5"/>
      <c r="J741" s="5"/>
      <c r="K741" s="5"/>
      <c r="L741" s="5"/>
      <c r="M741" s="5"/>
      <c r="N741" s="5"/>
      <c r="O741" s="5"/>
      <c r="P741" s="5"/>
      <c r="Q741" s="5"/>
      <c r="R741" s="5"/>
    </row>
    <row r="742" spans="6:18" ht="14.25" customHeight="1">
      <c r="F742" s="5"/>
      <c r="G742" s="5"/>
      <c r="H742" s="5"/>
      <c r="I742" s="5"/>
      <c r="J742" s="5"/>
      <c r="K742" s="5"/>
      <c r="L742" s="5"/>
      <c r="M742" s="5"/>
      <c r="N742" s="5"/>
      <c r="O742" s="5"/>
      <c r="P742" s="5"/>
      <c r="Q742" s="5"/>
      <c r="R742" s="5"/>
    </row>
    <row r="743" spans="6:18" ht="14.25" customHeight="1">
      <c r="F743" s="5"/>
      <c r="G743" s="5"/>
      <c r="H743" s="5"/>
      <c r="I743" s="5"/>
      <c r="J743" s="5"/>
      <c r="K743" s="5"/>
      <c r="L743" s="5"/>
      <c r="M743" s="5"/>
      <c r="N743" s="5"/>
      <c r="O743" s="5"/>
      <c r="P743" s="5"/>
      <c r="Q743" s="5"/>
      <c r="R743" s="5"/>
    </row>
    <row r="744" spans="6:18" ht="14.25" customHeight="1">
      <c r="F744" s="5"/>
      <c r="G744" s="5"/>
      <c r="H744" s="5"/>
      <c r="I744" s="5"/>
      <c r="J744" s="5"/>
      <c r="K744" s="5"/>
      <c r="L744" s="5"/>
      <c r="M744" s="5"/>
      <c r="N744" s="5"/>
      <c r="O744" s="5"/>
      <c r="P744" s="5"/>
      <c r="Q744" s="5"/>
      <c r="R744" s="5"/>
    </row>
    <row r="745" spans="6:18" ht="14.25" customHeight="1">
      <c r="F745" s="5"/>
      <c r="G745" s="5"/>
      <c r="H745" s="5"/>
      <c r="I745" s="5"/>
      <c r="J745" s="5"/>
      <c r="K745" s="5"/>
      <c r="L745" s="5"/>
      <c r="M745" s="5"/>
      <c r="N745" s="5"/>
      <c r="O745" s="5"/>
      <c r="P745" s="5"/>
      <c r="Q745" s="5"/>
      <c r="R745" s="5"/>
    </row>
    <row r="746" spans="6:18" ht="14.25" customHeight="1">
      <c r="F746" s="5"/>
      <c r="G746" s="5"/>
      <c r="H746" s="5"/>
      <c r="I746" s="5"/>
      <c r="J746" s="5"/>
      <c r="K746" s="5"/>
      <c r="L746" s="5"/>
      <c r="M746" s="5"/>
      <c r="N746" s="5"/>
      <c r="O746" s="5"/>
      <c r="P746" s="5"/>
      <c r="Q746" s="5"/>
      <c r="R746" s="5"/>
    </row>
    <row r="747" spans="6:18" ht="14.25" customHeight="1">
      <c r="F747" s="5"/>
      <c r="G747" s="5"/>
      <c r="H747" s="5"/>
      <c r="I747" s="5"/>
      <c r="J747" s="5"/>
      <c r="K747" s="5"/>
      <c r="L747" s="5"/>
      <c r="M747" s="5"/>
      <c r="N747" s="5"/>
      <c r="O747" s="5"/>
      <c r="P747" s="5"/>
      <c r="Q747" s="5"/>
      <c r="R747" s="5"/>
    </row>
    <row r="748" spans="6:18" ht="14.25" customHeight="1">
      <c r="F748" s="5"/>
      <c r="G748" s="5"/>
      <c r="H748" s="5"/>
      <c r="I748" s="5"/>
      <c r="J748" s="5"/>
      <c r="K748" s="5"/>
      <c r="L748" s="5"/>
      <c r="M748" s="5"/>
      <c r="N748" s="5"/>
      <c r="O748" s="5"/>
      <c r="P748" s="5"/>
      <c r="Q748" s="5"/>
      <c r="R748" s="5"/>
    </row>
    <row r="749" spans="6:18" ht="14.25" customHeight="1">
      <c r="F749" s="5"/>
      <c r="G749" s="5"/>
      <c r="H749" s="5"/>
      <c r="I749" s="5"/>
      <c r="J749" s="5"/>
      <c r="K749" s="5"/>
      <c r="L749" s="5"/>
      <c r="M749" s="5"/>
      <c r="N749" s="5"/>
      <c r="O749" s="5"/>
      <c r="P749" s="5"/>
      <c r="Q749" s="5"/>
      <c r="R749" s="5"/>
    </row>
    <row r="750" spans="6:18" ht="14.25" customHeight="1">
      <c r="F750" s="5"/>
      <c r="G750" s="5"/>
      <c r="H750" s="5"/>
      <c r="I750" s="5"/>
      <c r="J750" s="5"/>
      <c r="K750" s="5"/>
      <c r="L750" s="5"/>
      <c r="M750" s="5"/>
      <c r="N750" s="5"/>
      <c r="O750" s="5"/>
      <c r="P750" s="5"/>
      <c r="Q750" s="5"/>
      <c r="R750" s="5"/>
    </row>
    <row r="751" spans="6:18" ht="14.25" customHeight="1">
      <c r="F751" s="5"/>
      <c r="G751" s="5"/>
      <c r="H751" s="5"/>
      <c r="I751" s="5"/>
      <c r="J751" s="5"/>
      <c r="K751" s="5"/>
      <c r="L751" s="5"/>
      <c r="M751" s="5"/>
      <c r="N751" s="5"/>
      <c r="O751" s="5"/>
      <c r="P751" s="5"/>
      <c r="Q751" s="5"/>
      <c r="R751" s="5"/>
    </row>
    <row r="752" spans="6:18" ht="14.25" customHeight="1">
      <c r="F752" s="5"/>
      <c r="G752" s="5"/>
      <c r="H752" s="5"/>
      <c r="I752" s="5"/>
      <c r="J752" s="5"/>
      <c r="K752" s="5"/>
      <c r="L752" s="5"/>
      <c r="M752" s="5"/>
      <c r="N752" s="5"/>
      <c r="O752" s="5"/>
      <c r="P752" s="5"/>
      <c r="Q752" s="5"/>
      <c r="R752" s="5"/>
    </row>
    <row r="753" spans="6:18" ht="14.25" customHeight="1">
      <c r="F753" s="5"/>
      <c r="G753" s="5"/>
      <c r="H753" s="5"/>
      <c r="I753" s="5"/>
      <c r="J753" s="5"/>
      <c r="K753" s="5"/>
      <c r="L753" s="5"/>
      <c r="M753" s="5"/>
      <c r="N753" s="5"/>
      <c r="O753" s="5"/>
      <c r="P753" s="5"/>
      <c r="Q753" s="5"/>
      <c r="R753" s="5"/>
    </row>
    <row r="754" spans="6:18" ht="14.25" customHeight="1">
      <c r="F754" s="5"/>
      <c r="G754" s="5"/>
      <c r="H754" s="5"/>
      <c r="I754" s="5"/>
      <c r="J754" s="5"/>
      <c r="K754" s="5"/>
      <c r="L754" s="5"/>
      <c r="M754" s="5"/>
      <c r="N754" s="5"/>
      <c r="O754" s="5"/>
      <c r="P754" s="5"/>
      <c r="Q754" s="5"/>
      <c r="R754" s="5"/>
    </row>
    <row r="755" spans="6:18" ht="14.25" customHeight="1">
      <c r="F755" s="5"/>
      <c r="G755" s="5"/>
      <c r="H755" s="5"/>
      <c r="I755" s="5"/>
      <c r="J755" s="5"/>
      <c r="K755" s="5"/>
      <c r="L755" s="5"/>
      <c r="M755" s="5"/>
      <c r="N755" s="5"/>
      <c r="O755" s="5"/>
      <c r="P755" s="5"/>
      <c r="Q755" s="5"/>
      <c r="R755" s="5"/>
    </row>
    <row r="756" spans="6:18" ht="14.25" customHeight="1">
      <c r="F756" s="5"/>
      <c r="G756" s="5"/>
      <c r="H756" s="5"/>
      <c r="I756" s="5"/>
      <c r="J756" s="5"/>
      <c r="K756" s="5"/>
      <c r="L756" s="5"/>
      <c r="M756" s="5"/>
      <c r="N756" s="5"/>
      <c r="O756" s="5"/>
      <c r="P756" s="5"/>
      <c r="Q756" s="5"/>
      <c r="R756" s="5"/>
    </row>
    <row r="757" spans="6:18" ht="14.25" customHeight="1">
      <c r="F757" s="5"/>
      <c r="G757" s="5"/>
      <c r="H757" s="5"/>
      <c r="I757" s="5"/>
      <c r="J757" s="5"/>
      <c r="K757" s="5"/>
      <c r="L757" s="5"/>
      <c r="M757" s="5"/>
      <c r="N757" s="5"/>
      <c r="O757" s="5"/>
      <c r="P757" s="5"/>
      <c r="Q757" s="5"/>
      <c r="R757" s="5"/>
    </row>
    <row r="758" spans="6:18" ht="14.25" customHeight="1">
      <c r="F758" s="5"/>
      <c r="G758" s="5"/>
      <c r="H758" s="5"/>
      <c r="I758" s="5"/>
      <c r="J758" s="5"/>
      <c r="K758" s="5"/>
      <c r="L758" s="5"/>
      <c r="M758" s="5"/>
      <c r="N758" s="5"/>
      <c r="O758" s="5"/>
      <c r="P758" s="5"/>
      <c r="Q758" s="5"/>
      <c r="R758" s="5"/>
    </row>
    <row r="759" spans="6:18" ht="14.25" customHeight="1">
      <c r="F759" s="5"/>
      <c r="G759" s="5"/>
      <c r="H759" s="5"/>
      <c r="I759" s="5"/>
      <c r="J759" s="5"/>
      <c r="K759" s="5"/>
      <c r="L759" s="5"/>
      <c r="M759" s="5"/>
      <c r="N759" s="5"/>
      <c r="O759" s="5"/>
      <c r="P759" s="5"/>
      <c r="Q759" s="5"/>
      <c r="R759" s="5"/>
    </row>
    <row r="760" spans="6:18" ht="14.25" customHeight="1">
      <c r="F760" s="5"/>
      <c r="G760" s="5"/>
      <c r="H760" s="5"/>
      <c r="I760" s="5"/>
      <c r="J760" s="5"/>
      <c r="K760" s="5"/>
      <c r="L760" s="5"/>
      <c r="M760" s="5"/>
      <c r="N760" s="5"/>
      <c r="O760" s="5"/>
      <c r="P760" s="5"/>
      <c r="Q760" s="5"/>
      <c r="R760" s="5"/>
    </row>
    <row r="761" spans="6:18" ht="14.25" customHeight="1">
      <c r="F761" s="5"/>
      <c r="G761" s="5"/>
      <c r="H761" s="5"/>
      <c r="I761" s="5"/>
      <c r="J761" s="5"/>
      <c r="K761" s="5"/>
      <c r="L761" s="5"/>
      <c r="M761" s="5"/>
      <c r="N761" s="5"/>
      <c r="O761" s="5"/>
      <c r="P761" s="5"/>
      <c r="Q761" s="5"/>
      <c r="R761" s="5"/>
    </row>
    <row r="762" spans="6:18" ht="14.25" customHeight="1">
      <c r="F762" s="5"/>
      <c r="G762" s="5"/>
      <c r="H762" s="5"/>
      <c r="I762" s="5"/>
      <c r="J762" s="5"/>
      <c r="K762" s="5"/>
      <c r="L762" s="5"/>
      <c r="M762" s="5"/>
      <c r="N762" s="5"/>
      <c r="O762" s="5"/>
      <c r="P762" s="5"/>
      <c r="Q762" s="5"/>
      <c r="R762" s="5"/>
    </row>
    <row r="763" spans="6:18" ht="14.25" customHeight="1">
      <c r="F763" s="5"/>
      <c r="G763" s="5"/>
      <c r="H763" s="5"/>
      <c r="I763" s="5"/>
      <c r="J763" s="5"/>
      <c r="K763" s="5"/>
      <c r="L763" s="5"/>
      <c r="M763" s="5"/>
      <c r="N763" s="5"/>
      <c r="O763" s="5"/>
      <c r="P763" s="5"/>
      <c r="Q763" s="5"/>
      <c r="R763" s="5"/>
    </row>
    <row r="764" spans="6:18" ht="14.25" customHeight="1">
      <c r="F764" s="5"/>
      <c r="G764" s="5"/>
      <c r="H764" s="5"/>
      <c r="I764" s="5"/>
      <c r="J764" s="5"/>
      <c r="K764" s="5"/>
      <c r="L764" s="5"/>
      <c r="M764" s="5"/>
      <c r="N764" s="5"/>
      <c r="O764" s="5"/>
      <c r="P764" s="5"/>
      <c r="Q764" s="5"/>
      <c r="R764" s="5"/>
    </row>
    <row r="765" spans="6:18" ht="14.25" customHeight="1">
      <c r="F765" s="5"/>
      <c r="G765" s="5"/>
      <c r="H765" s="5"/>
      <c r="I765" s="5"/>
      <c r="J765" s="5"/>
      <c r="K765" s="5"/>
      <c r="L765" s="5"/>
      <c r="M765" s="5"/>
      <c r="N765" s="5"/>
      <c r="O765" s="5"/>
      <c r="P765" s="5"/>
      <c r="Q765" s="5"/>
      <c r="R765" s="5"/>
    </row>
    <row r="766" spans="6:18" ht="14.25" customHeight="1">
      <c r="F766" s="5"/>
      <c r="G766" s="5"/>
      <c r="H766" s="5"/>
      <c r="I766" s="5"/>
      <c r="J766" s="5"/>
      <c r="K766" s="5"/>
      <c r="L766" s="5"/>
      <c r="M766" s="5"/>
      <c r="N766" s="5"/>
      <c r="O766" s="5"/>
      <c r="P766" s="5"/>
      <c r="Q766" s="5"/>
      <c r="R766" s="5"/>
    </row>
    <row r="767" spans="6:18" ht="14.25" customHeight="1">
      <c r="F767" s="5"/>
      <c r="G767" s="5"/>
      <c r="H767" s="5"/>
      <c r="I767" s="5"/>
      <c r="J767" s="5"/>
      <c r="K767" s="5"/>
      <c r="L767" s="5"/>
      <c r="M767" s="5"/>
      <c r="N767" s="5"/>
      <c r="O767" s="5"/>
      <c r="P767" s="5"/>
      <c r="Q767" s="5"/>
      <c r="R767" s="5"/>
    </row>
    <row r="768" spans="6:18" ht="14.25" customHeight="1">
      <c r="F768" s="5"/>
      <c r="G768" s="5"/>
      <c r="H768" s="5"/>
      <c r="I768" s="5"/>
      <c r="J768" s="5"/>
      <c r="K768" s="5"/>
      <c r="L768" s="5"/>
      <c r="M768" s="5"/>
      <c r="N768" s="5"/>
      <c r="O768" s="5"/>
      <c r="P768" s="5"/>
      <c r="Q768" s="5"/>
      <c r="R768" s="5"/>
    </row>
    <row r="769" spans="6:18" ht="14.25" customHeight="1">
      <c r="F769" s="5"/>
      <c r="G769" s="5"/>
      <c r="H769" s="5"/>
      <c r="I769" s="5"/>
      <c r="J769" s="5"/>
      <c r="K769" s="5"/>
      <c r="L769" s="5"/>
      <c r="M769" s="5"/>
      <c r="N769" s="5"/>
      <c r="O769" s="5"/>
      <c r="P769" s="5"/>
      <c r="Q769" s="5"/>
      <c r="R769" s="5"/>
    </row>
    <row r="770" spans="6:18" ht="14.25" customHeight="1">
      <c r="F770" s="5"/>
      <c r="G770" s="5"/>
      <c r="H770" s="5"/>
      <c r="I770" s="5"/>
      <c r="J770" s="5"/>
      <c r="K770" s="5"/>
      <c r="L770" s="5"/>
      <c r="M770" s="5"/>
      <c r="N770" s="5"/>
      <c r="O770" s="5"/>
      <c r="P770" s="5"/>
      <c r="Q770" s="5"/>
      <c r="R770" s="5"/>
    </row>
    <row r="771" spans="6:18" ht="14.25" customHeight="1">
      <c r="F771" s="5"/>
      <c r="G771" s="5"/>
      <c r="H771" s="5"/>
      <c r="I771" s="5"/>
      <c r="J771" s="5"/>
      <c r="K771" s="5"/>
      <c r="L771" s="5"/>
      <c r="M771" s="5"/>
      <c r="N771" s="5"/>
      <c r="O771" s="5"/>
      <c r="P771" s="5"/>
      <c r="Q771" s="5"/>
      <c r="R771" s="5"/>
    </row>
    <row r="772" spans="6:18" ht="14.25" customHeight="1">
      <c r="F772" s="5"/>
      <c r="G772" s="5"/>
      <c r="H772" s="5"/>
      <c r="I772" s="5"/>
      <c r="J772" s="5"/>
      <c r="K772" s="5"/>
      <c r="L772" s="5"/>
      <c r="M772" s="5"/>
      <c r="N772" s="5"/>
      <c r="O772" s="5"/>
      <c r="P772" s="5"/>
      <c r="Q772" s="5"/>
      <c r="R772" s="5"/>
    </row>
    <row r="773" spans="6:18" ht="14.25" customHeight="1">
      <c r="F773" s="5"/>
      <c r="G773" s="5"/>
      <c r="H773" s="5"/>
      <c r="I773" s="5"/>
      <c r="J773" s="5"/>
      <c r="K773" s="5"/>
      <c r="L773" s="5"/>
      <c r="M773" s="5"/>
      <c r="N773" s="5"/>
      <c r="O773" s="5"/>
      <c r="P773" s="5"/>
      <c r="Q773" s="5"/>
      <c r="R773" s="5"/>
    </row>
    <row r="774" spans="6:18" ht="14.25" customHeight="1">
      <c r="F774" s="5"/>
      <c r="G774" s="5"/>
      <c r="H774" s="5"/>
      <c r="I774" s="5"/>
      <c r="J774" s="5"/>
      <c r="K774" s="5"/>
      <c r="L774" s="5"/>
      <c r="M774" s="5"/>
      <c r="N774" s="5"/>
      <c r="O774" s="5"/>
      <c r="P774" s="5"/>
      <c r="Q774" s="5"/>
      <c r="R774" s="5"/>
    </row>
    <row r="775" spans="6:18" ht="14.25" customHeight="1">
      <c r="F775" s="5"/>
      <c r="G775" s="5"/>
      <c r="H775" s="5"/>
      <c r="I775" s="5"/>
      <c r="J775" s="5"/>
      <c r="K775" s="5"/>
      <c r="L775" s="5"/>
      <c r="M775" s="5"/>
      <c r="N775" s="5"/>
      <c r="O775" s="5"/>
      <c r="P775" s="5"/>
      <c r="Q775" s="5"/>
      <c r="R775" s="5"/>
    </row>
    <row r="776" spans="6:18" ht="14.25" customHeight="1">
      <c r="F776" s="5"/>
      <c r="G776" s="5"/>
      <c r="H776" s="5"/>
      <c r="I776" s="5"/>
      <c r="J776" s="5"/>
      <c r="K776" s="5"/>
      <c r="L776" s="5"/>
      <c r="M776" s="5"/>
      <c r="N776" s="5"/>
      <c r="O776" s="5"/>
      <c r="P776" s="5"/>
      <c r="Q776" s="5"/>
      <c r="R776" s="5"/>
    </row>
    <row r="777" spans="6:18" ht="14.25" customHeight="1">
      <c r="F777" s="5"/>
      <c r="G777" s="5"/>
      <c r="H777" s="5"/>
      <c r="I777" s="5"/>
      <c r="J777" s="5"/>
      <c r="K777" s="5"/>
      <c r="L777" s="5"/>
      <c r="M777" s="5"/>
      <c r="N777" s="5"/>
      <c r="O777" s="5"/>
      <c r="P777" s="5"/>
      <c r="Q777" s="5"/>
      <c r="R777" s="5"/>
    </row>
    <row r="778" spans="6:18" ht="14.25" customHeight="1">
      <c r="F778" s="5"/>
      <c r="G778" s="5"/>
      <c r="H778" s="5"/>
      <c r="I778" s="5"/>
      <c r="J778" s="5"/>
      <c r="K778" s="5"/>
      <c r="L778" s="5"/>
      <c r="M778" s="5"/>
      <c r="N778" s="5"/>
      <c r="O778" s="5"/>
      <c r="P778" s="5"/>
      <c r="Q778" s="5"/>
      <c r="R778" s="5"/>
    </row>
    <row r="779" spans="6:18" ht="14.25" customHeight="1">
      <c r="F779" s="5"/>
      <c r="G779" s="5"/>
      <c r="H779" s="5"/>
      <c r="I779" s="5"/>
      <c r="J779" s="5"/>
      <c r="K779" s="5"/>
      <c r="L779" s="5"/>
      <c r="M779" s="5"/>
      <c r="N779" s="5"/>
      <c r="O779" s="5"/>
      <c r="P779" s="5"/>
      <c r="Q779" s="5"/>
      <c r="R779" s="5"/>
    </row>
    <row r="780" spans="6:18" ht="14.25" customHeight="1">
      <c r="F780" s="5"/>
      <c r="G780" s="5"/>
      <c r="H780" s="5"/>
      <c r="I780" s="5"/>
      <c r="J780" s="5"/>
      <c r="K780" s="5"/>
      <c r="L780" s="5"/>
      <c r="M780" s="5"/>
      <c r="N780" s="5"/>
      <c r="O780" s="5"/>
      <c r="P780" s="5"/>
      <c r="Q780" s="5"/>
      <c r="R780" s="5"/>
    </row>
    <row r="781" spans="6:18" ht="14.25" customHeight="1">
      <c r="F781" s="5"/>
      <c r="G781" s="5"/>
      <c r="H781" s="5"/>
      <c r="I781" s="5"/>
      <c r="J781" s="5"/>
      <c r="K781" s="5"/>
      <c r="L781" s="5"/>
      <c r="M781" s="5"/>
      <c r="N781" s="5"/>
      <c r="O781" s="5"/>
      <c r="P781" s="5"/>
      <c r="Q781" s="5"/>
      <c r="R781" s="5"/>
    </row>
    <row r="782" spans="6:18" ht="14.25" customHeight="1">
      <c r="F782" s="5"/>
      <c r="G782" s="5"/>
      <c r="H782" s="5"/>
      <c r="I782" s="5"/>
      <c r="J782" s="5"/>
      <c r="K782" s="5"/>
      <c r="L782" s="5"/>
      <c r="M782" s="5"/>
      <c r="N782" s="5"/>
      <c r="O782" s="5"/>
      <c r="P782" s="5"/>
      <c r="Q782" s="5"/>
      <c r="R782" s="5"/>
    </row>
    <row r="783" spans="6:18" ht="14.25" customHeight="1">
      <c r="F783" s="5"/>
      <c r="G783" s="5"/>
      <c r="H783" s="5"/>
      <c r="I783" s="5"/>
      <c r="J783" s="5"/>
      <c r="K783" s="5"/>
      <c r="L783" s="5"/>
      <c r="M783" s="5"/>
      <c r="N783" s="5"/>
      <c r="O783" s="5"/>
      <c r="P783" s="5"/>
      <c r="Q783" s="5"/>
      <c r="R783" s="5"/>
    </row>
    <row r="784" spans="6:18" ht="14.25" customHeight="1">
      <c r="F784" s="5"/>
      <c r="G784" s="5"/>
      <c r="H784" s="5"/>
      <c r="I784" s="5"/>
      <c r="J784" s="5"/>
      <c r="K784" s="5"/>
      <c r="L784" s="5"/>
      <c r="M784" s="5"/>
      <c r="N784" s="5"/>
      <c r="O784" s="5"/>
      <c r="P784" s="5"/>
      <c r="Q784" s="5"/>
      <c r="R784" s="5"/>
    </row>
    <row r="785" spans="6:18" ht="14.25" customHeight="1">
      <c r="F785" s="5"/>
      <c r="G785" s="5"/>
      <c r="H785" s="5"/>
      <c r="I785" s="5"/>
      <c r="J785" s="5"/>
      <c r="K785" s="5"/>
      <c r="L785" s="5"/>
      <c r="M785" s="5"/>
      <c r="N785" s="5"/>
      <c r="O785" s="5"/>
      <c r="P785" s="5"/>
      <c r="Q785" s="5"/>
      <c r="R785" s="5"/>
    </row>
    <row r="786" spans="6:18" ht="14.25" customHeight="1">
      <c r="F786" s="5"/>
      <c r="G786" s="5"/>
      <c r="H786" s="5"/>
      <c r="I786" s="5"/>
      <c r="J786" s="5"/>
      <c r="K786" s="5"/>
      <c r="L786" s="5"/>
      <c r="M786" s="5"/>
      <c r="N786" s="5"/>
      <c r="O786" s="5"/>
      <c r="P786" s="5"/>
      <c r="Q786" s="5"/>
      <c r="R786" s="5"/>
    </row>
    <row r="787" spans="6:18" ht="14.25" customHeight="1">
      <c r="F787" s="5"/>
      <c r="G787" s="5"/>
      <c r="H787" s="5"/>
      <c r="I787" s="5"/>
      <c r="J787" s="5"/>
      <c r="K787" s="5"/>
      <c r="L787" s="5"/>
      <c r="M787" s="5"/>
      <c r="N787" s="5"/>
      <c r="O787" s="5"/>
      <c r="P787" s="5"/>
      <c r="Q787" s="5"/>
      <c r="R787" s="5"/>
    </row>
    <row r="788" spans="6:18" ht="14.25" customHeight="1">
      <c r="F788" s="5"/>
      <c r="G788" s="5"/>
      <c r="H788" s="5"/>
      <c r="I788" s="5"/>
      <c r="J788" s="5"/>
      <c r="K788" s="5"/>
      <c r="L788" s="5"/>
      <c r="M788" s="5"/>
      <c r="N788" s="5"/>
      <c r="O788" s="5"/>
      <c r="P788" s="5"/>
      <c r="Q788" s="5"/>
      <c r="R788" s="5"/>
    </row>
    <row r="789" spans="6:18" ht="14.25" customHeight="1">
      <c r="F789" s="5"/>
      <c r="G789" s="5"/>
      <c r="H789" s="5"/>
      <c r="I789" s="5"/>
      <c r="J789" s="5"/>
      <c r="K789" s="5"/>
      <c r="L789" s="5"/>
      <c r="M789" s="5"/>
      <c r="N789" s="5"/>
      <c r="O789" s="5"/>
      <c r="P789" s="5"/>
      <c r="Q789" s="5"/>
      <c r="R789" s="5"/>
    </row>
    <row r="790" spans="6:18" ht="14.25" customHeight="1">
      <c r="F790" s="5"/>
      <c r="G790" s="5"/>
      <c r="H790" s="5"/>
      <c r="I790" s="5"/>
      <c r="J790" s="5"/>
      <c r="K790" s="5"/>
      <c r="L790" s="5"/>
      <c r="M790" s="5"/>
      <c r="N790" s="5"/>
      <c r="O790" s="5"/>
      <c r="P790" s="5"/>
      <c r="Q790" s="5"/>
      <c r="R790" s="5"/>
    </row>
    <row r="791" spans="6:18" ht="14.25" customHeight="1">
      <c r="F791" s="5"/>
      <c r="G791" s="5"/>
      <c r="H791" s="5"/>
      <c r="I791" s="5"/>
      <c r="J791" s="5"/>
      <c r="K791" s="5"/>
      <c r="L791" s="5"/>
      <c r="M791" s="5"/>
      <c r="N791" s="5"/>
      <c r="O791" s="5"/>
      <c r="P791" s="5"/>
      <c r="Q791" s="5"/>
      <c r="R791" s="5"/>
    </row>
    <row r="792" spans="6:18" ht="14.25" customHeight="1">
      <c r="F792" s="5"/>
      <c r="G792" s="5"/>
      <c r="H792" s="5"/>
      <c r="I792" s="5"/>
      <c r="J792" s="5"/>
      <c r="K792" s="5"/>
      <c r="L792" s="5"/>
      <c r="M792" s="5"/>
      <c r="N792" s="5"/>
      <c r="O792" s="5"/>
      <c r="P792" s="5"/>
      <c r="Q792" s="5"/>
      <c r="R792" s="5"/>
    </row>
    <row r="793" spans="6:18" ht="14.25" customHeight="1">
      <c r="F793" s="5"/>
      <c r="G793" s="5"/>
      <c r="H793" s="5"/>
      <c r="I793" s="5"/>
      <c r="J793" s="5"/>
      <c r="K793" s="5"/>
      <c r="L793" s="5"/>
      <c r="M793" s="5"/>
      <c r="N793" s="5"/>
      <c r="O793" s="5"/>
      <c r="P793" s="5"/>
      <c r="Q793" s="5"/>
      <c r="R793" s="5"/>
    </row>
    <row r="794" spans="6:18" ht="14.25" customHeight="1">
      <c r="F794" s="5"/>
      <c r="G794" s="5"/>
      <c r="H794" s="5"/>
      <c r="I794" s="5"/>
      <c r="J794" s="5"/>
      <c r="K794" s="5"/>
      <c r="L794" s="5"/>
      <c r="M794" s="5"/>
      <c r="N794" s="5"/>
      <c r="O794" s="5"/>
      <c r="P794" s="5"/>
      <c r="Q794" s="5"/>
      <c r="R794" s="5"/>
    </row>
    <row r="795" spans="6:18" ht="14.25" customHeight="1">
      <c r="F795" s="5"/>
      <c r="G795" s="5"/>
      <c r="H795" s="5"/>
      <c r="I795" s="5"/>
      <c r="J795" s="5"/>
      <c r="K795" s="5"/>
      <c r="L795" s="5"/>
      <c r="M795" s="5"/>
      <c r="N795" s="5"/>
      <c r="O795" s="5"/>
      <c r="P795" s="5"/>
      <c r="Q795" s="5"/>
      <c r="R795" s="5"/>
    </row>
    <row r="796" spans="6:18" ht="14.25" customHeight="1">
      <c r="F796" s="5"/>
      <c r="G796" s="5"/>
      <c r="H796" s="5"/>
      <c r="I796" s="5"/>
      <c r="J796" s="5"/>
      <c r="K796" s="5"/>
      <c r="L796" s="5"/>
      <c r="M796" s="5"/>
      <c r="N796" s="5"/>
      <c r="O796" s="5"/>
      <c r="P796" s="5"/>
      <c r="Q796" s="5"/>
      <c r="R796" s="5"/>
    </row>
    <row r="797" spans="6:18" ht="14.25" customHeight="1">
      <c r="F797" s="5"/>
      <c r="G797" s="5"/>
      <c r="H797" s="5"/>
      <c r="I797" s="5"/>
      <c r="J797" s="5"/>
      <c r="K797" s="5"/>
      <c r="L797" s="5"/>
      <c r="M797" s="5"/>
      <c r="N797" s="5"/>
      <c r="O797" s="5"/>
      <c r="P797" s="5"/>
      <c r="Q797" s="5"/>
      <c r="R797" s="5"/>
    </row>
    <row r="798" spans="6:18" ht="14.25" customHeight="1">
      <c r="F798" s="5"/>
      <c r="G798" s="5"/>
      <c r="H798" s="5"/>
      <c r="I798" s="5"/>
      <c r="J798" s="5"/>
      <c r="K798" s="5"/>
      <c r="L798" s="5"/>
      <c r="M798" s="5"/>
      <c r="N798" s="5"/>
      <c r="O798" s="5"/>
      <c r="P798" s="5"/>
      <c r="Q798" s="5"/>
      <c r="R798" s="5"/>
    </row>
    <row r="799" spans="6:18" ht="14.25" customHeight="1">
      <c r="F799" s="5"/>
      <c r="G799" s="5"/>
      <c r="H799" s="5"/>
      <c r="I799" s="5"/>
      <c r="J799" s="5"/>
      <c r="K799" s="5"/>
      <c r="L799" s="5"/>
      <c r="M799" s="5"/>
      <c r="N799" s="5"/>
      <c r="O799" s="5"/>
      <c r="P799" s="5"/>
      <c r="Q799" s="5"/>
      <c r="R799" s="5"/>
    </row>
    <row r="800" spans="6:18" ht="14.25" customHeight="1">
      <c r="F800" s="5"/>
      <c r="G800" s="5"/>
      <c r="H800" s="5"/>
      <c r="I800" s="5"/>
      <c r="J800" s="5"/>
      <c r="K800" s="5"/>
      <c r="L800" s="5"/>
      <c r="M800" s="5"/>
      <c r="N800" s="5"/>
      <c r="O800" s="5"/>
      <c r="P800" s="5"/>
      <c r="Q800" s="5"/>
      <c r="R800" s="5"/>
    </row>
    <row r="801" spans="6:18" ht="14.25" customHeight="1">
      <c r="F801" s="5"/>
      <c r="G801" s="5"/>
      <c r="H801" s="5"/>
      <c r="I801" s="5"/>
      <c r="J801" s="5"/>
      <c r="K801" s="5"/>
      <c r="L801" s="5"/>
      <c r="M801" s="5"/>
      <c r="N801" s="5"/>
      <c r="O801" s="5"/>
      <c r="P801" s="5"/>
      <c r="Q801" s="5"/>
      <c r="R801" s="5"/>
    </row>
    <row r="802" spans="6:18" ht="14.25" customHeight="1">
      <c r="F802" s="5"/>
      <c r="G802" s="5"/>
      <c r="H802" s="5"/>
      <c r="I802" s="5"/>
      <c r="J802" s="5"/>
      <c r="K802" s="5"/>
      <c r="L802" s="5"/>
      <c r="M802" s="5"/>
      <c r="N802" s="5"/>
      <c r="O802" s="5"/>
      <c r="P802" s="5"/>
      <c r="Q802" s="5"/>
      <c r="R802" s="5"/>
    </row>
    <row r="803" spans="6:18" ht="14.25" customHeight="1">
      <c r="F803" s="5"/>
      <c r="G803" s="5"/>
      <c r="H803" s="5"/>
      <c r="I803" s="5"/>
      <c r="J803" s="5"/>
      <c r="K803" s="5"/>
      <c r="L803" s="5"/>
      <c r="M803" s="5"/>
      <c r="N803" s="5"/>
      <c r="O803" s="5"/>
      <c r="P803" s="5"/>
      <c r="Q803" s="5"/>
      <c r="R803" s="5"/>
    </row>
    <row r="804" spans="6:18" ht="14.25" customHeight="1">
      <c r="F804" s="5"/>
      <c r="G804" s="5"/>
      <c r="H804" s="5"/>
      <c r="I804" s="5"/>
      <c r="J804" s="5"/>
      <c r="K804" s="5"/>
      <c r="L804" s="5"/>
      <c r="M804" s="5"/>
      <c r="N804" s="5"/>
      <c r="O804" s="5"/>
      <c r="P804" s="5"/>
      <c r="Q804" s="5"/>
      <c r="R804" s="5"/>
    </row>
    <row r="805" spans="6:18" ht="14.25" customHeight="1">
      <c r="F805" s="5"/>
      <c r="G805" s="5"/>
      <c r="H805" s="5"/>
      <c r="I805" s="5"/>
      <c r="J805" s="5"/>
      <c r="K805" s="5"/>
      <c r="L805" s="5"/>
      <c r="M805" s="5"/>
      <c r="N805" s="5"/>
      <c r="O805" s="5"/>
      <c r="P805" s="5"/>
      <c r="Q805" s="5"/>
      <c r="R805" s="5"/>
    </row>
    <row r="806" spans="6:18" ht="14.25" customHeight="1">
      <c r="F806" s="5"/>
      <c r="G806" s="5"/>
      <c r="H806" s="5"/>
      <c r="I806" s="5"/>
      <c r="J806" s="5"/>
      <c r="K806" s="5"/>
      <c r="L806" s="5"/>
      <c r="M806" s="5"/>
      <c r="N806" s="5"/>
      <c r="O806" s="5"/>
      <c r="P806" s="5"/>
      <c r="Q806" s="5"/>
      <c r="R806" s="5"/>
    </row>
    <row r="807" spans="6:18" ht="14.25" customHeight="1">
      <c r="F807" s="5"/>
      <c r="G807" s="5"/>
      <c r="H807" s="5"/>
      <c r="I807" s="5"/>
      <c r="J807" s="5"/>
      <c r="K807" s="5"/>
      <c r="L807" s="5"/>
      <c r="M807" s="5"/>
      <c r="N807" s="5"/>
      <c r="O807" s="5"/>
      <c r="P807" s="5"/>
      <c r="Q807" s="5"/>
      <c r="R807" s="5"/>
    </row>
    <row r="808" spans="6:18" ht="14.25" customHeight="1">
      <c r="F808" s="5"/>
      <c r="G808" s="5"/>
      <c r="H808" s="5"/>
      <c r="I808" s="5"/>
      <c r="J808" s="5"/>
      <c r="K808" s="5"/>
      <c r="L808" s="5"/>
      <c r="M808" s="5"/>
      <c r="N808" s="5"/>
      <c r="O808" s="5"/>
      <c r="P808" s="5"/>
      <c r="Q808" s="5"/>
      <c r="R808" s="5"/>
    </row>
    <row r="809" spans="6:18" ht="14.25" customHeight="1">
      <c r="F809" s="5"/>
      <c r="G809" s="5"/>
      <c r="H809" s="5"/>
      <c r="I809" s="5"/>
      <c r="J809" s="5"/>
      <c r="K809" s="5"/>
      <c r="L809" s="5"/>
      <c r="M809" s="5"/>
      <c r="N809" s="5"/>
      <c r="O809" s="5"/>
      <c r="P809" s="5"/>
      <c r="Q809" s="5"/>
      <c r="R809" s="5"/>
    </row>
    <row r="810" spans="6:18" ht="14.25" customHeight="1">
      <c r="F810" s="5"/>
      <c r="G810" s="5"/>
      <c r="H810" s="5"/>
      <c r="I810" s="5"/>
      <c r="J810" s="5"/>
      <c r="K810" s="5"/>
      <c r="L810" s="5"/>
      <c r="M810" s="5"/>
      <c r="N810" s="5"/>
      <c r="O810" s="5"/>
      <c r="P810" s="5"/>
      <c r="Q810" s="5"/>
      <c r="R810" s="5"/>
    </row>
    <row r="811" spans="6:18" ht="14.25" customHeight="1">
      <c r="F811" s="5"/>
      <c r="G811" s="5"/>
      <c r="H811" s="5"/>
      <c r="I811" s="5"/>
      <c r="J811" s="5"/>
      <c r="K811" s="5"/>
      <c r="L811" s="5"/>
      <c r="M811" s="5"/>
      <c r="N811" s="5"/>
      <c r="O811" s="5"/>
      <c r="P811" s="5"/>
      <c r="Q811" s="5"/>
      <c r="R811" s="5"/>
    </row>
    <row r="812" spans="6:18" ht="14.25" customHeight="1">
      <c r="F812" s="5"/>
      <c r="G812" s="5"/>
      <c r="H812" s="5"/>
      <c r="I812" s="5"/>
      <c r="J812" s="5"/>
      <c r="K812" s="5"/>
      <c r="L812" s="5"/>
      <c r="M812" s="5"/>
      <c r="N812" s="5"/>
      <c r="O812" s="5"/>
      <c r="P812" s="5"/>
      <c r="Q812" s="5"/>
      <c r="R812" s="5"/>
    </row>
    <row r="813" spans="6:18" ht="14.25" customHeight="1">
      <c r="F813" s="5"/>
      <c r="G813" s="5"/>
      <c r="H813" s="5"/>
      <c r="I813" s="5"/>
      <c r="J813" s="5"/>
      <c r="K813" s="5"/>
      <c r="L813" s="5"/>
      <c r="M813" s="5"/>
      <c r="N813" s="5"/>
      <c r="O813" s="5"/>
      <c r="P813" s="5"/>
      <c r="Q813" s="5"/>
      <c r="R813" s="5"/>
    </row>
    <row r="814" spans="6:18" ht="14.25" customHeight="1">
      <c r="F814" s="5"/>
      <c r="G814" s="5"/>
      <c r="H814" s="5"/>
      <c r="I814" s="5"/>
      <c r="J814" s="5"/>
      <c r="K814" s="5"/>
      <c r="L814" s="5"/>
      <c r="M814" s="5"/>
      <c r="N814" s="5"/>
      <c r="O814" s="5"/>
      <c r="P814" s="5"/>
      <c r="Q814" s="5"/>
      <c r="R814" s="5"/>
    </row>
    <row r="815" spans="6:18" ht="14.25" customHeight="1">
      <c r="F815" s="5"/>
      <c r="G815" s="5"/>
      <c r="H815" s="5"/>
      <c r="I815" s="5"/>
      <c r="J815" s="5"/>
      <c r="K815" s="5"/>
      <c r="L815" s="5"/>
      <c r="M815" s="5"/>
      <c r="N815" s="5"/>
      <c r="O815" s="5"/>
      <c r="P815" s="5"/>
      <c r="Q815" s="5"/>
      <c r="R815" s="5"/>
    </row>
    <row r="816" spans="6:18" ht="14.25" customHeight="1">
      <c r="F816" s="5"/>
      <c r="G816" s="5"/>
      <c r="H816" s="5"/>
      <c r="I816" s="5"/>
      <c r="J816" s="5"/>
      <c r="K816" s="5"/>
      <c r="L816" s="5"/>
      <c r="M816" s="5"/>
      <c r="N816" s="5"/>
      <c r="O816" s="5"/>
      <c r="P816" s="5"/>
      <c r="Q816" s="5"/>
      <c r="R816" s="5"/>
    </row>
    <row r="817" spans="6:18" ht="14.25" customHeight="1">
      <c r="F817" s="5"/>
      <c r="G817" s="5"/>
      <c r="H817" s="5"/>
      <c r="I817" s="5"/>
      <c r="J817" s="5"/>
      <c r="K817" s="5"/>
      <c r="L817" s="5"/>
      <c r="M817" s="5"/>
      <c r="N817" s="5"/>
      <c r="O817" s="5"/>
      <c r="P817" s="5"/>
      <c r="Q817" s="5"/>
      <c r="R817" s="5"/>
    </row>
    <row r="818" spans="6:18" ht="14.25" customHeight="1">
      <c r="F818" s="5"/>
      <c r="G818" s="5"/>
      <c r="H818" s="5"/>
      <c r="I818" s="5"/>
      <c r="J818" s="5"/>
      <c r="K818" s="5"/>
      <c r="L818" s="5"/>
      <c r="M818" s="5"/>
      <c r="N818" s="5"/>
      <c r="O818" s="5"/>
      <c r="P818" s="5"/>
      <c r="Q818" s="5"/>
      <c r="R818" s="5"/>
    </row>
    <row r="819" spans="6:18" ht="14.25" customHeight="1">
      <c r="F819" s="5"/>
      <c r="G819" s="5"/>
      <c r="H819" s="5"/>
      <c r="I819" s="5"/>
      <c r="J819" s="5"/>
      <c r="K819" s="5"/>
      <c r="L819" s="5"/>
      <c r="M819" s="5"/>
      <c r="N819" s="5"/>
      <c r="O819" s="5"/>
      <c r="P819" s="5"/>
      <c r="Q819" s="5"/>
      <c r="R819" s="5"/>
    </row>
    <row r="820" spans="6:18" ht="14.25" customHeight="1">
      <c r="F820" s="5"/>
      <c r="G820" s="5"/>
      <c r="H820" s="5"/>
      <c r="I820" s="5"/>
      <c r="J820" s="5"/>
      <c r="K820" s="5"/>
      <c r="L820" s="5"/>
      <c r="M820" s="5"/>
      <c r="N820" s="5"/>
      <c r="O820" s="5"/>
      <c r="P820" s="5"/>
      <c r="Q820" s="5"/>
      <c r="R820" s="5"/>
    </row>
    <row r="821" spans="6:18" ht="14.25" customHeight="1">
      <c r="F821" s="5"/>
      <c r="G821" s="5"/>
      <c r="H821" s="5"/>
      <c r="I821" s="5"/>
      <c r="J821" s="5"/>
      <c r="K821" s="5"/>
      <c r="L821" s="5"/>
      <c r="M821" s="5"/>
      <c r="N821" s="5"/>
      <c r="O821" s="5"/>
      <c r="P821" s="5"/>
      <c r="Q821" s="5"/>
      <c r="R821" s="5"/>
    </row>
    <row r="822" spans="6:18" ht="14.25" customHeight="1">
      <c r="F822" s="5"/>
      <c r="G822" s="5"/>
      <c r="H822" s="5"/>
      <c r="I822" s="5"/>
      <c r="J822" s="5"/>
      <c r="K822" s="5"/>
      <c r="L822" s="5"/>
      <c r="M822" s="5"/>
      <c r="N822" s="5"/>
      <c r="O822" s="5"/>
      <c r="P822" s="5"/>
      <c r="Q822" s="5"/>
      <c r="R822" s="5"/>
    </row>
    <row r="823" spans="6:18" ht="14.25" customHeight="1">
      <c r="F823" s="5"/>
      <c r="G823" s="5"/>
      <c r="H823" s="5"/>
      <c r="I823" s="5"/>
      <c r="J823" s="5"/>
      <c r="K823" s="5"/>
      <c r="L823" s="5"/>
      <c r="M823" s="5"/>
      <c r="N823" s="5"/>
      <c r="O823" s="5"/>
      <c r="P823" s="5"/>
      <c r="Q823" s="5"/>
      <c r="R823" s="5"/>
    </row>
    <row r="824" spans="6:18" ht="14.25" customHeight="1">
      <c r="F824" s="5"/>
      <c r="G824" s="5"/>
      <c r="H824" s="5"/>
      <c r="I824" s="5"/>
      <c r="J824" s="5"/>
      <c r="K824" s="5"/>
      <c r="L824" s="5"/>
      <c r="M824" s="5"/>
      <c r="N824" s="5"/>
      <c r="O824" s="5"/>
      <c r="P824" s="5"/>
      <c r="Q824" s="5"/>
      <c r="R824" s="5"/>
    </row>
    <row r="825" spans="6:18" ht="14.25" customHeight="1">
      <c r="F825" s="5"/>
      <c r="G825" s="5"/>
      <c r="H825" s="5"/>
      <c r="I825" s="5"/>
      <c r="J825" s="5"/>
      <c r="K825" s="5"/>
      <c r="L825" s="5"/>
      <c r="M825" s="5"/>
      <c r="N825" s="5"/>
      <c r="O825" s="5"/>
      <c r="P825" s="5"/>
      <c r="Q825" s="5"/>
      <c r="R825" s="5"/>
    </row>
    <row r="826" spans="6:18" ht="14.25" customHeight="1">
      <c r="F826" s="5"/>
      <c r="G826" s="5"/>
      <c r="H826" s="5"/>
      <c r="I826" s="5"/>
      <c r="J826" s="5"/>
      <c r="K826" s="5"/>
      <c r="L826" s="5"/>
      <c r="M826" s="5"/>
      <c r="N826" s="5"/>
      <c r="O826" s="5"/>
      <c r="P826" s="5"/>
      <c r="Q826" s="5"/>
      <c r="R826" s="5"/>
    </row>
    <row r="827" spans="6:18" ht="14.25" customHeight="1">
      <c r="F827" s="5"/>
      <c r="G827" s="5"/>
      <c r="H827" s="5"/>
      <c r="I827" s="5"/>
      <c r="J827" s="5"/>
      <c r="K827" s="5"/>
      <c r="L827" s="5"/>
      <c r="M827" s="5"/>
      <c r="N827" s="5"/>
      <c r="O827" s="5"/>
      <c r="P827" s="5"/>
      <c r="Q827" s="5"/>
      <c r="R827" s="5"/>
    </row>
    <row r="828" spans="6:18" ht="14.25" customHeight="1">
      <c r="F828" s="5"/>
      <c r="G828" s="5"/>
      <c r="H828" s="5"/>
      <c r="I828" s="5"/>
      <c r="J828" s="5"/>
      <c r="K828" s="5"/>
      <c r="L828" s="5"/>
      <c r="M828" s="5"/>
      <c r="N828" s="5"/>
      <c r="O828" s="5"/>
      <c r="P828" s="5"/>
      <c r="Q828" s="5"/>
      <c r="R828" s="5"/>
    </row>
    <row r="829" spans="6:18" ht="14.25" customHeight="1">
      <c r="F829" s="5"/>
      <c r="G829" s="5"/>
      <c r="H829" s="5"/>
      <c r="I829" s="5"/>
      <c r="J829" s="5"/>
      <c r="K829" s="5"/>
      <c r="L829" s="5"/>
      <c r="M829" s="5"/>
      <c r="N829" s="5"/>
      <c r="O829" s="5"/>
      <c r="P829" s="5"/>
      <c r="Q829" s="5"/>
      <c r="R829" s="5"/>
    </row>
    <row r="830" spans="6:18" ht="14.25" customHeight="1">
      <c r="F830" s="5"/>
      <c r="G830" s="5"/>
      <c r="H830" s="5"/>
      <c r="I830" s="5"/>
      <c r="J830" s="5"/>
      <c r="K830" s="5"/>
      <c r="L830" s="5"/>
      <c r="M830" s="5"/>
      <c r="N830" s="5"/>
      <c r="O830" s="5"/>
      <c r="P830" s="5"/>
      <c r="Q830" s="5"/>
      <c r="R830" s="5"/>
    </row>
    <row r="831" spans="6:18" ht="14.25" customHeight="1">
      <c r="F831" s="5"/>
      <c r="G831" s="5"/>
      <c r="H831" s="5"/>
      <c r="I831" s="5"/>
      <c r="J831" s="5"/>
      <c r="K831" s="5"/>
      <c r="L831" s="5"/>
      <c r="M831" s="5"/>
      <c r="N831" s="5"/>
      <c r="O831" s="5"/>
      <c r="P831" s="5"/>
      <c r="Q831" s="5"/>
      <c r="R831" s="5"/>
    </row>
    <row r="832" spans="6:18" ht="14.25" customHeight="1">
      <c r="F832" s="5"/>
      <c r="G832" s="5"/>
      <c r="H832" s="5"/>
      <c r="I832" s="5"/>
      <c r="J832" s="5"/>
      <c r="K832" s="5"/>
      <c r="L832" s="5"/>
      <c r="M832" s="5"/>
      <c r="N832" s="5"/>
      <c r="O832" s="5"/>
      <c r="P832" s="5"/>
      <c r="Q832" s="5"/>
      <c r="R832" s="5"/>
    </row>
    <row r="833" spans="6:18" ht="14.25" customHeight="1">
      <c r="F833" s="5"/>
      <c r="G833" s="5"/>
      <c r="H833" s="5"/>
      <c r="I833" s="5"/>
      <c r="J833" s="5"/>
      <c r="K833" s="5"/>
      <c r="L833" s="5"/>
      <c r="M833" s="5"/>
      <c r="N833" s="5"/>
      <c r="O833" s="5"/>
      <c r="P833" s="5"/>
      <c r="Q833" s="5"/>
      <c r="R833" s="5"/>
    </row>
    <row r="834" spans="6:18" ht="14.25" customHeight="1">
      <c r="F834" s="5"/>
      <c r="G834" s="5"/>
      <c r="H834" s="5"/>
      <c r="I834" s="5"/>
      <c r="J834" s="5"/>
      <c r="K834" s="5"/>
      <c r="L834" s="5"/>
      <c r="M834" s="5"/>
      <c r="N834" s="5"/>
      <c r="O834" s="5"/>
      <c r="P834" s="5"/>
      <c r="Q834" s="5"/>
      <c r="R834" s="5"/>
    </row>
    <row r="835" spans="6:18" ht="14.25" customHeight="1">
      <c r="F835" s="5"/>
      <c r="G835" s="5"/>
      <c r="H835" s="5"/>
      <c r="I835" s="5"/>
      <c r="J835" s="5"/>
      <c r="K835" s="5"/>
      <c r="L835" s="5"/>
      <c r="M835" s="5"/>
      <c r="N835" s="5"/>
      <c r="O835" s="5"/>
      <c r="P835" s="5"/>
      <c r="Q835" s="5"/>
      <c r="R835" s="5"/>
    </row>
    <row r="836" spans="6:18" ht="14.25" customHeight="1">
      <c r="F836" s="5"/>
      <c r="G836" s="5"/>
      <c r="H836" s="5"/>
      <c r="I836" s="5"/>
      <c r="J836" s="5"/>
      <c r="K836" s="5"/>
      <c r="L836" s="5"/>
      <c r="M836" s="5"/>
      <c r="N836" s="5"/>
      <c r="O836" s="5"/>
      <c r="P836" s="5"/>
      <c r="Q836" s="5"/>
      <c r="R836" s="5"/>
    </row>
    <row r="837" spans="6:18" ht="14.25" customHeight="1">
      <c r="F837" s="5"/>
      <c r="G837" s="5"/>
      <c r="H837" s="5"/>
      <c r="I837" s="5"/>
      <c r="J837" s="5"/>
      <c r="K837" s="5"/>
      <c r="L837" s="5"/>
      <c r="M837" s="5"/>
      <c r="N837" s="5"/>
      <c r="O837" s="5"/>
      <c r="P837" s="5"/>
      <c r="Q837" s="5"/>
      <c r="R837" s="5"/>
    </row>
    <row r="838" spans="6:18" ht="14.25" customHeight="1">
      <c r="F838" s="5"/>
      <c r="G838" s="5"/>
      <c r="H838" s="5"/>
      <c r="I838" s="5"/>
      <c r="J838" s="5"/>
      <c r="K838" s="5"/>
      <c r="L838" s="5"/>
      <c r="M838" s="5"/>
      <c r="N838" s="5"/>
      <c r="O838" s="5"/>
      <c r="P838" s="5"/>
      <c r="Q838" s="5"/>
      <c r="R838" s="5"/>
    </row>
    <row r="839" spans="6:18" ht="14.25" customHeight="1">
      <c r="F839" s="5"/>
      <c r="G839" s="5"/>
      <c r="H839" s="5"/>
      <c r="I839" s="5"/>
      <c r="J839" s="5"/>
      <c r="K839" s="5"/>
      <c r="L839" s="5"/>
      <c r="M839" s="5"/>
      <c r="N839" s="5"/>
      <c r="O839" s="5"/>
      <c r="P839" s="5"/>
      <c r="Q839" s="5"/>
      <c r="R839" s="5"/>
    </row>
    <row r="840" spans="6:18" ht="14.25" customHeight="1">
      <c r="F840" s="5"/>
      <c r="G840" s="5"/>
      <c r="H840" s="5"/>
      <c r="I840" s="5"/>
      <c r="J840" s="5"/>
      <c r="K840" s="5"/>
      <c r="L840" s="5"/>
      <c r="M840" s="5"/>
      <c r="N840" s="5"/>
      <c r="O840" s="5"/>
      <c r="P840" s="5"/>
      <c r="Q840" s="5"/>
      <c r="R840" s="5"/>
    </row>
    <row r="841" spans="6:18" ht="14.25" customHeight="1">
      <c r="F841" s="5"/>
      <c r="G841" s="5"/>
      <c r="H841" s="5"/>
      <c r="I841" s="5"/>
      <c r="J841" s="5"/>
      <c r="K841" s="5"/>
      <c r="L841" s="5"/>
      <c r="M841" s="5"/>
      <c r="N841" s="5"/>
      <c r="O841" s="5"/>
      <c r="P841" s="5"/>
      <c r="Q841" s="5"/>
      <c r="R841" s="5"/>
    </row>
    <row r="842" spans="6:18" ht="14.25" customHeight="1">
      <c r="F842" s="5"/>
      <c r="G842" s="5"/>
      <c r="H842" s="5"/>
      <c r="I842" s="5"/>
      <c r="J842" s="5"/>
      <c r="K842" s="5"/>
      <c r="L842" s="5"/>
      <c r="M842" s="5"/>
      <c r="N842" s="5"/>
      <c r="O842" s="5"/>
      <c r="P842" s="5"/>
      <c r="Q842" s="5"/>
      <c r="R842" s="5"/>
    </row>
    <row r="843" spans="6:18" ht="14.25" customHeight="1">
      <c r="F843" s="5"/>
      <c r="G843" s="5"/>
      <c r="H843" s="5"/>
      <c r="I843" s="5"/>
      <c r="J843" s="5"/>
      <c r="K843" s="5"/>
      <c r="L843" s="5"/>
      <c r="M843" s="5"/>
      <c r="N843" s="5"/>
      <c r="O843" s="5"/>
      <c r="P843" s="5"/>
      <c r="Q843" s="5"/>
      <c r="R843" s="5"/>
    </row>
    <row r="844" spans="6:18" ht="14.25" customHeight="1">
      <c r="F844" s="5"/>
      <c r="G844" s="5"/>
      <c r="H844" s="5"/>
      <c r="I844" s="5"/>
      <c r="J844" s="5"/>
      <c r="K844" s="5"/>
      <c r="L844" s="5"/>
      <c r="M844" s="5"/>
      <c r="N844" s="5"/>
      <c r="O844" s="5"/>
      <c r="P844" s="5"/>
      <c r="Q844" s="5"/>
      <c r="R844" s="5"/>
    </row>
    <row r="845" spans="6:18" ht="14.25" customHeight="1">
      <c r="F845" s="5"/>
      <c r="G845" s="5"/>
      <c r="H845" s="5"/>
      <c r="I845" s="5"/>
      <c r="J845" s="5"/>
      <c r="K845" s="5"/>
      <c r="L845" s="5"/>
      <c r="M845" s="5"/>
      <c r="N845" s="5"/>
      <c r="O845" s="5"/>
      <c r="P845" s="5"/>
      <c r="Q845" s="5"/>
      <c r="R845" s="5"/>
    </row>
    <row r="846" spans="6:18" ht="14.25" customHeight="1">
      <c r="F846" s="5"/>
      <c r="G846" s="5"/>
      <c r="H846" s="5"/>
      <c r="I846" s="5"/>
      <c r="J846" s="5"/>
      <c r="K846" s="5"/>
      <c r="L846" s="5"/>
      <c r="M846" s="5"/>
      <c r="N846" s="5"/>
      <c r="O846" s="5"/>
      <c r="P846" s="5"/>
      <c r="Q846" s="5"/>
      <c r="R846" s="5"/>
    </row>
    <row r="847" spans="6:18" ht="14.25" customHeight="1">
      <c r="F847" s="5"/>
      <c r="G847" s="5"/>
      <c r="H847" s="5"/>
      <c r="I847" s="5"/>
      <c r="J847" s="5"/>
      <c r="K847" s="5"/>
      <c r="L847" s="5"/>
      <c r="M847" s="5"/>
      <c r="N847" s="5"/>
      <c r="O847" s="5"/>
      <c r="P847" s="5"/>
      <c r="Q847" s="5"/>
      <c r="R847" s="5"/>
    </row>
    <row r="848" spans="6:18" ht="14.25" customHeight="1">
      <c r="F848" s="5"/>
      <c r="G848" s="5"/>
      <c r="H848" s="5"/>
      <c r="I848" s="5"/>
      <c r="J848" s="5"/>
      <c r="K848" s="5"/>
      <c r="L848" s="5"/>
      <c r="M848" s="5"/>
      <c r="N848" s="5"/>
      <c r="O848" s="5"/>
      <c r="P848" s="5"/>
      <c r="Q848" s="5"/>
      <c r="R848" s="5"/>
    </row>
    <row r="849" spans="6:18" ht="14.25" customHeight="1">
      <c r="F849" s="5"/>
      <c r="G849" s="5"/>
      <c r="H849" s="5"/>
      <c r="I849" s="5"/>
      <c r="J849" s="5"/>
      <c r="K849" s="5"/>
      <c r="L849" s="5"/>
      <c r="M849" s="5"/>
      <c r="N849" s="5"/>
      <c r="O849" s="5"/>
      <c r="P849" s="5"/>
      <c r="Q849" s="5"/>
      <c r="R849" s="5"/>
    </row>
    <row r="850" spans="6:18" ht="14.25" customHeight="1">
      <c r="F850" s="5"/>
      <c r="G850" s="5"/>
      <c r="H850" s="5"/>
      <c r="I850" s="5"/>
      <c r="J850" s="5"/>
      <c r="K850" s="5"/>
      <c r="L850" s="5"/>
      <c r="M850" s="5"/>
      <c r="N850" s="5"/>
      <c r="O850" s="5"/>
      <c r="P850" s="5"/>
      <c r="Q850" s="5"/>
      <c r="R850" s="5"/>
    </row>
    <row r="851" spans="6:18" ht="14.25" customHeight="1">
      <c r="F851" s="5"/>
      <c r="G851" s="5"/>
      <c r="H851" s="5"/>
      <c r="I851" s="5"/>
      <c r="J851" s="5"/>
      <c r="K851" s="5"/>
      <c r="L851" s="5"/>
      <c r="M851" s="5"/>
      <c r="N851" s="5"/>
      <c r="O851" s="5"/>
      <c r="P851" s="5"/>
      <c r="Q851" s="5"/>
      <c r="R851" s="5"/>
    </row>
    <row r="852" spans="6:18" ht="14.25" customHeight="1">
      <c r="F852" s="5"/>
      <c r="G852" s="5"/>
      <c r="H852" s="5"/>
      <c r="I852" s="5"/>
      <c r="J852" s="5"/>
      <c r="K852" s="5"/>
      <c r="L852" s="5"/>
      <c r="M852" s="5"/>
      <c r="N852" s="5"/>
      <c r="O852" s="5"/>
      <c r="P852" s="5"/>
      <c r="Q852" s="5"/>
      <c r="R852" s="5"/>
    </row>
    <row r="853" spans="6:18" ht="14.25" customHeight="1">
      <c r="F853" s="5"/>
      <c r="G853" s="5"/>
      <c r="H853" s="5"/>
      <c r="I853" s="5"/>
      <c r="J853" s="5"/>
      <c r="K853" s="5"/>
      <c r="L853" s="5"/>
      <c r="M853" s="5"/>
      <c r="N853" s="5"/>
      <c r="O853" s="5"/>
      <c r="P853" s="5"/>
      <c r="Q853" s="5"/>
      <c r="R853" s="5"/>
    </row>
    <row r="854" spans="6:18" ht="14.25" customHeight="1">
      <c r="F854" s="5"/>
      <c r="G854" s="5"/>
      <c r="H854" s="5"/>
      <c r="I854" s="5"/>
      <c r="J854" s="5"/>
      <c r="K854" s="5"/>
      <c r="L854" s="5"/>
      <c r="M854" s="5"/>
      <c r="N854" s="5"/>
      <c r="O854" s="5"/>
      <c r="P854" s="5"/>
      <c r="Q854" s="5"/>
      <c r="R854" s="5"/>
    </row>
    <row r="855" spans="6:18" ht="14.25" customHeight="1">
      <c r="F855" s="5"/>
      <c r="G855" s="5"/>
      <c r="H855" s="5"/>
      <c r="I855" s="5"/>
      <c r="J855" s="5"/>
      <c r="K855" s="5"/>
      <c r="L855" s="5"/>
      <c r="M855" s="5"/>
      <c r="N855" s="5"/>
      <c r="O855" s="5"/>
      <c r="P855" s="5"/>
      <c r="Q855" s="5"/>
      <c r="R855" s="5"/>
    </row>
    <row r="856" spans="6:18" ht="14.25" customHeight="1">
      <c r="F856" s="5"/>
      <c r="G856" s="5"/>
      <c r="H856" s="5"/>
      <c r="I856" s="5"/>
      <c r="J856" s="5"/>
      <c r="K856" s="5"/>
      <c r="L856" s="5"/>
      <c r="M856" s="5"/>
      <c r="N856" s="5"/>
      <c r="O856" s="5"/>
      <c r="P856" s="5"/>
      <c r="Q856" s="5"/>
      <c r="R856" s="5"/>
    </row>
    <row r="857" spans="6:18" ht="14.25" customHeight="1">
      <c r="F857" s="5"/>
      <c r="G857" s="5"/>
      <c r="H857" s="5"/>
      <c r="I857" s="5"/>
      <c r="J857" s="5"/>
      <c r="K857" s="5"/>
      <c r="L857" s="5"/>
      <c r="M857" s="5"/>
      <c r="N857" s="5"/>
      <c r="O857" s="5"/>
      <c r="P857" s="5"/>
      <c r="Q857" s="5"/>
      <c r="R857" s="5"/>
    </row>
    <row r="858" spans="6:18" ht="14.25" customHeight="1">
      <c r="F858" s="5"/>
      <c r="G858" s="5"/>
      <c r="H858" s="5"/>
      <c r="I858" s="5"/>
      <c r="J858" s="5"/>
      <c r="K858" s="5"/>
      <c r="L858" s="5"/>
      <c r="M858" s="5"/>
      <c r="N858" s="5"/>
      <c r="O858" s="5"/>
      <c r="P858" s="5"/>
      <c r="Q858" s="5"/>
      <c r="R858" s="5"/>
    </row>
    <row r="859" spans="6:18" ht="14.25" customHeight="1">
      <c r="F859" s="5"/>
      <c r="G859" s="5"/>
      <c r="H859" s="5"/>
      <c r="I859" s="5"/>
      <c r="J859" s="5"/>
      <c r="K859" s="5"/>
      <c r="L859" s="5"/>
      <c r="M859" s="5"/>
      <c r="N859" s="5"/>
      <c r="O859" s="5"/>
      <c r="P859" s="5"/>
      <c r="Q859" s="5"/>
      <c r="R859" s="5"/>
    </row>
    <row r="860" spans="6:18" ht="14.25" customHeight="1">
      <c r="F860" s="5"/>
      <c r="G860" s="5"/>
      <c r="H860" s="5"/>
      <c r="I860" s="5"/>
      <c r="J860" s="5"/>
      <c r="K860" s="5"/>
      <c r="L860" s="5"/>
      <c r="M860" s="5"/>
      <c r="N860" s="5"/>
      <c r="O860" s="5"/>
      <c r="P860" s="5"/>
      <c r="Q860" s="5"/>
      <c r="R860" s="5"/>
    </row>
    <row r="861" spans="6:18" ht="14.25" customHeight="1">
      <c r="F861" s="5"/>
      <c r="G861" s="5"/>
      <c r="H861" s="5"/>
      <c r="I861" s="5"/>
      <c r="J861" s="5"/>
      <c r="K861" s="5"/>
      <c r="L861" s="5"/>
      <c r="M861" s="5"/>
      <c r="N861" s="5"/>
      <c r="O861" s="5"/>
      <c r="P861" s="5"/>
      <c r="Q861" s="5"/>
      <c r="R861" s="5"/>
    </row>
    <row r="862" spans="6:18" ht="14.25" customHeight="1">
      <c r="F862" s="5"/>
      <c r="G862" s="5"/>
      <c r="H862" s="5"/>
      <c r="I862" s="5"/>
      <c r="J862" s="5"/>
      <c r="K862" s="5"/>
      <c r="L862" s="5"/>
      <c r="M862" s="5"/>
      <c r="N862" s="5"/>
      <c r="O862" s="5"/>
      <c r="P862" s="5"/>
      <c r="Q862" s="5"/>
      <c r="R862" s="5"/>
    </row>
    <row r="863" spans="6:18" ht="14.25" customHeight="1">
      <c r="F863" s="5"/>
      <c r="G863" s="5"/>
      <c r="H863" s="5"/>
      <c r="I863" s="5"/>
      <c r="J863" s="5"/>
      <c r="K863" s="5"/>
      <c r="L863" s="5"/>
      <c r="M863" s="5"/>
      <c r="N863" s="5"/>
      <c r="O863" s="5"/>
      <c r="P863" s="5"/>
      <c r="Q863" s="5"/>
      <c r="R863" s="5"/>
    </row>
    <row r="864" spans="6:18" ht="14.25" customHeight="1">
      <c r="F864" s="5"/>
      <c r="G864" s="5"/>
      <c r="H864" s="5"/>
      <c r="I864" s="5"/>
      <c r="J864" s="5"/>
      <c r="K864" s="5"/>
      <c r="L864" s="5"/>
      <c r="M864" s="5"/>
      <c r="N864" s="5"/>
      <c r="O864" s="5"/>
      <c r="P864" s="5"/>
      <c r="Q864" s="5"/>
      <c r="R864" s="5"/>
    </row>
    <row r="865" spans="6:18" ht="14.25" customHeight="1">
      <c r="F865" s="5"/>
      <c r="G865" s="5"/>
      <c r="H865" s="5"/>
      <c r="I865" s="5"/>
      <c r="J865" s="5"/>
      <c r="K865" s="5"/>
      <c r="L865" s="5"/>
      <c r="M865" s="5"/>
      <c r="N865" s="5"/>
      <c r="O865" s="5"/>
      <c r="P865" s="5"/>
      <c r="Q865" s="5"/>
      <c r="R865" s="5"/>
    </row>
    <row r="866" spans="6:18" ht="14.25" customHeight="1">
      <c r="F866" s="5"/>
      <c r="G866" s="5"/>
      <c r="H866" s="5"/>
      <c r="I866" s="5"/>
      <c r="J866" s="5"/>
      <c r="K866" s="5"/>
      <c r="L866" s="5"/>
      <c r="M866" s="5"/>
      <c r="N866" s="5"/>
      <c r="O866" s="5"/>
      <c r="P866" s="5"/>
      <c r="Q866" s="5"/>
      <c r="R866" s="5"/>
    </row>
    <row r="867" spans="6:18" ht="14.25" customHeight="1">
      <c r="F867" s="5"/>
      <c r="G867" s="5"/>
      <c r="H867" s="5"/>
      <c r="I867" s="5"/>
      <c r="J867" s="5"/>
      <c r="K867" s="5"/>
      <c r="L867" s="5"/>
      <c r="M867" s="5"/>
      <c r="N867" s="5"/>
      <c r="O867" s="5"/>
      <c r="P867" s="5"/>
      <c r="Q867" s="5"/>
      <c r="R867" s="5"/>
    </row>
    <row r="868" spans="6:18" ht="14.25" customHeight="1">
      <c r="F868" s="5"/>
      <c r="G868" s="5"/>
      <c r="H868" s="5"/>
      <c r="I868" s="5"/>
      <c r="J868" s="5"/>
      <c r="K868" s="5"/>
      <c r="L868" s="5"/>
      <c r="M868" s="5"/>
      <c r="N868" s="5"/>
      <c r="O868" s="5"/>
      <c r="P868" s="5"/>
      <c r="Q868" s="5"/>
      <c r="R868" s="5"/>
    </row>
    <row r="869" spans="6:18" ht="14.25" customHeight="1">
      <c r="F869" s="5"/>
      <c r="G869" s="5"/>
      <c r="H869" s="5"/>
      <c r="I869" s="5"/>
      <c r="J869" s="5"/>
      <c r="K869" s="5"/>
      <c r="L869" s="5"/>
      <c r="M869" s="5"/>
      <c r="N869" s="5"/>
      <c r="O869" s="5"/>
      <c r="P869" s="5"/>
      <c r="Q869" s="5"/>
      <c r="R869" s="5"/>
    </row>
    <row r="870" spans="6:18" ht="14.25" customHeight="1">
      <c r="F870" s="5"/>
      <c r="G870" s="5"/>
      <c r="H870" s="5"/>
      <c r="I870" s="5"/>
      <c r="J870" s="5"/>
      <c r="K870" s="5"/>
      <c r="L870" s="5"/>
      <c r="M870" s="5"/>
      <c r="N870" s="5"/>
      <c r="O870" s="5"/>
      <c r="P870" s="5"/>
      <c r="Q870" s="5"/>
      <c r="R870" s="5"/>
    </row>
    <row r="871" spans="6:18" ht="14.25" customHeight="1">
      <c r="F871" s="5"/>
      <c r="G871" s="5"/>
      <c r="H871" s="5"/>
      <c r="I871" s="5"/>
      <c r="J871" s="5"/>
      <c r="K871" s="5"/>
      <c r="L871" s="5"/>
      <c r="M871" s="5"/>
      <c r="N871" s="5"/>
      <c r="O871" s="5"/>
      <c r="P871" s="5"/>
      <c r="Q871" s="5"/>
      <c r="R871" s="5"/>
    </row>
    <row r="872" spans="6:18" ht="14.25" customHeight="1">
      <c r="F872" s="5"/>
      <c r="G872" s="5"/>
      <c r="H872" s="5"/>
      <c r="I872" s="5"/>
      <c r="J872" s="5"/>
      <c r="K872" s="5"/>
      <c r="L872" s="5"/>
      <c r="M872" s="5"/>
      <c r="N872" s="5"/>
      <c r="O872" s="5"/>
      <c r="P872" s="5"/>
      <c r="Q872" s="5"/>
      <c r="R872" s="5"/>
    </row>
    <row r="873" spans="6:18" ht="14.25" customHeight="1">
      <c r="F873" s="5"/>
      <c r="G873" s="5"/>
      <c r="H873" s="5"/>
      <c r="I873" s="5"/>
      <c r="J873" s="5"/>
      <c r="K873" s="5"/>
      <c r="L873" s="5"/>
      <c r="M873" s="5"/>
      <c r="N873" s="5"/>
      <c r="O873" s="5"/>
      <c r="P873" s="5"/>
      <c r="Q873" s="5"/>
      <c r="R873" s="5"/>
    </row>
    <row r="874" spans="6:18" ht="14.25" customHeight="1">
      <c r="F874" s="5"/>
      <c r="G874" s="5"/>
      <c r="H874" s="5"/>
      <c r="I874" s="5"/>
      <c r="J874" s="5"/>
      <c r="K874" s="5"/>
      <c r="L874" s="5"/>
      <c r="M874" s="5"/>
      <c r="N874" s="5"/>
      <c r="O874" s="5"/>
      <c r="P874" s="5"/>
      <c r="Q874" s="5"/>
      <c r="R874" s="5"/>
    </row>
    <row r="875" spans="6:18" ht="14.25" customHeight="1">
      <c r="F875" s="5"/>
      <c r="G875" s="5"/>
      <c r="H875" s="5"/>
      <c r="I875" s="5"/>
      <c r="J875" s="5"/>
      <c r="K875" s="5"/>
      <c r="L875" s="5"/>
      <c r="M875" s="5"/>
      <c r="N875" s="5"/>
      <c r="O875" s="5"/>
      <c r="P875" s="5"/>
      <c r="Q875" s="5"/>
      <c r="R875" s="5"/>
    </row>
    <row r="876" spans="6:18" ht="14.25" customHeight="1">
      <c r="F876" s="5"/>
      <c r="G876" s="5"/>
      <c r="H876" s="5"/>
      <c r="I876" s="5"/>
      <c r="J876" s="5"/>
      <c r="K876" s="5"/>
      <c r="L876" s="5"/>
      <c r="M876" s="5"/>
      <c r="N876" s="5"/>
      <c r="O876" s="5"/>
      <c r="P876" s="5"/>
      <c r="Q876" s="5"/>
      <c r="R876" s="5"/>
    </row>
    <row r="877" spans="6:18" ht="14.25" customHeight="1">
      <c r="F877" s="5"/>
      <c r="G877" s="5"/>
      <c r="H877" s="5"/>
      <c r="I877" s="5"/>
      <c r="J877" s="5"/>
      <c r="K877" s="5"/>
      <c r="L877" s="5"/>
      <c r="M877" s="5"/>
      <c r="N877" s="5"/>
      <c r="O877" s="5"/>
      <c r="P877" s="5"/>
      <c r="Q877" s="5"/>
      <c r="R877" s="5"/>
    </row>
    <row r="878" spans="6:18" ht="14.25" customHeight="1">
      <c r="F878" s="5"/>
      <c r="G878" s="5"/>
      <c r="H878" s="5"/>
      <c r="I878" s="5"/>
      <c r="J878" s="5"/>
      <c r="K878" s="5"/>
      <c r="L878" s="5"/>
      <c r="M878" s="5"/>
      <c r="N878" s="5"/>
      <c r="O878" s="5"/>
      <c r="P878" s="5"/>
      <c r="Q878" s="5"/>
      <c r="R878" s="5"/>
    </row>
    <row r="879" spans="6:18" ht="14.25" customHeight="1">
      <c r="F879" s="5"/>
      <c r="G879" s="5"/>
      <c r="H879" s="5"/>
      <c r="I879" s="5"/>
      <c r="J879" s="5"/>
      <c r="K879" s="5"/>
      <c r="L879" s="5"/>
      <c r="M879" s="5"/>
      <c r="N879" s="5"/>
      <c r="O879" s="5"/>
      <c r="P879" s="5"/>
      <c r="Q879" s="5"/>
      <c r="R879" s="5"/>
    </row>
    <row r="880" spans="6:18" ht="14.25" customHeight="1">
      <c r="F880" s="5"/>
      <c r="G880" s="5"/>
      <c r="H880" s="5"/>
      <c r="I880" s="5"/>
      <c r="J880" s="5"/>
      <c r="K880" s="5"/>
      <c r="L880" s="5"/>
      <c r="M880" s="5"/>
      <c r="N880" s="5"/>
      <c r="O880" s="5"/>
      <c r="P880" s="5"/>
      <c r="Q880" s="5"/>
      <c r="R880" s="5"/>
    </row>
    <row r="881" spans="6:18" ht="14.25" customHeight="1">
      <c r="F881" s="5"/>
      <c r="G881" s="5"/>
      <c r="H881" s="5"/>
      <c r="I881" s="5"/>
      <c r="J881" s="5"/>
      <c r="K881" s="5"/>
      <c r="L881" s="5"/>
      <c r="M881" s="5"/>
      <c r="N881" s="5"/>
      <c r="O881" s="5"/>
      <c r="P881" s="5"/>
      <c r="Q881" s="5"/>
      <c r="R881" s="5"/>
    </row>
    <row r="882" spans="6:18" ht="14.25" customHeight="1">
      <c r="F882" s="5"/>
      <c r="G882" s="5"/>
      <c r="H882" s="5"/>
      <c r="I882" s="5"/>
      <c r="J882" s="5"/>
      <c r="K882" s="5"/>
      <c r="L882" s="5"/>
      <c r="M882" s="5"/>
      <c r="N882" s="5"/>
      <c r="O882" s="5"/>
      <c r="P882" s="5"/>
      <c r="Q882" s="5"/>
      <c r="R882" s="5"/>
    </row>
    <row r="883" spans="6:18" ht="14.25" customHeight="1">
      <c r="F883" s="5"/>
      <c r="G883" s="5"/>
      <c r="H883" s="5"/>
      <c r="I883" s="5"/>
      <c r="J883" s="5"/>
      <c r="K883" s="5"/>
      <c r="L883" s="5"/>
      <c r="M883" s="5"/>
      <c r="N883" s="5"/>
      <c r="O883" s="5"/>
      <c r="P883" s="5"/>
      <c r="Q883" s="5"/>
      <c r="R883" s="5"/>
    </row>
    <row r="884" spans="6:18" ht="14.25" customHeight="1">
      <c r="F884" s="5"/>
      <c r="G884" s="5"/>
      <c r="H884" s="5"/>
      <c r="I884" s="5"/>
      <c r="J884" s="5"/>
      <c r="K884" s="5"/>
      <c r="L884" s="5"/>
      <c r="M884" s="5"/>
      <c r="N884" s="5"/>
      <c r="O884" s="5"/>
      <c r="P884" s="5"/>
      <c r="Q884" s="5"/>
      <c r="R884" s="5"/>
    </row>
    <row r="885" spans="6:18" ht="14.25" customHeight="1">
      <c r="F885" s="5"/>
      <c r="G885" s="5"/>
      <c r="H885" s="5"/>
      <c r="I885" s="5"/>
      <c r="J885" s="5"/>
      <c r="K885" s="5"/>
      <c r="L885" s="5"/>
      <c r="M885" s="5"/>
      <c r="N885" s="5"/>
      <c r="O885" s="5"/>
      <c r="P885" s="5"/>
      <c r="Q885" s="5"/>
      <c r="R885" s="5"/>
    </row>
    <row r="886" spans="6:18" ht="14.25" customHeight="1">
      <c r="F886" s="5"/>
      <c r="G886" s="5"/>
      <c r="H886" s="5"/>
      <c r="I886" s="5"/>
      <c r="J886" s="5"/>
      <c r="K886" s="5"/>
      <c r="L886" s="5"/>
      <c r="M886" s="5"/>
      <c r="N886" s="5"/>
      <c r="O886" s="5"/>
      <c r="P886" s="5"/>
      <c r="Q886" s="5"/>
      <c r="R886" s="5"/>
    </row>
    <row r="887" spans="6:18" ht="14.25" customHeight="1">
      <c r="F887" s="5"/>
      <c r="G887" s="5"/>
      <c r="H887" s="5"/>
      <c r="I887" s="5"/>
      <c r="J887" s="5"/>
      <c r="K887" s="5"/>
      <c r="L887" s="5"/>
      <c r="M887" s="5"/>
      <c r="N887" s="5"/>
      <c r="O887" s="5"/>
      <c r="P887" s="5"/>
      <c r="Q887" s="5"/>
      <c r="R887" s="5"/>
    </row>
    <row r="888" spans="6:18" ht="14.25" customHeight="1">
      <c r="F888" s="5"/>
      <c r="G888" s="5"/>
      <c r="H888" s="5"/>
      <c r="I888" s="5"/>
      <c r="J888" s="5"/>
      <c r="K888" s="5"/>
      <c r="L888" s="5"/>
      <c r="M888" s="5"/>
      <c r="N888" s="5"/>
      <c r="O888" s="5"/>
      <c r="P888" s="5"/>
      <c r="Q888" s="5"/>
      <c r="R888" s="5"/>
    </row>
    <row r="889" spans="6:18" ht="14.25" customHeight="1">
      <c r="F889" s="5"/>
      <c r="G889" s="5"/>
      <c r="H889" s="5"/>
      <c r="I889" s="5"/>
      <c r="J889" s="5"/>
      <c r="K889" s="5"/>
      <c r="L889" s="5"/>
      <c r="M889" s="5"/>
      <c r="N889" s="5"/>
      <c r="O889" s="5"/>
      <c r="P889" s="5"/>
      <c r="Q889" s="5"/>
      <c r="R889" s="5"/>
    </row>
    <row r="890" spans="6:18" ht="14.25" customHeight="1">
      <c r="F890" s="5"/>
      <c r="G890" s="5"/>
      <c r="H890" s="5"/>
      <c r="I890" s="5"/>
      <c r="J890" s="5"/>
      <c r="K890" s="5"/>
      <c r="L890" s="5"/>
      <c r="M890" s="5"/>
      <c r="N890" s="5"/>
      <c r="O890" s="5"/>
      <c r="P890" s="5"/>
      <c r="Q890" s="5"/>
      <c r="R890" s="5"/>
    </row>
    <row r="891" spans="6:18" ht="14.25" customHeight="1">
      <c r="F891" s="5"/>
      <c r="G891" s="5"/>
      <c r="H891" s="5"/>
      <c r="I891" s="5"/>
      <c r="J891" s="5"/>
      <c r="K891" s="5"/>
      <c r="L891" s="5"/>
      <c r="M891" s="5"/>
      <c r="N891" s="5"/>
      <c r="O891" s="5"/>
      <c r="P891" s="5"/>
      <c r="Q891" s="5"/>
      <c r="R891" s="5"/>
    </row>
    <row r="892" spans="6:18" ht="14.25" customHeight="1">
      <c r="F892" s="5"/>
      <c r="G892" s="5"/>
      <c r="H892" s="5"/>
      <c r="I892" s="5"/>
      <c r="J892" s="5"/>
      <c r="K892" s="5"/>
      <c r="L892" s="5"/>
      <c r="M892" s="5"/>
      <c r="N892" s="5"/>
      <c r="O892" s="5"/>
      <c r="P892" s="5"/>
      <c r="Q892" s="5"/>
      <c r="R892" s="5"/>
    </row>
    <row r="893" spans="6:18" ht="14.25" customHeight="1">
      <c r="F893" s="5"/>
      <c r="G893" s="5"/>
      <c r="H893" s="5"/>
      <c r="I893" s="5"/>
      <c r="J893" s="5"/>
      <c r="K893" s="5"/>
      <c r="L893" s="5"/>
      <c r="M893" s="5"/>
      <c r="N893" s="5"/>
      <c r="O893" s="5"/>
      <c r="P893" s="5"/>
      <c r="Q893" s="5"/>
      <c r="R893" s="5"/>
    </row>
    <row r="894" spans="6:18" ht="14.25" customHeight="1">
      <c r="F894" s="5"/>
      <c r="G894" s="5"/>
      <c r="H894" s="5"/>
      <c r="I894" s="5"/>
      <c r="J894" s="5"/>
      <c r="K894" s="5"/>
      <c r="L894" s="5"/>
      <c r="M894" s="5"/>
      <c r="N894" s="5"/>
      <c r="O894" s="5"/>
      <c r="P894" s="5"/>
      <c r="Q894" s="5"/>
      <c r="R894" s="5"/>
    </row>
    <row r="895" spans="6:18" ht="14.25" customHeight="1">
      <c r="F895" s="5"/>
      <c r="G895" s="5"/>
      <c r="H895" s="5"/>
      <c r="I895" s="5"/>
      <c r="J895" s="5"/>
      <c r="K895" s="5"/>
      <c r="L895" s="5"/>
      <c r="M895" s="5"/>
      <c r="N895" s="5"/>
      <c r="O895" s="5"/>
      <c r="P895" s="5"/>
      <c r="Q895" s="5"/>
      <c r="R895" s="5"/>
    </row>
    <row r="896" spans="6:18" ht="14.25" customHeight="1">
      <c r="F896" s="5"/>
      <c r="G896" s="5"/>
      <c r="H896" s="5"/>
      <c r="I896" s="5"/>
      <c r="J896" s="5"/>
      <c r="K896" s="5"/>
      <c r="L896" s="5"/>
      <c r="M896" s="5"/>
      <c r="N896" s="5"/>
      <c r="O896" s="5"/>
      <c r="P896" s="5"/>
      <c r="Q896" s="5"/>
      <c r="R896" s="5"/>
    </row>
    <row r="897" spans="6:18" ht="14.25" customHeight="1">
      <c r="F897" s="5"/>
      <c r="G897" s="5"/>
      <c r="H897" s="5"/>
      <c r="I897" s="5"/>
      <c r="J897" s="5"/>
      <c r="K897" s="5"/>
      <c r="L897" s="5"/>
      <c r="M897" s="5"/>
      <c r="N897" s="5"/>
      <c r="O897" s="5"/>
      <c r="P897" s="5"/>
      <c r="Q897" s="5"/>
      <c r="R897" s="5"/>
    </row>
    <row r="898" spans="6:18" ht="14.25" customHeight="1">
      <c r="F898" s="5"/>
      <c r="G898" s="5"/>
      <c r="H898" s="5"/>
      <c r="I898" s="5"/>
      <c r="J898" s="5"/>
      <c r="K898" s="5"/>
      <c r="L898" s="5"/>
      <c r="M898" s="5"/>
      <c r="N898" s="5"/>
      <c r="O898" s="5"/>
      <c r="P898" s="5"/>
      <c r="Q898" s="5"/>
      <c r="R898" s="5"/>
    </row>
    <row r="899" spans="6:18" ht="14.25" customHeight="1">
      <c r="F899" s="5"/>
      <c r="G899" s="5"/>
      <c r="H899" s="5"/>
      <c r="I899" s="5"/>
      <c r="J899" s="5"/>
      <c r="K899" s="5"/>
      <c r="L899" s="5"/>
      <c r="M899" s="5"/>
      <c r="N899" s="5"/>
      <c r="O899" s="5"/>
      <c r="P899" s="5"/>
      <c r="Q899" s="5"/>
      <c r="R899" s="5"/>
    </row>
    <row r="900" spans="6:18" ht="14.25" customHeight="1">
      <c r="F900" s="5"/>
      <c r="G900" s="5"/>
      <c r="H900" s="5"/>
      <c r="I900" s="5"/>
      <c r="J900" s="5"/>
      <c r="K900" s="5"/>
      <c r="L900" s="5"/>
      <c r="M900" s="5"/>
      <c r="N900" s="5"/>
      <c r="O900" s="5"/>
      <c r="P900" s="5"/>
      <c r="Q900" s="5"/>
      <c r="R900" s="5"/>
    </row>
    <row r="901" spans="6:18" ht="14.25" customHeight="1">
      <c r="F901" s="5"/>
      <c r="G901" s="5"/>
      <c r="H901" s="5"/>
      <c r="I901" s="5"/>
      <c r="J901" s="5"/>
      <c r="K901" s="5"/>
      <c r="L901" s="5"/>
      <c r="M901" s="5"/>
      <c r="N901" s="5"/>
      <c r="O901" s="5"/>
      <c r="P901" s="5"/>
      <c r="Q901" s="5"/>
      <c r="R901" s="5"/>
    </row>
    <row r="902" spans="6:18" ht="14.25" customHeight="1">
      <c r="F902" s="5"/>
      <c r="G902" s="5"/>
      <c r="H902" s="5"/>
      <c r="I902" s="5"/>
      <c r="J902" s="5"/>
      <c r="K902" s="5"/>
      <c r="L902" s="5"/>
      <c r="M902" s="5"/>
      <c r="N902" s="5"/>
      <c r="O902" s="5"/>
      <c r="P902" s="5"/>
      <c r="Q902" s="5"/>
      <c r="R902" s="5"/>
    </row>
    <row r="903" spans="6:18" ht="14.25" customHeight="1">
      <c r="F903" s="5"/>
      <c r="G903" s="5"/>
      <c r="H903" s="5"/>
      <c r="I903" s="5"/>
      <c r="J903" s="5"/>
      <c r="K903" s="5"/>
      <c r="L903" s="5"/>
      <c r="M903" s="5"/>
      <c r="N903" s="5"/>
      <c r="O903" s="5"/>
      <c r="P903" s="5"/>
      <c r="Q903" s="5"/>
      <c r="R903" s="5"/>
    </row>
    <row r="904" spans="6:18" ht="14.25" customHeight="1">
      <c r="F904" s="5"/>
      <c r="G904" s="5"/>
      <c r="H904" s="5"/>
      <c r="I904" s="5"/>
      <c r="J904" s="5"/>
      <c r="K904" s="5"/>
      <c r="L904" s="5"/>
      <c r="M904" s="5"/>
      <c r="N904" s="5"/>
      <c r="O904" s="5"/>
      <c r="P904" s="5"/>
      <c r="Q904" s="5"/>
      <c r="R904" s="5"/>
    </row>
    <row r="905" spans="6:18" ht="14.25" customHeight="1">
      <c r="F905" s="5"/>
      <c r="G905" s="5"/>
      <c r="H905" s="5"/>
      <c r="I905" s="5"/>
      <c r="J905" s="5"/>
      <c r="K905" s="5"/>
      <c r="L905" s="5"/>
      <c r="M905" s="5"/>
      <c r="N905" s="5"/>
      <c r="O905" s="5"/>
      <c r="P905" s="5"/>
      <c r="Q905" s="5"/>
      <c r="R905" s="5"/>
    </row>
    <row r="906" spans="6:18" ht="14.25" customHeight="1">
      <c r="F906" s="5"/>
      <c r="G906" s="5"/>
      <c r="H906" s="5"/>
      <c r="I906" s="5"/>
      <c r="J906" s="5"/>
      <c r="K906" s="5"/>
      <c r="L906" s="5"/>
      <c r="M906" s="5"/>
      <c r="N906" s="5"/>
      <c r="O906" s="5"/>
      <c r="P906" s="5"/>
      <c r="Q906" s="5"/>
      <c r="R906" s="5"/>
    </row>
    <row r="907" spans="6:18" ht="14.25" customHeight="1">
      <c r="F907" s="5"/>
      <c r="G907" s="5"/>
      <c r="H907" s="5"/>
      <c r="I907" s="5"/>
      <c r="J907" s="5"/>
      <c r="K907" s="5"/>
      <c r="L907" s="5"/>
      <c r="M907" s="5"/>
      <c r="N907" s="5"/>
      <c r="O907" s="5"/>
      <c r="P907" s="5"/>
      <c r="Q907" s="5"/>
      <c r="R907" s="5"/>
    </row>
    <row r="908" spans="6:18" ht="14.25" customHeight="1">
      <c r="F908" s="5"/>
      <c r="G908" s="5"/>
      <c r="H908" s="5"/>
      <c r="I908" s="5"/>
      <c r="J908" s="5"/>
      <c r="K908" s="5"/>
      <c r="L908" s="5"/>
      <c r="M908" s="5"/>
      <c r="N908" s="5"/>
      <c r="O908" s="5"/>
      <c r="P908" s="5"/>
      <c r="Q908" s="5"/>
      <c r="R908" s="5"/>
    </row>
    <row r="909" spans="6:18" ht="14.25" customHeight="1">
      <c r="F909" s="5"/>
      <c r="G909" s="5"/>
      <c r="H909" s="5"/>
      <c r="I909" s="5"/>
      <c r="J909" s="5"/>
      <c r="K909" s="5"/>
      <c r="L909" s="5"/>
      <c r="M909" s="5"/>
      <c r="N909" s="5"/>
      <c r="O909" s="5"/>
      <c r="P909" s="5"/>
      <c r="Q909" s="5"/>
      <c r="R909" s="5"/>
    </row>
    <row r="910" spans="6:18" ht="14.25" customHeight="1">
      <c r="F910" s="5"/>
      <c r="G910" s="5"/>
      <c r="H910" s="5"/>
      <c r="I910" s="5"/>
      <c r="J910" s="5"/>
      <c r="K910" s="5"/>
      <c r="L910" s="5"/>
      <c r="M910" s="5"/>
      <c r="N910" s="5"/>
      <c r="O910" s="5"/>
      <c r="P910" s="5"/>
      <c r="Q910" s="5"/>
      <c r="R910" s="5"/>
    </row>
    <row r="911" spans="6:18" ht="14.25" customHeight="1">
      <c r="F911" s="5"/>
      <c r="G911" s="5"/>
      <c r="H911" s="5"/>
      <c r="I911" s="5"/>
      <c r="J911" s="5"/>
      <c r="K911" s="5"/>
      <c r="L911" s="5"/>
      <c r="M911" s="5"/>
      <c r="N911" s="5"/>
      <c r="O911" s="5"/>
      <c r="P911" s="5"/>
      <c r="Q911" s="5"/>
      <c r="R911" s="5"/>
    </row>
    <row r="912" spans="6:18" ht="14.25" customHeight="1">
      <c r="F912" s="5"/>
      <c r="G912" s="5"/>
      <c r="H912" s="5"/>
      <c r="I912" s="5"/>
      <c r="J912" s="5"/>
      <c r="K912" s="5"/>
      <c r="L912" s="5"/>
      <c r="M912" s="5"/>
      <c r="N912" s="5"/>
      <c r="O912" s="5"/>
      <c r="P912" s="5"/>
      <c r="Q912" s="5"/>
      <c r="R912" s="5"/>
    </row>
    <row r="913" spans="6:18" ht="14.25" customHeight="1">
      <c r="F913" s="5"/>
      <c r="G913" s="5"/>
      <c r="H913" s="5"/>
      <c r="I913" s="5"/>
      <c r="J913" s="5"/>
      <c r="K913" s="5"/>
      <c r="L913" s="5"/>
      <c r="M913" s="5"/>
      <c r="N913" s="5"/>
      <c r="O913" s="5"/>
      <c r="P913" s="5"/>
      <c r="Q913" s="5"/>
      <c r="R913" s="5"/>
    </row>
    <row r="914" spans="6:18" ht="14.25" customHeight="1">
      <c r="F914" s="5"/>
      <c r="G914" s="5"/>
      <c r="H914" s="5"/>
      <c r="I914" s="5"/>
      <c r="J914" s="5"/>
      <c r="K914" s="5"/>
      <c r="L914" s="5"/>
      <c r="M914" s="5"/>
      <c r="N914" s="5"/>
      <c r="O914" s="5"/>
      <c r="P914" s="5"/>
      <c r="Q914" s="5"/>
      <c r="R914" s="5"/>
    </row>
    <row r="915" spans="6:18" ht="14.25" customHeight="1">
      <c r="F915" s="5"/>
      <c r="G915" s="5"/>
      <c r="H915" s="5"/>
      <c r="I915" s="5"/>
      <c r="J915" s="5"/>
      <c r="K915" s="5"/>
      <c r="L915" s="5"/>
      <c r="M915" s="5"/>
      <c r="N915" s="5"/>
      <c r="O915" s="5"/>
      <c r="P915" s="5"/>
      <c r="Q915" s="5"/>
      <c r="R915" s="5"/>
    </row>
    <row r="916" spans="6:18" ht="14.25" customHeight="1">
      <c r="F916" s="5"/>
      <c r="G916" s="5"/>
      <c r="H916" s="5"/>
      <c r="I916" s="5"/>
      <c r="J916" s="5"/>
      <c r="K916" s="5"/>
      <c r="L916" s="5"/>
      <c r="M916" s="5"/>
      <c r="N916" s="5"/>
      <c r="O916" s="5"/>
      <c r="P916" s="5"/>
      <c r="Q916" s="5"/>
      <c r="R916" s="5"/>
    </row>
    <row r="917" spans="6:18" ht="14.25" customHeight="1">
      <c r="F917" s="5"/>
      <c r="G917" s="5"/>
      <c r="H917" s="5"/>
      <c r="I917" s="5"/>
      <c r="J917" s="5"/>
      <c r="K917" s="5"/>
      <c r="L917" s="5"/>
      <c r="M917" s="5"/>
      <c r="N917" s="5"/>
      <c r="O917" s="5"/>
      <c r="P917" s="5"/>
      <c r="Q917" s="5"/>
      <c r="R917" s="5"/>
    </row>
    <row r="918" spans="6:18" ht="14.25" customHeight="1">
      <c r="F918" s="5"/>
      <c r="G918" s="5"/>
      <c r="H918" s="5"/>
      <c r="I918" s="5"/>
      <c r="J918" s="5"/>
      <c r="K918" s="5"/>
      <c r="L918" s="5"/>
      <c r="M918" s="5"/>
      <c r="N918" s="5"/>
      <c r="O918" s="5"/>
      <c r="P918" s="5"/>
      <c r="Q918" s="5"/>
      <c r="R918" s="5"/>
    </row>
    <row r="919" spans="6:18" ht="14.25" customHeight="1">
      <c r="F919" s="5"/>
      <c r="G919" s="5"/>
      <c r="H919" s="5"/>
      <c r="I919" s="5"/>
      <c r="J919" s="5"/>
      <c r="K919" s="5"/>
      <c r="L919" s="5"/>
      <c r="M919" s="5"/>
      <c r="N919" s="5"/>
      <c r="O919" s="5"/>
      <c r="P919" s="5"/>
      <c r="Q919" s="5"/>
      <c r="R919" s="5"/>
    </row>
    <row r="920" spans="6:18" ht="14.25" customHeight="1">
      <c r="F920" s="5"/>
      <c r="G920" s="5"/>
      <c r="H920" s="5"/>
      <c r="I920" s="5"/>
      <c r="J920" s="5"/>
      <c r="K920" s="5"/>
      <c r="L920" s="5"/>
      <c r="M920" s="5"/>
      <c r="N920" s="5"/>
      <c r="O920" s="5"/>
      <c r="P920" s="5"/>
      <c r="Q920" s="5"/>
      <c r="R920" s="5"/>
    </row>
    <row r="921" spans="6:18" ht="14.25" customHeight="1">
      <c r="F921" s="5"/>
      <c r="G921" s="5"/>
      <c r="H921" s="5"/>
      <c r="I921" s="5"/>
      <c r="J921" s="5"/>
      <c r="K921" s="5"/>
      <c r="L921" s="5"/>
      <c r="M921" s="5"/>
      <c r="N921" s="5"/>
      <c r="O921" s="5"/>
      <c r="P921" s="5"/>
      <c r="Q921" s="5"/>
      <c r="R921" s="5"/>
    </row>
    <row r="922" spans="6:18" ht="14.25" customHeight="1">
      <c r="F922" s="5"/>
      <c r="G922" s="5"/>
      <c r="H922" s="5"/>
      <c r="I922" s="5"/>
      <c r="J922" s="5"/>
      <c r="K922" s="5"/>
      <c r="L922" s="5"/>
      <c r="M922" s="5"/>
      <c r="N922" s="5"/>
      <c r="O922" s="5"/>
      <c r="P922" s="5"/>
      <c r="Q922" s="5"/>
      <c r="R922" s="5"/>
    </row>
    <row r="923" spans="6:18" ht="14.25" customHeight="1">
      <c r="F923" s="5"/>
      <c r="G923" s="5"/>
      <c r="H923" s="5"/>
      <c r="I923" s="5"/>
      <c r="J923" s="5"/>
      <c r="K923" s="5"/>
      <c r="L923" s="5"/>
      <c r="M923" s="5"/>
      <c r="N923" s="5"/>
      <c r="O923" s="5"/>
      <c r="P923" s="5"/>
      <c r="Q923" s="5"/>
      <c r="R923" s="5"/>
    </row>
    <row r="924" spans="6:18" ht="14.25" customHeight="1">
      <c r="F924" s="5"/>
      <c r="G924" s="5"/>
      <c r="H924" s="5"/>
      <c r="I924" s="5"/>
      <c r="J924" s="5"/>
      <c r="K924" s="5"/>
      <c r="L924" s="5"/>
      <c r="M924" s="5"/>
      <c r="N924" s="5"/>
      <c r="O924" s="5"/>
      <c r="P924" s="5"/>
      <c r="Q924" s="5"/>
      <c r="R924" s="5"/>
    </row>
    <row r="925" spans="6:18" ht="14.25" customHeight="1">
      <c r="F925" s="5"/>
      <c r="G925" s="5"/>
      <c r="H925" s="5"/>
      <c r="I925" s="5"/>
      <c r="J925" s="5"/>
      <c r="K925" s="5"/>
      <c r="L925" s="5"/>
      <c r="M925" s="5"/>
      <c r="N925" s="5"/>
      <c r="O925" s="5"/>
      <c r="P925" s="5"/>
      <c r="Q925" s="5"/>
      <c r="R925" s="5"/>
    </row>
    <row r="926" spans="6:18" ht="14.25" customHeight="1">
      <c r="F926" s="5"/>
      <c r="G926" s="5"/>
      <c r="H926" s="5"/>
      <c r="I926" s="5"/>
      <c r="J926" s="5"/>
      <c r="K926" s="5"/>
      <c r="L926" s="5"/>
      <c r="M926" s="5"/>
      <c r="N926" s="5"/>
      <c r="O926" s="5"/>
      <c r="P926" s="5"/>
      <c r="Q926" s="5"/>
      <c r="R926" s="5"/>
    </row>
    <row r="927" spans="6:18" ht="14.25" customHeight="1">
      <c r="F927" s="5"/>
      <c r="G927" s="5"/>
      <c r="H927" s="5"/>
      <c r="I927" s="5"/>
      <c r="J927" s="5"/>
      <c r="K927" s="5"/>
      <c r="L927" s="5"/>
      <c r="M927" s="5"/>
      <c r="N927" s="5"/>
      <c r="O927" s="5"/>
      <c r="P927" s="5"/>
      <c r="Q927" s="5"/>
      <c r="R927" s="5"/>
    </row>
    <row r="928" spans="6:18" ht="14.25" customHeight="1">
      <c r="F928" s="5"/>
      <c r="G928" s="5"/>
      <c r="H928" s="5"/>
      <c r="I928" s="5"/>
      <c r="J928" s="5"/>
      <c r="K928" s="5"/>
      <c r="L928" s="5"/>
      <c r="M928" s="5"/>
      <c r="N928" s="5"/>
      <c r="O928" s="5"/>
      <c r="P928" s="5"/>
      <c r="Q928" s="5"/>
      <c r="R928" s="5"/>
    </row>
    <row r="929" spans="6:18" ht="14.25" customHeight="1">
      <c r="F929" s="5"/>
      <c r="G929" s="5"/>
      <c r="H929" s="5"/>
      <c r="I929" s="5"/>
      <c r="J929" s="5"/>
      <c r="K929" s="5"/>
      <c r="L929" s="5"/>
      <c r="M929" s="5"/>
      <c r="N929" s="5"/>
      <c r="O929" s="5"/>
      <c r="P929" s="5"/>
      <c r="Q929" s="5"/>
      <c r="R929" s="5"/>
    </row>
    <row r="930" spans="6:18" ht="14.25" customHeight="1">
      <c r="F930" s="5"/>
      <c r="G930" s="5"/>
      <c r="H930" s="5"/>
      <c r="I930" s="5"/>
      <c r="J930" s="5"/>
      <c r="K930" s="5"/>
      <c r="L930" s="5"/>
      <c r="M930" s="5"/>
      <c r="N930" s="5"/>
      <c r="O930" s="5"/>
      <c r="P930" s="5"/>
      <c r="Q930" s="5"/>
      <c r="R930" s="5"/>
    </row>
    <row r="931" spans="6:18" ht="14.25" customHeight="1">
      <c r="F931" s="5"/>
      <c r="G931" s="5"/>
      <c r="H931" s="5"/>
      <c r="I931" s="5"/>
      <c r="J931" s="5"/>
      <c r="K931" s="5"/>
      <c r="L931" s="5"/>
      <c r="M931" s="5"/>
      <c r="N931" s="5"/>
      <c r="O931" s="5"/>
      <c r="P931" s="5"/>
      <c r="Q931" s="5"/>
      <c r="R931" s="5"/>
    </row>
    <row r="932" spans="6:18" ht="14.25" customHeight="1">
      <c r="F932" s="5"/>
      <c r="G932" s="5"/>
      <c r="H932" s="5"/>
      <c r="I932" s="5"/>
      <c r="J932" s="5"/>
      <c r="K932" s="5"/>
      <c r="L932" s="5"/>
      <c r="M932" s="5"/>
      <c r="N932" s="5"/>
      <c r="O932" s="5"/>
      <c r="P932" s="5"/>
      <c r="Q932" s="5"/>
      <c r="R932" s="5"/>
    </row>
    <row r="933" spans="6:18" ht="14.25" customHeight="1">
      <c r="F933" s="5"/>
      <c r="G933" s="5"/>
      <c r="H933" s="5"/>
      <c r="I933" s="5"/>
      <c r="J933" s="5"/>
      <c r="K933" s="5"/>
      <c r="L933" s="5"/>
      <c r="M933" s="5"/>
      <c r="N933" s="5"/>
      <c r="O933" s="5"/>
      <c r="P933" s="5"/>
      <c r="Q933" s="5"/>
      <c r="R933" s="5"/>
    </row>
    <row r="934" spans="6:18" ht="14.25" customHeight="1">
      <c r="F934" s="5"/>
      <c r="G934" s="5"/>
      <c r="H934" s="5"/>
      <c r="I934" s="5"/>
      <c r="J934" s="5"/>
      <c r="K934" s="5"/>
      <c r="L934" s="5"/>
      <c r="M934" s="5"/>
      <c r="N934" s="5"/>
      <c r="O934" s="5"/>
      <c r="P934" s="5"/>
      <c r="Q934" s="5"/>
      <c r="R934" s="5"/>
    </row>
    <row r="935" spans="6:18" ht="14.25" customHeight="1">
      <c r="F935" s="5"/>
      <c r="G935" s="5"/>
      <c r="H935" s="5"/>
      <c r="I935" s="5"/>
      <c r="J935" s="5"/>
      <c r="K935" s="5"/>
      <c r="L935" s="5"/>
      <c r="M935" s="5"/>
      <c r="N935" s="5"/>
      <c r="O935" s="5"/>
      <c r="P935" s="5"/>
      <c r="Q935" s="5"/>
      <c r="R935" s="5"/>
    </row>
    <row r="936" spans="6:18" ht="14.25" customHeight="1">
      <c r="F936" s="5"/>
      <c r="G936" s="5"/>
      <c r="H936" s="5"/>
      <c r="I936" s="5"/>
      <c r="J936" s="5"/>
      <c r="K936" s="5"/>
      <c r="L936" s="5"/>
      <c r="M936" s="5"/>
      <c r="N936" s="5"/>
      <c r="O936" s="5"/>
      <c r="P936" s="5"/>
      <c r="Q936" s="5"/>
      <c r="R936" s="5"/>
    </row>
    <row r="937" spans="6:18" ht="14.25" customHeight="1">
      <c r="F937" s="5"/>
      <c r="G937" s="5"/>
      <c r="H937" s="5"/>
      <c r="I937" s="5"/>
      <c r="J937" s="5"/>
      <c r="K937" s="5"/>
      <c r="L937" s="5"/>
      <c r="M937" s="5"/>
      <c r="N937" s="5"/>
      <c r="O937" s="5"/>
      <c r="P937" s="5"/>
      <c r="Q937" s="5"/>
      <c r="R937" s="5"/>
    </row>
    <row r="938" spans="6:18" ht="14.25" customHeight="1">
      <c r="F938" s="5"/>
      <c r="G938" s="5"/>
      <c r="H938" s="5"/>
      <c r="I938" s="5"/>
      <c r="J938" s="5"/>
      <c r="K938" s="5"/>
      <c r="L938" s="5"/>
      <c r="M938" s="5"/>
      <c r="N938" s="5"/>
      <c r="O938" s="5"/>
      <c r="P938" s="5"/>
      <c r="Q938" s="5"/>
      <c r="R938" s="5"/>
    </row>
    <row r="939" spans="6:18" ht="14.25" customHeight="1">
      <c r="F939" s="5"/>
      <c r="G939" s="5"/>
      <c r="H939" s="5"/>
      <c r="I939" s="5"/>
      <c r="J939" s="5"/>
      <c r="K939" s="5"/>
      <c r="L939" s="5"/>
      <c r="M939" s="5"/>
      <c r="N939" s="5"/>
      <c r="O939" s="5"/>
      <c r="P939" s="5"/>
      <c r="Q939" s="5"/>
      <c r="R939" s="5"/>
    </row>
    <row r="940" spans="6:18" ht="14.25" customHeight="1">
      <c r="F940" s="5"/>
      <c r="G940" s="5"/>
      <c r="H940" s="5"/>
      <c r="I940" s="5"/>
      <c r="J940" s="5"/>
      <c r="K940" s="5"/>
      <c r="L940" s="5"/>
      <c r="M940" s="5"/>
      <c r="N940" s="5"/>
      <c r="O940" s="5"/>
      <c r="P940" s="5"/>
      <c r="Q940" s="5"/>
      <c r="R940" s="5"/>
    </row>
    <row r="941" spans="6:18" ht="14.25" customHeight="1">
      <c r="F941" s="5"/>
      <c r="G941" s="5"/>
      <c r="H941" s="5"/>
      <c r="I941" s="5"/>
      <c r="J941" s="5"/>
      <c r="K941" s="5"/>
      <c r="L941" s="5"/>
      <c r="M941" s="5"/>
      <c r="N941" s="5"/>
      <c r="O941" s="5"/>
      <c r="P941" s="5"/>
      <c r="Q941" s="5"/>
      <c r="R941" s="5"/>
    </row>
    <row r="942" spans="6:18" ht="14.25" customHeight="1">
      <c r="F942" s="5"/>
      <c r="G942" s="5"/>
      <c r="H942" s="5"/>
      <c r="I942" s="5"/>
      <c r="J942" s="5"/>
      <c r="K942" s="5"/>
      <c r="L942" s="5"/>
      <c r="M942" s="5"/>
      <c r="N942" s="5"/>
      <c r="O942" s="5"/>
      <c r="P942" s="5"/>
      <c r="Q942" s="5"/>
      <c r="R942" s="5"/>
    </row>
    <row r="943" spans="6:18" ht="14.25" customHeight="1">
      <c r="F943" s="5"/>
      <c r="G943" s="5"/>
      <c r="H943" s="5"/>
      <c r="I943" s="5"/>
      <c r="J943" s="5"/>
      <c r="K943" s="5"/>
      <c r="L943" s="5"/>
      <c r="M943" s="5"/>
      <c r="N943" s="5"/>
      <c r="O943" s="5"/>
      <c r="P943" s="5"/>
      <c r="Q943" s="5"/>
      <c r="R943" s="5"/>
    </row>
    <row r="944" spans="6:18" ht="14.25" customHeight="1">
      <c r="F944" s="5"/>
      <c r="G944" s="5"/>
      <c r="H944" s="5"/>
      <c r="I944" s="5"/>
      <c r="J944" s="5"/>
      <c r="K944" s="5"/>
      <c r="L944" s="5"/>
      <c r="M944" s="5"/>
      <c r="N944" s="5"/>
      <c r="O944" s="5"/>
      <c r="P944" s="5"/>
      <c r="Q944" s="5"/>
      <c r="R944" s="5"/>
    </row>
    <row r="945" spans="6:18" ht="14.25" customHeight="1">
      <c r="F945" s="5"/>
      <c r="G945" s="5"/>
      <c r="H945" s="5"/>
      <c r="I945" s="5"/>
      <c r="J945" s="5"/>
      <c r="K945" s="5"/>
      <c r="L945" s="5"/>
      <c r="M945" s="5"/>
      <c r="N945" s="5"/>
      <c r="O945" s="5"/>
      <c r="P945" s="5"/>
      <c r="Q945" s="5"/>
      <c r="R945" s="5"/>
    </row>
    <row r="946" spans="6:18" ht="14.25" customHeight="1">
      <c r="F946" s="5"/>
      <c r="G946" s="5"/>
      <c r="H946" s="5"/>
      <c r="I946" s="5"/>
      <c r="J946" s="5"/>
      <c r="K946" s="5"/>
      <c r="L946" s="5"/>
      <c r="M946" s="5"/>
      <c r="N946" s="5"/>
      <c r="O946" s="5"/>
      <c r="P946" s="5"/>
      <c r="Q946" s="5"/>
      <c r="R946" s="5"/>
    </row>
    <row r="947" spans="6:18" ht="14.25" customHeight="1">
      <c r="F947" s="5"/>
      <c r="G947" s="5"/>
      <c r="H947" s="5"/>
      <c r="I947" s="5"/>
      <c r="J947" s="5"/>
      <c r="K947" s="5"/>
      <c r="L947" s="5"/>
      <c r="M947" s="5"/>
      <c r="N947" s="5"/>
      <c r="O947" s="5"/>
      <c r="P947" s="5"/>
      <c r="Q947" s="5"/>
      <c r="R947" s="5"/>
    </row>
    <row r="948" spans="6:18" ht="14.25" customHeight="1">
      <c r="F948" s="5"/>
      <c r="G948" s="5"/>
      <c r="H948" s="5"/>
      <c r="I948" s="5"/>
      <c r="J948" s="5"/>
      <c r="K948" s="5"/>
      <c r="L948" s="5"/>
      <c r="M948" s="5"/>
      <c r="N948" s="5"/>
      <c r="O948" s="5"/>
      <c r="P948" s="5"/>
      <c r="Q948" s="5"/>
      <c r="R948" s="5"/>
    </row>
    <row r="949" spans="6:18" ht="14.25" customHeight="1">
      <c r="F949" s="5"/>
      <c r="G949" s="5"/>
      <c r="H949" s="5"/>
      <c r="I949" s="5"/>
      <c r="J949" s="5"/>
      <c r="K949" s="5"/>
      <c r="L949" s="5"/>
      <c r="M949" s="5"/>
      <c r="N949" s="5"/>
      <c r="O949" s="5"/>
      <c r="P949" s="5"/>
      <c r="Q949" s="5"/>
      <c r="R949" s="5"/>
    </row>
    <row r="950" spans="6:18" ht="14.25" customHeight="1">
      <c r="F950" s="5"/>
      <c r="G950" s="5"/>
      <c r="H950" s="5"/>
      <c r="I950" s="5"/>
      <c r="J950" s="5"/>
      <c r="K950" s="5"/>
      <c r="L950" s="5"/>
      <c r="M950" s="5"/>
      <c r="N950" s="5"/>
      <c r="O950" s="5"/>
      <c r="P950" s="5"/>
      <c r="Q950" s="5"/>
      <c r="R950" s="5"/>
    </row>
    <row r="951" spans="6:18" ht="14.25" customHeight="1">
      <c r="F951" s="5"/>
      <c r="G951" s="5"/>
      <c r="H951" s="5"/>
      <c r="I951" s="5"/>
      <c r="J951" s="5"/>
      <c r="K951" s="5"/>
      <c r="L951" s="5"/>
      <c r="M951" s="5"/>
      <c r="N951" s="5"/>
      <c r="O951" s="5"/>
      <c r="P951" s="5"/>
      <c r="Q951" s="5"/>
      <c r="R951" s="5"/>
    </row>
    <row r="952" spans="6:18" ht="14.25" customHeight="1">
      <c r="F952" s="5"/>
      <c r="G952" s="5"/>
      <c r="H952" s="5"/>
      <c r="I952" s="5"/>
      <c r="J952" s="5"/>
      <c r="K952" s="5"/>
      <c r="L952" s="5"/>
      <c r="M952" s="5"/>
      <c r="N952" s="5"/>
      <c r="O952" s="5"/>
      <c r="P952" s="5"/>
      <c r="Q952" s="5"/>
      <c r="R952" s="5"/>
    </row>
    <row r="953" spans="6:18" ht="14.25" customHeight="1">
      <c r="F953" s="5"/>
      <c r="G953" s="5"/>
      <c r="H953" s="5"/>
      <c r="I953" s="5"/>
      <c r="J953" s="5"/>
      <c r="K953" s="5"/>
      <c r="L953" s="5"/>
      <c r="M953" s="5"/>
      <c r="N953" s="5"/>
      <c r="O953" s="5"/>
      <c r="P953" s="5"/>
      <c r="Q953" s="5"/>
      <c r="R953" s="5"/>
    </row>
    <row r="954" spans="6:18" ht="14.25" customHeight="1">
      <c r="F954" s="5"/>
      <c r="G954" s="5"/>
      <c r="H954" s="5"/>
      <c r="I954" s="5"/>
      <c r="J954" s="5"/>
      <c r="K954" s="5"/>
      <c r="L954" s="5"/>
      <c r="M954" s="5"/>
      <c r="N954" s="5"/>
      <c r="O954" s="5"/>
      <c r="P954" s="5"/>
      <c r="Q954" s="5"/>
      <c r="R954" s="5"/>
    </row>
    <row r="955" spans="6:18" ht="14.25" customHeight="1">
      <c r="F955" s="5"/>
      <c r="G955" s="5"/>
      <c r="H955" s="5"/>
      <c r="I955" s="5"/>
      <c r="J955" s="5"/>
      <c r="K955" s="5"/>
      <c r="L955" s="5"/>
      <c r="M955" s="5"/>
      <c r="N955" s="5"/>
      <c r="O955" s="5"/>
      <c r="P955" s="5"/>
      <c r="Q955" s="5"/>
      <c r="R955" s="5"/>
    </row>
    <row r="956" spans="6:18" ht="14.25" customHeight="1">
      <c r="F956" s="5"/>
      <c r="G956" s="5"/>
      <c r="H956" s="5"/>
      <c r="I956" s="5"/>
      <c r="J956" s="5"/>
      <c r="K956" s="5"/>
      <c r="L956" s="5"/>
      <c r="M956" s="5"/>
      <c r="N956" s="5"/>
      <c r="O956" s="5"/>
      <c r="P956" s="5"/>
      <c r="Q956" s="5"/>
      <c r="R956" s="5"/>
    </row>
    <row r="957" spans="6:18" ht="14.25" customHeight="1">
      <c r="F957" s="5"/>
      <c r="G957" s="5"/>
      <c r="H957" s="5"/>
      <c r="I957" s="5"/>
      <c r="J957" s="5"/>
      <c r="K957" s="5"/>
      <c r="L957" s="5"/>
      <c r="M957" s="5"/>
      <c r="N957" s="5"/>
      <c r="O957" s="5"/>
      <c r="P957" s="5"/>
      <c r="Q957" s="5"/>
      <c r="R957" s="5"/>
    </row>
    <row r="958" spans="6:18" ht="14.25" customHeight="1">
      <c r="F958" s="5"/>
      <c r="G958" s="5"/>
      <c r="H958" s="5"/>
      <c r="I958" s="5"/>
      <c r="J958" s="5"/>
      <c r="K958" s="5"/>
      <c r="L958" s="5"/>
      <c r="M958" s="5"/>
      <c r="N958" s="5"/>
      <c r="O958" s="5"/>
      <c r="P958" s="5"/>
      <c r="Q958" s="5"/>
      <c r="R958" s="5"/>
    </row>
    <row r="959" spans="6:18" ht="14.25" customHeight="1">
      <c r="F959" s="5"/>
      <c r="G959" s="5"/>
      <c r="H959" s="5"/>
      <c r="I959" s="5"/>
      <c r="J959" s="5"/>
      <c r="K959" s="5"/>
      <c r="L959" s="5"/>
      <c r="M959" s="5"/>
      <c r="N959" s="5"/>
      <c r="O959" s="5"/>
      <c r="P959" s="5"/>
      <c r="Q959" s="5"/>
      <c r="R959" s="5"/>
    </row>
    <row r="960" spans="6:18" ht="14.25" customHeight="1">
      <c r="F960" s="5"/>
      <c r="G960" s="5"/>
      <c r="H960" s="5"/>
      <c r="I960" s="5"/>
      <c r="J960" s="5"/>
      <c r="K960" s="5"/>
      <c r="L960" s="5"/>
      <c r="M960" s="5"/>
      <c r="N960" s="5"/>
      <c r="O960" s="5"/>
      <c r="P960" s="5"/>
      <c r="Q960" s="5"/>
      <c r="R960" s="5"/>
    </row>
    <row r="961" spans="6:18" ht="14.25" customHeight="1">
      <c r="F961" s="5"/>
      <c r="G961" s="5"/>
      <c r="H961" s="5"/>
      <c r="I961" s="5"/>
      <c r="J961" s="5"/>
      <c r="K961" s="5"/>
      <c r="L961" s="5"/>
      <c r="M961" s="5"/>
      <c r="N961" s="5"/>
      <c r="O961" s="5"/>
      <c r="P961" s="5"/>
      <c r="Q961" s="5"/>
      <c r="R961" s="5"/>
    </row>
    <row r="962" spans="6:18" ht="14.25" customHeight="1">
      <c r="F962" s="5"/>
      <c r="G962" s="5"/>
      <c r="H962" s="5"/>
      <c r="I962" s="5"/>
      <c r="J962" s="5"/>
      <c r="K962" s="5"/>
      <c r="L962" s="5"/>
      <c r="M962" s="5"/>
      <c r="N962" s="5"/>
      <c r="O962" s="5"/>
      <c r="P962" s="5"/>
      <c r="Q962" s="5"/>
      <c r="R962" s="5"/>
    </row>
    <row r="963" spans="6:18" ht="14.25" customHeight="1">
      <c r="F963" s="5"/>
      <c r="G963" s="5"/>
      <c r="H963" s="5"/>
      <c r="I963" s="5"/>
      <c r="J963" s="5"/>
      <c r="K963" s="5"/>
      <c r="L963" s="5"/>
      <c r="M963" s="5"/>
      <c r="N963" s="5"/>
      <c r="O963" s="5"/>
      <c r="P963" s="5"/>
      <c r="Q963" s="5"/>
      <c r="R963" s="5"/>
    </row>
    <row r="964" spans="6:18" ht="14.25" customHeight="1">
      <c r="F964" s="5"/>
      <c r="G964" s="5"/>
      <c r="H964" s="5"/>
      <c r="I964" s="5"/>
      <c r="J964" s="5"/>
      <c r="K964" s="5"/>
      <c r="L964" s="5"/>
      <c r="M964" s="5"/>
      <c r="N964" s="5"/>
      <c r="O964" s="5"/>
      <c r="P964" s="5"/>
      <c r="Q964" s="5"/>
      <c r="R964" s="5"/>
    </row>
    <row r="965" spans="6:18" ht="14.25" customHeight="1">
      <c r="F965" s="5"/>
      <c r="G965" s="5"/>
      <c r="H965" s="5"/>
      <c r="I965" s="5"/>
      <c r="J965" s="5"/>
      <c r="K965" s="5"/>
      <c r="L965" s="5"/>
      <c r="M965" s="5"/>
      <c r="N965" s="5"/>
      <c r="O965" s="5"/>
      <c r="P965" s="5"/>
      <c r="Q965" s="5"/>
      <c r="R965" s="5"/>
    </row>
    <row r="966" spans="6:18" ht="14.25" customHeight="1">
      <c r="F966" s="5"/>
      <c r="G966" s="5"/>
      <c r="H966" s="5"/>
      <c r="I966" s="5"/>
      <c r="J966" s="5"/>
      <c r="K966" s="5"/>
      <c r="L966" s="5"/>
      <c r="M966" s="5"/>
      <c r="N966" s="5"/>
      <c r="O966" s="5"/>
      <c r="P966" s="5"/>
      <c r="Q966" s="5"/>
      <c r="R966" s="5"/>
    </row>
    <row r="967" spans="6:18" ht="14.25" customHeight="1">
      <c r="F967" s="5"/>
      <c r="G967" s="5"/>
      <c r="H967" s="5"/>
      <c r="I967" s="5"/>
      <c r="J967" s="5"/>
      <c r="K967" s="5"/>
      <c r="L967" s="5"/>
      <c r="M967" s="5"/>
      <c r="N967" s="5"/>
      <c r="O967" s="5"/>
      <c r="P967" s="5"/>
      <c r="Q967" s="5"/>
      <c r="R967" s="5"/>
    </row>
    <row r="968" spans="6:18" ht="14.25" customHeight="1">
      <c r="F968" s="5"/>
      <c r="G968" s="5"/>
      <c r="H968" s="5"/>
      <c r="I968" s="5"/>
      <c r="J968" s="5"/>
      <c r="K968" s="5"/>
      <c r="L968" s="5"/>
      <c r="M968" s="5"/>
      <c r="N968" s="5"/>
      <c r="O968" s="5"/>
      <c r="P968" s="5"/>
      <c r="Q968" s="5"/>
      <c r="R968" s="5"/>
    </row>
    <row r="969" spans="6:18" ht="14.25" customHeight="1">
      <c r="F969" s="5"/>
      <c r="G969" s="5"/>
      <c r="H969" s="5"/>
      <c r="I969" s="5"/>
      <c r="J969" s="5"/>
      <c r="K969" s="5"/>
      <c r="L969" s="5"/>
      <c r="M969" s="5"/>
      <c r="N969" s="5"/>
      <c r="O969" s="5"/>
      <c r="P969" s="5"/>
      <c r="Q969" s="5"/>
      <c r="R969" s="5"/>
    </row>
    <row r="970" spans="6:18" ht="14.25" customHeight="1">
      <c r="F970" s="5"/>
      <c r="G970" s="5"/>
      <c r="H970" s="5"/>
      <c r="I970" s="5"/>
      <c r="J970" s="5"/>
      <c r="K970" s="5"/>
      <c r="L970" s="5"/>
      <c r="M970" s="5"/>
      <c r="N970" s="5"/>
      <c r="O970" s="5"/>
      <c r="P970" s="5"/>
      <c r="Q970" s="5"/>
      <c r="R970" s="5"/>
    </row>
    <row r="971" spans="6:18" ht="14.25" customHeight="1">
      <c r="F971" s="5"/>
      <c r="G971" s="5"/>
      <c r="H971" s="5"/>
      <c r="I971" s="5"/>
      <c r="J971" s="5"/>
      <c r="K971" s="5"/>
      <c r="L971" s="5"/>
      <c r="M971" s="5"/>
      <c r="N971" s="5"/>
      <c r="O971" s="5"/>
      <c r="P971" s="5"/>
      <c r="Q971" s="5"/>
      <c r="R971" s="5"/>
    </row>
    <row r="972" spans="6:18" ht="14.25" customHeight="1">
      <c r="F972" s="5"/>
      <c r="G972" s="5"/>
      <c r="H972" s="5"/>
      <c r="I972" s="5"/>
      <c r="J972" s="5"/>
      <c r="K972" s="5"/>
      <c r="L972" s="5"/>
      <c r="M972" s="5"/>
      <c r="N972" s="5"/>
      <c r="O972" s="5"/>
      <c r="P972" s="5"/>
      <c r="Q972" s="5"/>
      <c r="R972" s="5"/>
    </row>
    <row r="973" spans="6:18" ht="14.25" customHeight="1">
      <c r="F973" s="5"/>
      <c r="G973" s="5"/>
      <c r="H973" s="5"/>
      <c r="I973" s="5"/>
      <c r="J973" s="5"/>
      <c r="K973" s="5"/>
      <c r="L973" s="5"/>
      <c r="M973" s="5"/>
      <c r="N973" s="5"/>
      <c r="O973" s="5"/>
      <c r="P973" s="5"/>
      <c r="Q973" s="5"/>
      <c r="R973" s="5"/>
    </row>
    <row r="974" spans="6:18" ht="14.25" customHeight="1">
      <c r="F974" s="5"/>
      <c r="G974" s="5"/>
      <c r="H974" s="5"/>
      <c r="I974" s="5"/>
      <c r="J974" s="5"/>
      <c r="K974" s="5"/>
      <c r="L974" s="5"/>
      <c r="M974" s="5"/>
      <c r="N974" s="5"/>
      <c r="O974" s="5"/>
      <c r="P974" s="5"/>
      <c r="Q974" s="5"/>
      <c r="R974" s="5"/>
    </row>
    <row r="975" spans="6:18" ht="14.25" customHeight="1">
      <c r="F975" s="5"/>
      <c r="G975" s="5"/>
      <c r="H975" s="5"/>
      <c r="I975" s="5"/>
      <c r="J975" s="5"/>
      <c r="K975" s="5"/>
      <c r="L975" s="5"/>
      <c r="M975" s="5"/>
      <c r="N975" s="5"/>
      <c r="O975" s="5"/>
      <c r="P975" s="5"/>
      <c r="Q975" s="5"/>
      <c r="R975" s="5"/>
    </row>
    <row r="976" spans="6:18" ht="14.25" customHeight="1">
      <c r="F976" s="5"/>
      <c r="G976" s="5"/>
      <c r="H976" s="5"/>
      <c r="I976" s="5"/>
      <c r="J976" s="5"/>
      <c r="K976" s="5"/>
      <c r="L976" s="5"/>
      <c r="M976" s="5"/>
      <c r="N976" s="5"/>
      <c r="O976" s="5"/>
      <c r="P976" s="5"/>
      <c r="Q976" s="5"/>
      <c r="R976" s="5"/>
    </row>
    <row r="977" spans="6:18" ht="14.25" customHeight="1">
      <c r="F977" s="5"/>
      <c r="G977" s="5"/>
      <c r="H977" s="5"/>
      <c r="I977" s="5"/>
      <c r="J977" s="5"/>
      <c r="K977" s="5"/>
      <c r="L977" s="5"/>
      <c r="M977" s="5"/>
      <c r="N977" s="5"/>
      <c r="O977" s="5"/>
      <c r="P977" s="5"/>
      <c r="Q977" s="5"/>
      <c r="R977" s="5"/>
    </row>
    <row r="978" spans="6:18" ht="14.25" customHeight="1">
      <c r="F978" s="5"/>
      <c r="G978" s="5"/>
      <c r="H978" s="5"/>
      <c r="I978" s="5"/>
      <c r="J978" s="5"/>
      <c r="K978" s="5"/>
      <c r="L978" s="5"/>
      <c r="M978" s="5"/>
      <c r="N978" s="5"/>
      <c r="O978" s="5"/>
      <c r="P978" s="5"/>
      <c r="Q978" s="5"/>
      <c r="R978" s="5"/>
    </row>
    <row r="979" spans="6:18" ht="14.25" customHeight="1">
      <c r="F979" s="5"/>
      <c r="G979" s="5"/>
      <c r="H979" s="5"/>
      <c r="I979" s="5"/>
      <c r="J979" s="5"/>
      <c r="K979" s="5"/>
      <c r="L979" s="5"/>
      <c r="M979" s="5"/>
      <c r="N979" s="5"/>
      <c r="O979" s="5"/>
      <c r="P979" s="5"/>
      <c r="Q979" s="5"/>
      <c r="R979" s="5"/>
    </row>
    <row r="980" spans="6:18" ht="14.25" customHeight="1">
      <c r="F980" s="5"/>
      <c r="G980" s="5"/>
      <c r="H980" s="5"/>
      <c r="I980" s="5"/>
      <c r="J980" s="5"/>
      <c r="K980" s="5"/>
      <c r="L980" s="5"/>
      <c r="M980" s="5"/>
      <c r="N980" s="5"/>
      <c r="O980" s="5"/>
      <c r="P980" s="5"/>
      <c r="Q980" s="5"/>
      <c r="R980" s="5"/>
    </row>
    <row r="981" spans="6:18" ht="14.25" customHeight="1">
      <c r="F981" s="5"/>
      <c r="G981" s="5"/>
      <c r="H981" s="5"/>
      <c r="I981" s="5"/>
      <c r="J981" s="5"/>
      <c r="K981" s="5"/>
      <c r="L981" s="5"/>
      <c r="M981" s="5"/>
      <c r="N981" s="5"/>
      <c r="O981" s="5"/>
      <c r="P981" s="5"/>
      <c r="Q981" s="5"/>
      <c r="R981" s="5"/>
    </row>
    <row r="982" spans="6:18" ht="14.25" customHeight="1">
      <c r="F982" s="5"/>
      <c r="G982" s="5"/>
      <c r="H982" s="5"/>
      <c r="I982" s="5"/>
      <c r="J982" s="5"/>
      <c r="K982" s="5"/>
      <c r="L982" s="5"/>
      <c r="M982" s="5"/>
      <c r="N982" s="5"/>
      <c r="O982" s="5"/>
      <c r="P982" s="5"/>
      <c r="Q982" s="5"/>
      <c r="R982" s="5"/>
    </row>
    <row r="983" spans="6:18" ht="14.25" customHeight="1">
      <c r="F983" s="5"/>
      <c r="G983" s="5"/>
      <c r="H983" s="5"/>
      <c r="I983" s="5"/>
      <c r="J983" s="5"/>
      <c r="K983" s="5"/>
      <c r="L983" s="5"/>
      <c r="M983" s="5"/>
      <c r="N983" s="5"/>
      <c r="O983" s="5"/>
      <c r="P983" s="5"/>
      <c r="Q983" s="5"/>
      <c r="R983" s="5"/>
    </row>
    <row r="984" spans="6:18" ht="14.25" customHeight="1">
      <c r="F984" s="5"/>
      <c r="G984" s="5"/>
      <c r="H984" s="5"/>
      <c r="I984" s="5"/>
      <c r="J984" s="5"/>
      <c r="K984" s="5"/>
      <c r="L984" s="5"/>
      <c r="M984" s="5"/>
      <c r="N984" s="5"/>
      <c r="O984" s="5"/>
      <c r="P984" s="5"/>
      <c r="Q984" s="5"/>
      <c r="R984" s="5"/>
    </row>
    <row r="985" spans="6:18" ht="14.25" customHeight="1">
      <c r="F985" s="5"/>
      <c r="G985" s="5"/>
      <c r="H985" s="5"/>
      <c r="I985" s="5"/>
      <c r="J985" s="5"/>
      <c r="K985" s="5"/>
      <c r="L985" s="5"/>
      <c r="M985" s="5"/>
      <c r="N985" s="5"/>
      <c r="O985" s="5"/>
      <c r="P985" s="5"/>
      <c r="Q985" s="5"/>
      <c r="R985" s="5"/>
    </row>
    <row r="986" spans="6:18" ht="14.25" customHeight="1">
      <c r="F986" s="5"/>
      <c r="G986" s="5"/>
      <c r="H986" s="5"/>
      <c r="I986" s="5"/>
      <c r="J986" s="5"/>
      <c r="K986" s="5"/>
      <c r="L986" s="5"/>
      <c r="M986" s="5"/>
      <c r="N986" s="5"/>
      <c r="O986" s="5"/>
      <c r="P986" s="5"/>
      <c r="Q986" s="5"/>
      <c r="R986" s="5"/>
    </row>
    <row r="987" spans="6:18" ht="14.25" customHeight="1">
      <c r="F987" s="5"/>
      <c r="G987" s="5"/>
      <c r="H987" s="5"/>
      <c r="I987" s="5"/>
      <c r="J987" s="5"/>
      <c r="K987" s="5"/>
      <c r="L987" s="5"/>
      <c r="M987" s="5"/>
      <c r="N987" s="5"/>
      <c r="O987" s="5"/>
      <c r="P987" s="5"/>
      <c r="Q987" s="5"/>
      <c r="R987" s="5"/>
    </row>
    <row r="988" spans="6:18" ht="14.25" customHeight="1">
      <c r="F988" s="5"/>
      <c r="G988" s="5"/>
      <c r="H988" s="5"/>
      <c r="I988" s="5"/>
      <c r="J988" s="5"/>
      <c r="K988" s="5"/>
      <c r="L988" s="5"/>
      <c r="M988" s="5"/>
      <c r="N988" s="5"/>
      <c r="O988" s="5"/>
      <c r="P988" s="5"/>
      <c r="Q988" s="5"/>
      <c r="R988" s="5"/>
    </row>
    <row r="989" spans="6:18" ht="14.25" customHeight="1">
      <c r="F989" s="5"/>
      <c r="G989" s="5"/>
      <c r="H989" s="5"/>
      <c r="I989" s="5"/>
      <c r="J989" s="5"/>
      <c r="K989" s="5"/>
      <c r="L989" s="5"/>
      <c r="M989" s="5"/>
      <c r="N989" s="5"/>
      <c r="O989" s="5"/>
      <c r="P989" s="5"/>
      <c r="Q989" s="5"/>
      <c r="R989" s="5"/>
    </row>
    <row r="990" spans="6:18" ht="14.25" customHeight="1">
      <c r="F990" s="5"/>
      <c r="G990" s="5"/>
      <c r="H990" s="5"/>
      <c r="I990" s="5"/>
      <c r="J990" s="5"/>
      <c r="K990" s="5"/>
      <c r="L990" s="5"/>
      <c r="M990" s="5"/>
      <c r="N990" s="5"/>
      <c r="O990" s="5"/>
      <c r="P990" s="5"/>
      <c r="Q990" s="5"/>
      <c r="R990" s="5"/>
    </row>
    <row r="991" spans="6:18" ht="14.25" customHeight="1">
      <c r="F991" s="5"/>
      <c r="G991" s="5"/>
      <c r="H991" s="5"/>
      <c r="I991" s="5"/>
      <c r="J991" s="5"/>
      <c r="K991" s="5"/>
      <c r="L991" s="5"/>
      <c r="M991" s="5"/>
      <c r="N991" s="5"/>
      <c r="O991" s="5"/>
      <c r="P991" s="5"/>
      <c r="Q991" s="5"/>
      <c r="R991" s="5"/>
    </row>
    <row r="992" spans="6:18" ht="14.25" customHeight="1">
      <c r="F992" s="5"/>
      <c r="G992" s="5"/>
      <c r="H992" s="5"/>
      <c r="I992" s="5"/>
      <c r="J992" s="5"/>
      <c r="K992" s="5"/>
      <c r="L992" s="5"/>
      <c r="M992" s="5"/>
      <c r="N992" s="5"/>
      <c r="O992" s="5"/>
      <c r="P992" s="5"/>
      <c r="Q992" s="5"/>
      <c r="R992" s="5"/>
    </row>
    <row r="993" spans="6:18" ht="14.25" customHeight="1">
      <c r="F993" s="5"/>
      <c r="G993" s="5"/>
      <c r="H993" s="5"/>
      <c r="I993" s="5"/>
      <c r="J993" s="5"/>
      <c r="K993" s="5"/>
      <c r="L993" s="5"/>
      <c r="M993" s="5"/>
      <c r="N993" s="5"/>
      <c r="O993" s="5"/>
      <c r="P993" s="5"/>
      <c r="Q993" s="5"/>
      <c r="R993" s="5"/>
    </row>
    <row r="994" spans="6:18" ht="14.25" customHeight="1">
      <c r="F994" s="5"/>
      <c r="G994" s="5"/>
      <c r="H994" s="5"/>
      <c r="I994" s="5"/>
      <c r="J994" s="5"/>
      <c r="K994" s="5"/>
      <c r="L994" s="5"/>
      <c r="M994" s="5"/>
      <c r="N994" s="5"/>
      <c r="O994" s="5"/>
      <c r="P994" s="5"/>
      <c r="Q994" s="5"/>
      <c r="R994" s="5"/>
    </row>
    <row r="995" spans="6:18" ht="14.25" customHeight="1">
      <c r="F995" s="5"/>
      <c r="G995" s="5"/>
      <c r="H995" s="5"/>
      <c r="I995" s="5"/>
      <c r="J995" s="5"/>
      <c r="K995" s="5"/>
      <c r="L995" s="5"/>
      <c r="M995" s="5"/>
      <c r="N995" s="5"/>
      <c r="O995" s="5"/>
      <c r="P995" s="5"/>
      <c r="Q995" s="5"/>
      <c r="R995" s="5"/>
    </row>
    <row r="996" spans="6:18" ht="14.25" customHeight="1">
      <c r="F996" s="5"/>
      <c r="G996" s="5"/>
      <c r="H996" s="5"/>
      <c r="I996" s="5"/>
      <c r="J996" s="5"/>
      <c r="K996" s="5"/>
      <c r="L996" s="5"/>
      <c r="M996" s="5"/>
      <c r="N996" s="5"/>
      <c r="O996" s="5"/>
      <c r="P996" s="5"/>
      <c r="Q996" s="5"/>
      <c r="R996" s="5"/>
    </row>
    <row r="997" spans="6:18" ht="14.25" customHeight="1">
      <c r="F997" s="5"/>
      <c r="G997" s="5"/>
      <c r="H997" s="5"/>
      <c r="I997" s="5"/>
      <c r="J997" s="5"/>
      <c r="K997" s="5"/>
      <c r="L997" s="5"/>
      <c r="M997" s="5"/>
      <c r="N997" s="5"/>
      <c r="O997" s="5"/>
      <c r="P997" s="5"/>
      <c r="Q997" s="5"/>
      <c r="R997" s="5"/>
    </row>
    <row r="998" spans="6:18" ht="14.25" customHeight="1">
      <c r="F998" s="5"/>
      <c r="G998" s="5"/>
      <c r="H998" s="5"/>
      <c r="I998" s="5"/>
      <c r="J998" s="5"/>
      <c r="K998" s="5"/>
      <c r="L998" s="5"/>
      <c r="M998" s="5"/>
      <c r="N998" s="5"/>
      <c r="O998" s="5"/>
      <c r="P998" s="5"/>
      <c r="Q998" s="5"/>
      <c r="R998" s="5"/>
    </row>
    <row r="999" spans="6:18" ht="14.25" customHeight="1">
      <c r="F999" s="5"/>
      <c r="G999" s="5"/>
      <c r="H999" s="5"/>
      <c r="I999" s="5"/>
      <c r="J999" s="5"/>
      <c r="K999" s="5"/>
      <c r="L999" s="5"/>
      <c r="M999" s="5"/>
      <c r="N999" s="5"/>
      <c r="O999" s="5"/>
      <c r="P999" s="5"/>
      <c r="Q999" s="5"/>
      <c r="R999" s="5"/>
    </row>
    <row r="1000" spans="6:18" ht="14.25" customHeight="1">
      <c r="F1000" s="5"/>
      <c r="G1000" s="5"/>
      <c r="H1000" s="5"/>
      <c r="I1000" s="5"/>
      <c r="J1000" s="5"/>
      <c r="K1000" s="5"/>
      <c r="L1000" s="5"/>
      <c r="M1000" s="5"/>
      <c r="N1000" s="5"/>
      <c r="O1000" s="5"/>
      <c r="P1000" s="5"/>
      <c r="Q1000" s="5"/>
      <c r="R1000" s="5"/>
    </row>
  </sheetData>
  <mergeCells count="32">
    <mergeCell ref="E184:Z184"/>
    <mergeCell ref="V153:AH153"/>
    <mergeCell ref="V154:AH154"/>
    <mergeCell ref="V155:AH155"/>
    <mergeCell ref="V150:AH150"/>
    <mergeCell ref="V151:AH151"/>
    <mergeCell ref="V152:AH152"/>
    <mergeCell ref="F161:I161"/>
    <mergeCell ref="K161:N161"/>
    <mergeCell ref="P161:S161"/>
    <mergeCell ref="A4:T4"/>
    <mergeCell ref="A10:V10"/>
    <mergeCell ref="A11:W11"/>
    <mergeCell ref="A44:V44"/>
    <mergeCell ref="A45:W45"/>
    <mergeCell ref="A75:V75"/>
    <mergeCell ref="A76:V76"/>
    <mergeCell ref="A77:T77"/>
    <mergeCell ref="A78:W78"/>
    <mergeCell ref="A79:W79"/>
    <mergeCell ref="A105:V105"/>
    <mergeCell ref="A106:AF106"/>
    <mergeCell ref="A124:V124"/>
    <mergeCell ref="A125:V125"/>
    <mergeCell ref="F141:I141"/>
    <mergeCell ref="A126:V126"/>
    <mergeCell ref="A127:V127"/>
    <mergeCell ref="A128:V128"/>
    <mergeCell ref="A129:V129"/>
    <mergeCell ref="A130:O130"/>
    <mergeCell ref="K141:N141"/>
    <mergeCell ref="P141:S141"/>
  </mergeCells>
  <conditionalFormatting sqref="G22:Q22 F15:Q21">
    <cfRule type="colorScale" priority="1">
      <colorScale>
        <cfvo type="min"/>
        <cfvo type="percentile" val="50"/>
        <cfvo type="max"/>
        <color rgb="FF5A8AC6"/>
        <color rgb="FFFCFCFF"/>
        <color rgb="FFF8696B"/>
      </colorScale>
    </cfRule>
  </conditionalFormatting>
  <conditionalFormatting sqref="F25:Q32">
    <cfRule type="colorScale" priority="2">
      <colorScale>
        <cfvo type="min"/>
        <cfvo type="percentile" val="50"/>
        <cfvo type="max"/>
        <color rgb="FF5A8AC6"/>
        <color rgb="FFFCFCFF"/>
        <color rgb="FFF8696B"/>
      </colorScale>
    </cfRule>
  </conditionalFormatting>
  <conditionalFormatting sqref="F35:Q42">
    <cfRule type="colorScale" priority="3">
      <colorScale>
        <cfvo type="min"/>
        <cfvo type="percentile" val="50"/>
        <cfvo type="max"/>
        <color rgb="FF5A8AC6"/>
        <color rgb="FFFCFCFF"/>
        <color rgb="FFF8696B"/>
      </colorScale>
    </cfRule>
  </conditionalFormatting>
  <conditionalFormatting sqref="F48:Q55">
    <cfRule type="colorScale" priority="4">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Z1010"/>
  <sheetViews>
    <sheetView showGridLines="0" workbookViewId="0"/>
  </sheetViews>
  <sheetFormatPr defaultColWidth="14.42578125" defaultRowHeight="15" customHeight="1"/>
  <cols>
    <col min="1" max="14" width="26.85546875" customWidth="1"/>
    <col min="15" max="22" width="8.7109375" customWidth="1"/>
  </cols>
  <sheetData>
    <row r="1" spans="1:26" ht="42" customHeight="1">
      <c r="A1" s="173" t="s">
        <v>116</v>
      </c>
      <c r="B1" s="183"/>
      <c r="C1" s="183"/>
      <c r="D1" s="183"/>
      <c r="E1" s="183"/>
      <c r="F1" s="126"/>
      <c r="G1" s="126"/>
      <c r="H1" s="126"/>
      <c r="I1" s="126"/>
      <c r="J1" s="126"/>
      <c r="K1" s="126"/>
      <c r="L1" s="126"/>
      <c r="M1" s="126"/>
      <c r="N1" s="126"/>
      <c r="O1" s="126"/>
      <c r="P1" s="126"/>
      <c r="Q1" s="126"/>
      <c r="R1" s="126"/>
      <c r="S1" s="126"/>
      <c r="T1" s="126"/>
      <c r="U1" s="126"/>
      <c r="V1" s="126"/>
      <c r="W1" s="126"/>
      <c r="X1" s="126"/>
      <c r="Y1" s="126"/>
      <c r="Z1" s="126"/>
    </row>
    <row r="2" spans="1:26" ht="119.25" customHeight="1">
      <c r="A2" s="174" t="s">
        <v>117</v>
      </c>
      <c r="B2" s="183"/>
      <c r="C2" s="183"/>
      <c r="D2" s="183"/>
      <c r="E2" s="183"/>
      <c r="F2" s="183"/>
      <c r="G2" s="183"/>
      <c r="H2" s="183"/>
      <c r="I2" s="183"/>
      <c r="J2" s="183"/>
      <c r="K2" s="183"/>
      <c r="L2" s="5"/>
      <c r="M2" s="5"/>
      <c r="N2" s="5"/>
      <c r="O2" s="5"/>
      <c r="P2" s="5"/>
      <c r="Q2" s="5"/>
      <c r="R2" s="5"/>
      <c r="S2" s="5"/>
      <c r="T2" s="5"/>
      <c r="U2" s="5"/>
      <c r="V2" s="5"/>
      <c r="W2" s="5"/>
      <c r="X2" s="5"/>
      <c r="Y2" s="5"/>
      <c r="Z2" s="5"/>
    </row>
    <row r="3" spans="1:26" ht="12.75" customHeight="1">
      <c r="A3" s="58"/>
      <c r="B3" s="5"/>
      <c r="C3" s="5"/>
      <c r="D3" s="5"/>
      <c r="E3" s="5"/>
      <c r="F3" s="5"/>
      <c r="G3" s="5"/>
      <c r="H3" s="5"/>
      <c r="I3" s="5"/>
      <c r="J3" s="5"/>
      <c r="K3" s="5"/>
      <c r="L3" s="5"/>
      <c r="M3" s="5"/>
      <c r="N3" s="5"/>
      <c r="O3" s="5"/>
      <c r="P3" s="5"/>
      <c r="Q3" s="5"/>
      <c r="R3" s="5"/>
      <c r="S3" s="5"/>
      <c r="T3" s="5"/>
      <c r="U3" s="5"/>
      <c r="V3" s="5"/>
      <c r="W3" s="5"/>
      <c r="X3" s="5"/>
      <c r="Y3" s="5"/>
      <c r="Z3" s="5"/>
    </row>
    <row r="4" spans="1:26" ht="72" customHeight="1">
      <c r="A4" s="175" t="s">
        <v>118</v>
      </c>
      <c r="B4" s="183"/>
      <c r="C4" s="183"/>
      <c r="D4" s="183"/>
      <c r="E4" s="183"/>
      <c r="F4" s="183"/>
      <c r="G4" s="183"/>
      <c r="H4" s="183"/>
      <c r="I4" s="183"/>
      <c r="J4" s="183"/>
      <c r="K4" s="126"/>
      <c r="L4" s="126"/>
      <c r="M4" s="126"/>
      <c r="N4" s="126"/>
      <c r="O4" s="126"/>
      <c r="P4" s="126"/>
      <c r="Q4" s="126"/>
      <c r="R4" s="126"/>
      <c r="S4" s="126"/>
      <c r="T4" s="126"/>
      <c r="U4" s="126"/>
      <c r="V4" s="126"/>
      <c r="W4" s="126"/>
      <c r="X4" s="126"/>
      <c r="Y4" s="126"/>
      <c r="Z4" s="126"/>
    </row>
    <row r="5" spans="1:26" ht="20.25" customHeight="1">
      <c r="A5" s="127"/>
      <c r="B5" s="128"/>
      <c r="C5" s="128"/>
      <c r="D5" s="128"/>
      <c r="E5" s="128"/>
      <c r="F5" s="128"/>
      <c r="G5" s="128"/>
      <c r="H5" s="128"/>
      <c r="I5" s="128"/>
      <c r="J5" s="128"/>
      <c r="K5" s="126"/>
      <c r="L5" s="126"/>
      <c r="M5" s="126"/>
      <c r="N5" s="126"/>
      <c r="O5" s="126"/>
      <c r="P5" s="126"/>
      <c r="Q5" s="126"/>
      <c r="R5" s="126"/>
      <c r="S5" s="126"/>
      <c r="T5" s="126"/>
      <c r="U5" s="126"/>
      <c r="V5" s="126"/>
      <c r="W5" s="126"/>
      <c r="X5" s="126"/>
      <c r="Y5" s="126"/>
      <c r="Z5" s="126"/>
    </row>
    <row r="6" spans="1:26" ht="12.75" customHeight="1">
      <c r="A6" s="175" t="s">
        <v>119</v>
      </c>
      <c r="B6" s="183"/>
      <c r="C6" s="183"/>
      <c r="D6" s="183"/>
      <c r="E6" s="183"/>
      <c r="F6" s="183"/>
      <c r="G6" s="183"/>
      <c r="H6" s="183"/>
      <c r="I6" s="183"/>
      <c r="J6" s="183"/>
      <c r="K6" s="183"/>
      <c r="L6" s="183"/>
      <c r="M6" s="183"/>
      <c r="N6" s="183"/>
      <c r="O6" s="183"/>
      <c r="P6" s="183"/>
      <c r="Q6" s="183"/>
      <c r="R6" s="183"/>
      <c r="S6" s="183"/>
      <c r="T6" s="183"/>
      <c r="U6" s="183"/>
      <c r="V6" s="183"/>
      <c r="W6" s="183"/>
      <c r="X6" s="183"/>
      <c r="Y6" s="183"/>
      <c r="Z6" s="183"/>
    </row>
    <row r="7" spans="1:26" ht="30" customHeight="1">
      <c r="A7" s="129" t="s">
        <v>120</v>
      </c>
      <c r="B7" s="126"/>
      <c r="C7" s="126"/>
      <c r="D7" s="126"/>
      <c r="E7" s="126"/>
      <c r="F7" s="126"/>
      <c r="G7" s="126"/>
      <c r="H7" s="126"/>
      <c r="I7" s="126"/>
      <c r="J7" s="126"/>
      <c r="K7" s="126"/>
      <c r="L7" s="126"/>
      <c r="M7" s="126"/>
      <c r="N7" s="126"/>
      <c r="O7" s="126"/>
      <c r="P7" s="126"/>
      <c r="Q7" s="126"/>
      <c r="R7" s="126"/>
      <c r="S7" s="126"/>
      <c r="T7" s="126"/>
      <c r="U7" s="126"/>
      <c r="V7" s="126"/>
      <c r="W7" s="126"/>
      <c r="X7" s="126"/>
      <c r="Y7" s="126"/>
      <c r="Z7" s="126"/>
    </row>
    <row r="8" spans="1:26" ht="12.75" customHeight="1">
      <c r="A8" s="59" t="s">
        <v>121</v>
      </c>
      <c r="B8" s="130"/>
      <c r="C8" s="60" t="s">
        <v>122</v>
      </c>
      <c r="D8" s="60" t="s">
        <v>123</v>
      </c>
      <c r="E8" s="60" t="s">
        <v>124</v>
      </c>
      <c r="F8" s="60" t="s">
        <v>125</v>
      </c>
      <c r="G8" s="60" t="s">
        <v>126</v>
      </c>
      <c r="H8" s="60" t="s">
        <v>127</v>
      </c>
      <c r="I8" s="60" t="s">
        <v>128</v>
      </c>
      <c r="J8" s="60" t="s">
        <v>129</v>
      </c>
      <c r="K8" s="60" t="s">
        <v>130</v>
      </c>
      <c r="L8" s="60" t="s">
        <v>131</v>
      </c>
      <c r="M8" s="60" t="s">
        <v>132</v>
      </c>
      <c r="N8" s="60" t="s">
        <v>133</v>
      </c>
      <c r="O8" s="126"/>
      <c r="P8" s="126"/>
      <c r="Q8" s="126"/>
      <c r="R8" s="126"/>
      <c r="S8" s="126"/>
      <c r="T8" s="126"/>
      <c r="U8" s="126"/>
      <c r="V8" s="126"/>
      <c r="W8" s="126"/>
      <c r="X8" s="126"/>
      <c r="Y8" s="126"/>
      <c r="Z8" s="126"/>
    </row>
    <row r="9" spans="1:26" ht="12.75" customHeight="1">
      <c r="A9" s="61" t="s">
        <v>134</v>
      </c>
      <c r="B9" s="62" t="s">
        <v>34</v>
      </c>
      <c r="C9" s="63" t="e">
        <f>SUMIFS(#REF!,#REF!,'Variance Analysis'!$B9,#REF!,'Variance Analysis'!$A9)</f>
        <v>#REF!</v>
      </c>
      <c r="D9" s="63" t="e">
        <f>SUMIFS(#REF!,#REF!,'Variance Analysis'!$B9,#REF!,'Variance Analysis'!$A9)</f>
        <v>#REF!</v>
      </c>
      <c r="E9" s="63" t="e">
        <f>SUMIFS(#REF!,#REF!,'Variance Analysis'!$B9,#REF!,'Variance Analysis'!$A9)</f>
        <v>#REF!</v>
      </c>
      <c r="F9" s="63" t="e">
        <f>SUMIFS(#REF!,#REF!,'Variance Analysis'!$B9,#REF!,'Variance Analysis'!$A9)</f>
        <v>#REF!</v>
      </c>
      <c r="G9" s="63" t="e">
        <f>SUMIFS(#REF!,#REF!,'Variance Analysis'!$B9,#REF!,'Variance Analysis'!$A9)</f>
        <v>#REF!</v>
      </c>
      <c r="H9" s="63" t="e">
        <f>SUMIFS(#REF!,#REF!,'Variance Analysis'!$B9,#REF!,'Variance Analysis'!$A9)</f>
        <v>#REF!</v>
      </c>
      <c r="I9" s="63" t="e">
        <f>SUMIFS(#REF!,#REF!,'Variance Analysis'!$B9,#REF!,'Variance Analysis'!$A9)</f>
        <v>#REF!</v>
      </c>
      <c r="J9" s="63" t="e">
        <f>SUMIFS(#REF!,#REF!,'Variance Analysis'!$B9,#REF!,'Variance Analysis'!$A9)</f>
        <v>#REF!</v>
      </c>
      <c r="K9" s="63" t="e">
        <f>SUMIFS(#REF!,#REF!,'Variance Analysis'!$B9,#REF!,'Variance Analysis'!$A9)</f>
        <v>#REF!</v>
      </c>
      <c r="L9" s="63" t="e">
        <f>SUMIFS(#REF!,#REF!,'Variance Analysis'!$B9,#REF!,'Variance Analysis'!$A9)</f>
        <v>#REF!</v>
      </c>
      <c r="M9" s="63" t="e">
        <f>SUMIFS(#REF!,#REF!,'Variance Analysis'!$B9,#REF!,'Variance Analysis'!$A9)</f>
        <v>#REF!</v>
      </c>
      <c r="N9" s="63" t="e">
        <f>SUMIFS(#REF!,#REF!,'Variance Analysis'!$B9,#REF!,'Variance Analysis'!$A9)</f>
        <v>#REF!</v>
      </c>
      <c r="O9" s="64"/>
      <c r="P9" s="64"/>
      <c r="Q9" s="64"/>
      <c r="R9" s="64"/>
      <c r="S9" s="64"/>
      <c r="T9" s="64"/>
      <c r="U9" s="64"/>
      <c r="V9" s="64"/>
      <c r="W9" s="5"/>
      <c r="X9" s="5"/>
      <c r="Y9" s="5"/>
      <c r="Z9" s="5"/>
    </row>
    <row r="10" spans="1:26" ht="12.75" customHeight="1">
      <c r="A10" s="61" t="s">
        <v>134</v>
      </c>
      <c r="B10" s="61" t="s">
        <v>135</v>
      </c>
      <c r="C10" s="63" t="e">
        <f>SUMIFS(#REF!,#REF!,'Variance Analysis'!$B10,#REF!,'Variance Analysis'!$A10)</f>
        <v>#REF!</v>
      </c>
      <c r="D10" s="63" t="e">
        <f>SUMIFS(#REF!,#REF!,'Variance Analysis'!$B10,#REF!,'Variance Analysis'!$A10)</f>
        <v>#REF!</v>
      </c>
      <c r="E10" s="63" t="e">
        <f>SUMIFS(#REF!,#REF!,'Variance Analysis'!$B10,#REF!,'Variance Analysis'!$A10)</f>
        <v>#REF!</v>
      </c>
      <c r="F10" s="63" t="e">
        <f>SUMIFS(#REF!,#REF!,'Variance Analysis'!$B10,#REF!,'Variance Analysis'!$A10)</f>
        <v>#REF!</v>
      </c>
      <c r="G10" s="63" t="e">
        <f>SUMIFS(#REF!,#REF!,'Variance Analysis'!$B10,#REF!,'Variance Analysis'!$A10)</f>
        <v>#REF!</v>
      </c>
      <c r="H10" s="63" t="e">
        <f>SUMIFS(#REF!,#REF!,'Variance Analysis'!$B10,#REF!,'Variance Analysis'!$A10)</f>
        <v>#REF!</v>
      </c>
      <c r="I10" s="63" t="e">
        <f>SUMIFS(#REF!,#REF!,'Variance Analysis'!$B10,#REF!,'Variance Analysis'!$A10)</f>
        <v>#REF!</v>
      </c>
      <c r="J10" s="63" t="e">
        <f>SUMIFS(#REF!,#REF!,'Variance Analysis'!$B10,#REF!,'Variance Analysis'!$A10)</f>
        <v>#REF!</v>
      </c>
      <c r="K10" s="63" t="e">
        <f>SUMIFS(#REF!,#REF!,'Variance Analysis'!$B10,#REF!,'Variance Analysis'!$A10)</f>
        <v>#REF!</v>
      </c>
      <c r="L10" s="63" t="e">
        <f>SUMIFS(#REF!,#REF!,'Variance Analysis'!$B10,#REF!,'Variance Analysis'!$A10)</f>
        <v>#REF!</v>
      </c>
      <c r="M10" s="63" t="e">
        <f>SUMIFS(#REF!,#REF!,'Variance Analysis'!$B10,#REF!,'Variance Analysis'!$A10)</f>
        <v>#REF!</v>
      </c>
      <c r="N10" s="63" t="e">
        <f>SUMIFS(#REF!,#REF!,'Variance Analysis'!$B10,#REF!,'Variance Analysis'!$A10)</f>
        <v>#REF!</v>
      </c>
      <c r="O10" s="64"/>
      <c r="P10" s="64"/>
      <c r="Q10" s="64"/>
      <c r="R10" s="64"/>
      <c r="S10" s="64"/>
      <c r="T10" s="64"/>
      <c r="U10" s="64"/>
      <c r="V10" s="64"/>
      <c r="W10" s="5"/>
      <c r="X10" s="5"/>
      <c r="Y10" s="5"/>
      <c r="Z10" s="5"/>
    </row>
    <row r="11" spans="1:26" ht="12.75" customHeight="1">
      <c r="A11" s="61" t="s">
        <v>134</v>
      </c>
      <c r="B11" s="61" t="s">
        <v>136</v>
      </c>
      <c r="C11" s="63" t="e">
        <f>SUMIFS(#REF!,#REF!,'Variance Analysis'!$B11,#REF!,'Variance Analysis'!$A11)</f>
        <v>#REF!</v>
      </c>
      <c r="D11" s="63" t="e">
        <f>SUMIFS(#REF!,#REF!,'Variance Analysis'!$B11,#REF!,'Variance Analysis'!$A11)</f>
        <v>#REF!</v>
      </c>
      <c r="E11" s="63" t="e">
        <f>SUMIFS(#REF!,#REF!,'Variance Analysis'!$B11,#REF!,'Variance Analysis'!$A11)</f>
        <v>#REF!</v>
      </c>
      <c r="F11" s="63" t="e">
        <f>SUMIFS(#REF!,#REF!,'Variance Analysis'!$B11,#REF!,'Variance Analysis'!$A11)</f>
        <v>#REF!</v>
      </c>
      <c r="G11" s="63" t="e">
        <f>SUMIFS(#REF!,#REF!,'Variance Analysis'!$B11,#REF!,'Variance Analysis'!$A11)</f>
        <v>#REF!</v>
      </c>
      <c r="H11" s="63" t="e">
        <f>SUMIFS(#REF!,#REF!,'Variance Analysis'!$B11,#REF!,'Variance Analysis'!$A11)</f>
        <v>#REF!</v>
      </c>
      <c r="I11" s="63" t="e">
        <f>SUMIFS(#REF!,#REF!,'Variance Analysis'!$B11,#REF!,'Variance Analysis'!$A11)</f>
        <v>#REF!</v>
      </c>
      <c r="J11" s="63" t="e">
        <f>SUMIFS(#REF!,#REF!,'Variance Analysis'!$B11,#REF!,'Variance Analysis'!$A11)</f>
        <v>#REF!</v>
      </c>
      <c r="K11" s="63" t="e">
        <f>SUMIFS(#REF!,#REF!,'Variance Analysis'!$B11,#REF!,'Variance Analysis'!$A11)</f>
        <v>#REF!</v>
      </c>
      <c r="L11" s="63" t="e">
        <f>SUMIFS(#REF!,#REF!,'Variance Analysis'!$B11,#REF!,'Variance Analysis'!$A11)</f>
        <v>#REF!</v>
      </c>
      <c r="M11" s="63" t="e">
        <f>SUMIFS(#REF!,#REF!,'Variance Analysis'!$B11,#REF!,'Variance Analysis'!$A11)</f>
        <v>#REF!</v>
      </c>
      <c r="N11" s="63" t="e">
        <f>SUMIFS(#REF!,#REF!,'Variance Analysis'!$B11,#REF!,'Variance Analysis'!$A11)</f>
        <v>#REF!</v>
      </c>
      <c r="O11" s="64"/>
      <c r="P11" s="64"/>
      <c r="Q11" s="64"/>
      <c r="R11" s="64"/>
      <c r="S11" s="64"/>
      <c r="T11" s="64"/>
      <c r="U11" s="64"/>
      <c r="V11" s="64"/>
      <c r="W11" s="5"/>
      <c r="X11" s="5"/>
      <c r="Y11" s="5"/>
      <c r="Z11" s="5"/>
    </row>
    <row r="12" spans="1:26" ht="12.75" customHeight="1">
      <c r="A12" s="61" t="s">
        <v>134</v>
      </c>
      <c r="B12" s="61" t="s">
        <v>137</v>
      </c>
      <c r="C12" s="63" t="e">
        <f t="shared" ref="C12:N12" si="0">SUMIFS(#REF!,#REF!,$A$12)</f>
        <v>#REF!</v>
      </c>
      <c r="D12" s="63" t="e">
        <f t="shared" si="0"/>
        <v>#REF!</v>
      </c>
      <c r="E12" s="63" t="e">
        <f t="shared" si="0"/>
        <v>#REF!</v>
      </c>
      <c r="F12" s="63" t="e">
        <f t="shared" si="0"/>
        <v>#REF!</v>
      </c>
      <c r="G12" s="63" t="e">
        <f t="shared" si="0"/>
        <v>#REF!</v>
      </c>
      <c r="H12" s="63" t="e">
        <f t="shared" si="0"/>
        <v>#REF!</v>
      </c>
      <c r="I12" s="63" t="e">
        <f t="shared" si="0"/>
        <v>#REF!</v>
      </c>
      <c r="J12" s="63" t="e">
        <f t="shared" si="0"/>
        <v>#REF!</v>
      </c>
      <c r="K12" s="63" t="e">
        <f t="shared" si="0"/>
        <v>#REF!</v>
      </c>
      <c r="L12" s="63" t="e">
        <f t="shared" si="0"/>
        <v>#REF!</v>
      </c>
      <c r="M12" s="63" t="e">
        <f t="shared" si="0"/>
        <v>#REF!</v>
      </c>
      <c r="N12" s="63" t="e">
        <f t="shared" si="0"/>
        <v>#REF!</v>
      </c>
      <c r="O12" s="64"/>
      <c r="P12" s="64"/>
      <c r="Q12" s="64"/>
      <c r="R12" s="64"/>
      <c r="S12" s="64"/>
      <c r="T12" s="64"/>
      <c r="U12" s="64"/>
      <c r="V12" s="64"/>
      <c r="W12" s="5"/>
      <c r="X12" s="5"/>
      <c r="Y12" s="5"/>
      <c r="Z12" s="5"/>
    </row>
    <row r="13" spans="1:26" ht="12.75" customHeight="1">
      <c r="A13" s="61" t="s">
        <v>138</v>
      </c>
      <c r="B13" s="61" t="s">
        <v>34</v>
      </c>
      <c r="C13" s="63" t="e">
        <f>SUMIFS(#REF!,#REF!,'Variance Analysis'!$B13,#REF!,'Variance Analysis'!$A13)</f>
        <v>#REF!</v>
      </c>
      <c r="D13" s="63" t="e">
        <f>SUMIFS(#REF!,#REF!,'Variance Analysis'!$B13,#REF!,'Variance Analysis'!$A13)</f>
        <v>#REF!</v>
      </c>
      <c r="E13" s="63" t="e">
        <f>SUMIFS(#REF!,#REF!,'Variance Analysis'!$B13,#REF!,'Variance Analysis'!$A13)</f>
        <v>#REF!</v>
      </c>
      <c r="F13" s="63" t="e">
        <f>SUMIFS(#REF!,#REF!,'Variance Analysis'!$B13,#REF!,'Variance Analysis'!$A13)</f>
        <v>#REF!</v>
      </c>
      <c r="G13" s="63" t="e">
        <f>SUMIFS(#REF!,#REF!,'Variance Analysis'!$B13,#REF!,'Variance Analysis'!$A13)</f>
        <v>#REF!</v>
      </c>
      <c r="H13" s="63" t="e">
        <f>SUMIFS(#REF!,#REF!,'Variance Analysis'!$B13,#REF!,'Variance Analysis'!$A13)</f>
        <v>#REF!</v>
      </c>
      <c r="I13" s="63" t="e">
        <f>SUMIFS(#REF!,#REF!,'Variance Analysis'!$B13,#REF!,'Variance Analysis'!$A13)</f>
        <v>#REF!</v>
      </c>
      <c r="J13" s="63" t="e">
        <f>SUMIFS(#REF!,#REF!,'Variance Analysis'!$B13,#REF!,'Variance Analysis'!$A13)</f>
        <v>#REF!</v>
      </c>
      <c r="K13" s="63" t="e">
        <f>SUMIFS(#REF!,#REF!,'Variance Analysis'!$B13,#REF!,'Variance Analysis'!$A13)</f>
        <v>#REF!</v>
      </c>
      <c r="L13" s="63" t="e">
        <f>SUMIFS(#REF!,#REF!,'Variance Analysis'!$B13,#REF!,'Variance Analysis'!$A13)</f>
        <v>#REF!</v>
      </c>
      <c r="M13" s="63" t="e">
        <f>SUMIFS(#REF!,#REF!,'Variance Analysis'!$B13,#REF!,'Variance Analysis'!$A13)</f>
        <v>#REF!</v>
      </c>
      <c r="N13" s="63" t="e">
        <f>SUMIFS(#REF!,#REF!,'Variance Analysis'!$B13,#REF!,'Variance Analysis'!$A13)</f>
        <v>#REF!</v>
      </c>
      <c r="O13" s="64"/>
      <c r="P13" s="64"/>
      <c r="Q13" s="64"/>
      <c r="R13" s="64"/>
      <c r="S13" s="64"/>
      <c r="T13" s="64"/>
      <c r="U13" s="64"/>
      <c r="V13" s="64"/>
      <c r="W13" s="5"/>
      <c r="X13" s="5"/>
      <c r="Y13" s="5"/>
      <c r="Z13" s="5"/>
    </row>
    <row r="14" spans="1:26" ht="12.75" customHeight="1">
      <c r="A14" s="61" t="s">
        <v>138</v>
      </c>
      <c r="B14" s="61" t="s">
        <v>135</v>
      </c>
      <c r="C14" s="63" t="e">
        <f>SUMIFS(#REF!,#REF!,'Variance Analysis'!$B14,#REF!,'Variance Analysis'!$A14)</f>
        <v>#REF!</v>
      </c>
      <c r="D14" s="63" t="e">
        <f>SUMIFS(#REF!,#REF!,'Variance Analysis'!$B14,#REF!,'Variance Analysis'!$A14)</f>
        <v>#REF!</v>
      </c>
      <c r="E14" s="63" t="e">
        <f>SUMIFS(#REF!,#REF!,'Variance Analysis'!$B14,#REF!,'Variance Analysis'!$A14)</f>
        <v>#REF!</v>
      </c>
      <c r="F14" s="63" t="e">
        <f>SUMIFS(#REF!,#REF!,'Variance Analysis'!$B14,#REF!,'Variance Analysis'!$A14)</f>
        <v>#REF!</v>
      </c>
      <c r="G14" s="63" t="e">
        <f>SUMIFS(#REF!,#REF!,'Variance Analysis'!$B14,#REF!,'Variance Analysis'!$A14)</f>
        <v>#REF!</v>
      </c>
      <c r="H14" s="63" t="e">
        <f>SUMIFS(#REF!,#REF!,'Variance Analysis'!$B14,#REF!,'Variance Analysis'!$A14)</f>
        <v>#REF!</v>
      </c>
      <c r="I14" s="63" t="e">
        <f>SUMIFS(#REF!,#REF!,'Variance Analysis'!$B14,#REF!,'Variance Analysis'!$A14)</f>
        <v>#REF!</v>
      </c>
      <c r="J14" s="63" t="e">
        <f>SUMIFS(#REF!,#REF!,'Variance Analysis'!$B14,#REF!,'Variance Analysis'!$A14)</f>
        <v>#REF!</v>
      </c>
      <c r="K14" s="63" t="e">
        <f>SUMIFS(#REF!,#REF!,'Variance Analysis'!$B14,#REF!,'Variance Analysis'!$A14)</f>
        <v>#REF!</v>
      </c>
      <c r="L14" s="63" t="e">
        <f>SUMIFS(#REF!,#REF!,'Variance Analysis'!$B14,#REF!,'Variance Analysis'!$A14)</f>
        <v>#REF!</v>
      </c>
      <c r="M14" s="63" t="e">
        <f>SUMIFS(#REF!,#REF!,'Variance Analysis'!$B14,#REF!,'Variance Analysis'!$A14)</f>
        <v>#REF!</v>
      </c>
      <c r="N14" s="63" t="e">
        <f>SUMIFS(#REF!,#REF!,'Variance Analysis'!$B14,#REF!,'Variance Analysis'!$A14)</f>
        <v>#REF!</v>
      </c>
      <c r="O14" s="64"/>
      <c r="P14" s="64"/>
      <c r="Q14" s="64"/>
      <c r="R14" s="64"/>
      <c r="S14" s="64"/>
      <c r="T14" s="64"/>
      <c r="U14" s="64"/>
      <c r="V14" s="64"/>
      <c r="W14" s="5"/>
      <c r="X14" s="5"/>
      <c r="Y14" s="5"/>
      <c r="Z14" s="5"/>
    </row>
    <row r="15" spans="1:26" ht="12.75" customHeight="1">
      <c r="A15" s="61" t="s">
        <v>138</v>
      </c>
      <c r="B15" s="61" t="s">
        <v>136</v>
      </c>
      <c r="C15" s="63" t="e">
        <f>SUMIFS(#REF!,#REF!,'Variance Analysis'!$B15,#REF!,'Variance Analysis'!$A15)</f>
        <v>#REF!</v>
      </c>
      <c r="D15" s="63" t="e">
        <f>SUMIFS(#REF!,#REF!,'Variance Analysis'!$B15,#REF!,'Variance Analysis'!$A15)</f>
        <v>#REF!</v>
      </c>
      <c r="E15" s="63" t="e">
        <f>SUMIFS(#REF!,#REF!,'Variance Analysis'!$B15,#REF!,'Variance Analysis'!$A15)</f>
        <v>#REF!</v>
      </c>
      <c r="F15" s="63" t="e">
        <f>SUMIFS(#REF!,#REF!,'Variance Analysis'!$B15,#REF!,'Variance Analysis'!$A15)</f>
        <v>#REF!</v>
      </c>
      <c r="G15" s="63" t="e">
        <f>SUMIFS(#REF!,#REF!,'Variance Analysis'!$B15,#REF!,'Variance Analysis'!$A15)</f>
        <v>#REF!</v>
      </c>
      <c r="H15" s="63" t="e">
        <f>SUMIFS(#REF!,#REF!,'Variance Analysis'!$B15,#REF!,'Variance Analysis'!$A15)</f>
        <v>#REF!</v>
      </c>
      <c r="I15" s="63" t="e">
        <f>SUMIFS(#REF!,#REF!,'Variance Analysis'!$B15,#REF!,'Variance Analysis'!$A15)</f>
        <v>#REF!</v>
      </c>
      <c r="J15" s="63" t="e">
        <f>SUMIFS(#REF!,#REF!,'Variance Analysis'!$B15,#REF!,'Variance Analysis'!$A15)</f>
        <v>#REF!</v>
      </c>
      <c r="K15" s="63" t="e">
        <f>SUMIFS(#REF!,#REF!,'Variance Analysis'!$B15,#REF!,'Variance Analysis'!$A15)</f>
        <v>#REF!</v>
      </c>
      <c r="L15" s="63" t="e">
        <f>SUMIFS(#REF!,#REF!,'Variance Analysis'!$B15,#REF!,'Variance Analysis'!$A15)</f>
        <v>#REF!</v>
      </c>
      <c r="M15" s="63" t="e">
        <f>SUMIFS(#REF!,#REF!,'Variance Analysis'!$B15,#REF!,'Variance Analysis'!$A15)</f>
        <v>#REF!</v>
      </c>
      <c r="N15" s="63" t="e">
        <f>SUMIFS(#REF!,#REF!,'Variance Analysis'!$B15,#REF!,'Variance Analysis'!$A15)</f>
        <v>#REF!</v>
      </c>
      <c r="O15" s="64"/>
      <c r="P15" s="64"/>
      <c r="Q15" s="64"/>
      <c r="R15" s="64"/>
      <c r="S15" s="64"/>
      <c r="T15" s="64"/>
      <c r="U15" s="64"/>
      <c r="V15" s="64"/>
      <c r="W15" s="5"/>
      <c r="X15" s="5"/>
      <c r="Y15" s="5"/>
      <c r="Z15" s="5"/>
    </row>
    <row r="16" spans="1:26" ht="12.75" customHeight="1">
      <c r="A16" s="61" t="s">
        <v>138</v>
      </c>
      <c r="B16" s="61" t="s">
        <v>137</v>
      </c>
      <c r="C16" s="63" t="e">
        <f t="shared" ref="C16:N16" si="1">SUMIFS(#REF!,#REF!,$A$16)</f>
        <v>#REF!</v>
      </c>
      <c r="D16" s="63" t="e">
        <f t="shared" si="1"/>
        <v>#REF!</v>
      </c>
      <c r="E16" s="63" t="e">
        <f t="shared" si="1"/>
        <v>#REF!</v>
      </c>
      <c r="F16" s="63" t="e">
        <f t="shared" si="1"/>
        <v>#REF!</v>
      </c>
      <c r="G16" s="63" t="e">
        <f t="shared" si="1"/>
        <v>#REF!</v>
      </c>
      <c r="H16" s="63" t="e">
        <f t="shared" si="1"/>
        <v>#REF!</v>
      </c>
      <c r="I16" s="63" t="e">
        <f t="shared" si="1"/>
        <v>#REF!</v>
      </c>
      <c r="J16" s="63" t="e">
        <f t="shared" si="1"/>
        <v>#REF!</v>
      </c>
      <c r="K16" s="63" t="e">
        <f t="shared" si="1"/>
        <v>#REF!</v>
      </c>
      <c r="L16" s="63" t="e">
        <f t="shared" si="1"/>
        <v>#REF!</v>
      </c>
      <c r="M16" s="63" t="e">
        <f t="shared" si="1"/>
        <v>#REF!</v>
      </c>
      <c r="N16" s="63" t="e">
        <f t="shared" si="1"/>
        <v>#REF!</v>
      </c>
      <c r="O16" s="64"/>
      <c r="P16" s="64"/>
      <c r="Q16" s="64"/>
      <c r="R16" s="64"/>
      <c r="S16" s="64"/>
      <c r="T16" s="64"/>
      <c r="U16" s="64"/>
      <c r="V16" s="64"/>
      <c r="W16" s="5"/>
      <c r="X16" s="5"/>
      <c r="Y16" s="5"/>
      <c r="Z16" s="5"/>
    </row>
    <row r="17" spans="1:26" ht="12.75" customHeight="1">
      <c r="A17" s="61" t="s">
        <v>139</v>
      </c>
      <c r="B17" s="61" t="s">
        <v>34</v>
      </c>
      <c r="C17" s="63" t="e">
        <f>SUMIFS(#REF!,#REF!,'Variance Analysis'!$B17,#REF!,'Variance Analysis'!$A17)</f>
        <v>#REF!</v>
      </c>
      <c r="D17" s="63" t="e">
        <f>SUMIFS(#REF!,#REF!,'Variance Analysis'!$B17,#REF!,'Variance Analysis'!$A17)</f>
        <v>#REF!</v>
      </c>
      <c r="E17" s="63" t="e">
        <f>SUMIFS(#REF!,#REF!,'Variance Analysis'!$B17,#REF!,'Variance Analysis'!$A17)</f>
        <v>#REF!</v>
      </c>
      <c r="F17" s="63" t="e">
        <f>SUMIFS(#REF!,#REF!,'Variance Analysis'!$B17,#REF!,'Variance Analysis'!$A17)</f>
        <v>#REF!</v>
      </c>
      <c r="G17" s="63" t="e">
        <f>SUMIFS(#REF!,#REF!,'Variance Analysis'!$B17,#REF!,'Variance Analysis'!$A17)</f>
        <v>#REF!</v>
      </c>
      <c r="H17" s="63" t="e">
        <f>SUMIFS(#REF!,#REF!,'Variance Analysis'!$B17,#REF!,'Variance Analysis'!$A17)</f>
        <v>#REF!</v>
      </c>
      <c r="I17" s="63" t="e">
        <f>SUMIFS(#REF!,#REF!,'Variance Analysis'!$B17,#REF!,'Variance Analysis'!$A17)</f>
        <v>#REF!</v>
      </c>
      <c r="J17" s="63" t="e">
        <f>SUMIFS(#REF!,#REF!,'Variance Analysis'!$B17,#REF!,'Variance Analysis'!$A17)</f>
        <v>#REF!</v>
      </c>
      <c r="K17" s="63" t="e">
        <f>SUMIFS(#REF!,#REF!,'Variance Analysis'!$B17,#REF!,'Variance Analysis'!$A17)</f>
        <v>#REF!</v>
      </c>
      <c r="L17" s="63" t="e">
        <f>SUMIFS(#REF!,#REF!,'Variance Analysis'!$B17,#REF!,'Variance Analysis'!$A17)</f>
        <v>#REF!</v>
      </c>
      <c r="M17" s="63" t="e">
        <f>SUMIFS(#REF!,#REF!,'Variance Analysis'!$B17,#REF!,'Variance Analysis'!$A17)</f>
        <v>#REF!</v>
      </c>
      <c r="N17" s="63" t="e">
        <f>SUMIFS(#REF!,#REF!,'Variance Analysis'!$B17,#REF!,'Variance Analysis'!$A17)</f>
        <v>#REF!</v>
      </c>
      <c r="O17" s="64"/>
      <c r="P17" s="64"/>
      <c r="Q17" s="64"/>
      <c r="R17" s="64"/>
      <c r="S17" s="64"/>
      <c r="T17" s="64"/>
      <c r="U17" s="64"/>
      <c r="V17" s="64"/>
      <c r="W17" s="5"/>
      <c r="X17" s="5"/>
      <c r="Y17" s="5"/>
      <c r="Z17" s="5"/>
    </row>
    <row r="18" spans="1:26" ht="12.75" customHeight="1">
      <c r="A18" s="61" t="s">
        <v>139</v>
      </c>
      <c r="B18" s="61" t="s">
        <v>135</v>
      </c>
      <c r="C18" s="63" t="e">
        <f>SUMIFS(#REF!,#REF!,'Variance Analysis'!$B18,#REF!,'Variance Analysis'!$A18)</f>
        <v>#REF!</v>
      </c>
      <c r="D18" s="63" t="e">
        <f>SUMIFS(#REF!,#REF!,'Variance Analysis'!$B18,#REF!,'Variance Analysis'!$A18)</f>
        <v>#REF!</v>
      </c>
      <c r="E18" s="63" t="e">
        <f>SUMIFS(#REF!,#REF!,'Variance Analysis'!$B18,#REF!,'Variance Analysis'!$A18)</f>
        <v>#REF!</v>
      </c>
      <c r="F18" s="63" t="e">
        <f>SUMIFS(#REF!,#REF!,'Variance Analysis'!$B18,#REF!,'Variance Analysis'!$A18)</f>
        <v>#REF!</v>
      </c>
      <c r="G18" s="63" t="e">
        <f>SUMIFS(#REF!,#REF!,'Variance Analysis'!$B18,#REF!,'Variance Analysis'!$A18)</f>
        <v>#REF!</v>
      </c>
      <c r="H18" s="63" t="e">
        <f>SUMIFS(#REF!,#REF!,'Variance Analysis'!$B18,#REF!,'Variance Analysis'!$A18)</f>
        <v>#REF!</v>
      </c>
      <c r="I18" s="63" t="e">
        <f>SUMIFS(#REF!,#REF!,'Variance Analysis'!$B18,#REF!,'Variance Analysis'!$A18)</f>
        <v>#REF!</v>
      </c>
      <c r="J18" s="63" t="e">
        <f>SUMIFS(#REF!,#REF!,'Variance Analysis'!$B18,#REF!,'Variance Analysis'!$A18)</f>
        <v>#REF!</v>
      </c>
      <c r="K18" s="63" t="e">
        <f>SUMIFS(#REF!,#REF!,'Variance Analysis'!$B18,#REF!,'Variance Analysis'!$A18)</f>
        <v>#REF!</v>
      </c>
      <c r="L18" s="63" t="e">
        <f>SUMIFS(#REF!,#REF!,'Variance Analysis'!$B18,#REF!,'Variance Analysis'!$A18)</f>
        <v>#REF!</v>
      </c>
      <c r="M18" s="63" t="e">
        <f>SUMIFS(#REF!,#REF!,'Variance Analysis'!$B18,#REF!,'Variance Analysis'!$A18)</f>
        <v>#REF!</v>
      </c>
      <c r="N18" s="63" t="e">
        <f>SUMIFS(#REF!,#REF!,'Variance Analysis'!$B18,#REF!,'Variance Analysis'!$A18)</f>
        <v>#REF!</v>
      </c>
      <c r="O18" s="64"/>
      <c r="P18" s="64"/>
      <c r="Q18" s="64"/>
      <c r="R18" s="64"/>
      <c r="S18" s="64"/>
      <c r="T18" s="64"/>
      <c r="U18" s="64"/>
      <c r="V18" s="64"/>
      <c r="W18" s="5"/>
      <c r="X18" s="5"/>
      <c r="Y18" s="5"/>
      <c r="Z18" s="5"/>
    </row>
    <row r="19" spans="1:26" ht="12.75" customHeight="1">
      <c r="A19" s="61" t="s">
        <v>139</v>
      </c>
      <c r="B19" s="61" t="s">
        <v>136</v>
      </c>
      <c r="C19" s="63" t="e">
        <f>SUMIFS(#REF!,#REF!,'Variance Analysis'!$B19,#REF!,'Variance Analysis'!$A19)</f>
        <v>#REF!</v>
      </c>
      <c r="D19" s="63" t="e">
        <f>SUMIFS(#REF!,#REF!,'Variance Analysis'!$B19,#REF!,'Variance Analysis'!$A19)</f>
        <v>#REF!</v>
      </c>
      <c r="E19" s="63" t="e">
        <f>SUMIFS(#REF!,#REF!,'Variance Analysis'!$B19,#REF!,'Variance Analysis'!$A19)</f>
        <v>#REF!</v>
      </c>
      <c r="F19" s="63" t="e">
        <f>SUMIFS(#REF!,#REF!,'Variance Analysis'!$B19,#REF!,'Variance Analysis'!$A19)</f>
        <v>#REF!</v>
      </c>
      <c r="G19" s="63" t="e">
        <f>SUMIFS(#REF!,#REF!,'Variance Analysis'!$B19,#REF!,'Variance Analysis'!$A19)</f>
        <v>#REF!</v>
      </c>
      <c r="H19" s="63" t="e">
        <f>SUMIFS(#REF!,#REF!,'Variance Analysis'!$B19,#REF!,'Variance Analysis'!$A19)</f>
        <v>#REF!</v>
      </c>
      <c r="I19" s="63" t="e">
        <f>SUMIFS(#REF!,#REF!,'Variance Analysis'!$B19,#REF!,'Variance Analysis'!$A19)</f>
        <v>#REF!</v>
      </c>
      <c r="J19" s="63" t="e">
        <f>SUMIFS(#REF!,#REF!,'Variance Analysis'!$B19,#REF!,'Variance Analysis'!$A19)</f>
        <v>#REF!</v>
      </c>
      <c r="K19" s="63" t="e">
        <f>SUMIFS(#REF!,#REF!,'Variance Analysis'!$B19,#REF!,'Variance Analysis'!$A19)</f>
        <v>#REF!</v>
      </c>
      <c r="L19" s="63" t="e">
        <f>SUMIFS(#REF!,#REF!,'Variance Analysis'!$B19,#REF!,'Variance Analysis'!$A19)</f>
        <v>#REF!</v>
      </c>
      <c r="M19" s="63" t="e">
        <f>SUMIFS(#REF!,#REF!,'Variance Analysis'!$B19,#REF!,'Variance Analysis'!$A19)</f>
        <v>#REF!</v>
      </c>
      <c r="N19" s="63" t="e">
        <f>SUMIFS(#REF!,#REF!,'Variance Analysis'!$B19,#REF!,'Variance Analysis'!$A19)</f>
        <v>#REF!</v>
      </c>
      <c r="O19" s="64"/>
      <c r="P19" s="64"/>
      <c r="Q19" s="64"/>
      <c r="R19" s="64"/>
      <c r="S19" s="64"/>
      <c r="T19" s="64"/>
      <c r="U19" s="64"/>
      <c r="V19" s="64"/>
      <c r="W19" s="5"/>
      <c r="X19" s="5"/>
      <c r="Y19" s="5"/>
      <c r="Z19" s="5"/>
    </row>
    <row r="20" spans="1:26" ht="12.75" customHeight="1">
      <c r="A20" s="61" t="s">
        <v>139</v>
      </c>
      <c r="B20" s="61" t="s">
        <v>137</v>
      </c>
      <c r="C20" s="63" t="e">
        <f t="shared" ref="C20:N20" si="2">SUMIFS(#REF!,#REF!,$A$20)</f>
        <v>#REF!</v>
      </c>
      <c r="D20" s="63" t="e">
        <f t="shared" si="2"/>
        <v>#REF!</v>
      </c>
      <c r="E20" s="63" t="e">
        <f t="shared" si="2"/>
        <v>#REF!</v>
      </c>
      <c r="F20" s="63" t="e">
        <f t="shared" si="2"/>
        <v>#REF!</v>
      </c>
      <c r="G20" s="63" t="e">
        <f t="shared" si="2"/>
        <v>#REF!</v>
      </c>
      <c r="H20" s="63" t="e">
        <f t="shared" si="2"/>
        <v>#REF!</v>
      </c>
      <c r="I20" s="63" t="e">
        <f t="shared" si="2"/>
        <v>#REF!</v>
      </c>
      <c r="J20" s="63" t="e">
        <f t="shared" si="2"/>
        <v>#REF!</v>
      </c>
      <c r="K20" s="63" t="e">
        <f t="shared" si="2"/>
        <v>#REF!</v>
      </c>
      <c r="L20" s="63" t="e">
        <f t="shared" si="2"/>
        <v>#REF!</v>
      </c>
      <c r="M20" s="63" t="e">
        <f t="shared" si="2"/>
        <v>#REF!</v>
      </c>
      <c r="N20" s="63" t="e">
        <f t="shared" si="2"/>
        <v>#REF!</v>
      </c>
      <c r="O20" s="64"/>
      <c r="P20" s="64"/>
      <c r="Q20" s="64"/>
      <c r="R20" s="64"/>
      <c r="S20" s="64"/>
      <c r="T20" s="64"/>
      <c r="U20" s="64"/>
      <c r="V20" s="64"/>
      <c r="W20" s="5"/>
      <c r="X20" s="5"/>
      <c r="Y20" s="5"/>
      <c r="Z20" s="5"/>
    </row>
    <row r="21" spans="1:26" ht="12.75" customHeight="1">
      <c r="A21" s="61" t="s">
        <v>121</v>
      </c>
      <c r="B21" s="61" t="s">
        <v>34</v>
      </c>
      <c r="C21" s="65" t="e">
        <f t="shared" ref="C21:N21" si="3">SUMIFS(C$9:C$20,$B$9:$B$20,$B21)</f>
        <v>#REF!</v>
      </c>
      <c r="D21" s="65" t="e">
        <f t="shared" si="3"/>
        <v>#REF!</v>
      </c>
      <c r="E21" s="65" t="e">
        <f t="shared" si="3"/>
        <v>#REF!</v>
      </c>
      <c r="F21" s="65" t="e">
        <f t="shared" si="3"/>
        <v>#REF!</v>
      </c>
      <c r="G21" s="65" t="e">
        <f t="shared" si="3"/>
        <v>#REF!</v>
      </c>
      <c r="H21" s="65" t="e">
        <f t="shared" si="3"/>
        <v>#REF!</v>
      </c>
      <c r="I21" s="65" t="e">
        <f t="shared" si="3"/>
        <v>#REF!</v>
      </c>
      <c r="J21" s="65" t="e">
        <f t="shared" si="3"/>
        <v>#REF!</v>
      </c>
      <c r="K21" s="65" t="e">
        <f t="shared" si="3"/>
        <v>#REF!</v>
      </c>
      <c r="L21" s="65" t="e">
        <f t="shared" si="3"/>
        <v>#REF!</v>
      </c>
      <c r="M21" s="65" t="e">
        <f t="shared" si="3"/>
        <v>#REF!</v>
      </c>
      <c r="N21" s="65" t="e">
        <f t="shared" si="3"/>
        <v>#REF!</v>
      </c>
      <c r="O21" s="64"/>
      <c r="P21" s="64"/>
      <c r="Q21" s="64"/>
      <c r="R21" s="64"/>
      <c r="S21" s="64"/>
      <c r="T21" s="64"/>
      <c r="U21" s="64"/>
      <c r="V21" s="64"/>
      <c r="W21" s="5"/>
      <c r="X21" s="5"/>
      <c r="Y21" s="5"/>
      <c r="Z21" s="5"/>
    </row>
    <row r="22" spans="1:26" ht="12.75" customHeight="1">
      <c r="A22" s="61" t="s">
        <v>121</v>
      </c>
      <c r="B22" s="61" t="s">
        <v>135</v>
      </c>
      <c r="C22" s="65" t="e">
        <f t="shared" ref="C22:N22" si="4">SUMIFS(C$9:C$20,$B$9:$B$20,$B22)</f>
        <v>#REF!</v>
      </c>
      <c r="D22" s="65" t="e">
        <f t="shared" si="4"/>
        <v>#REF!</v>
      </c>
      <c r="E22" s="65" t="e">
        <f t="shared" si="4"/>
        <v>#REF!</v>
      </c>
      <c r="F22" s="65" t="e">
        <f t="shared" si="4"/>
        <v>#REF!</v>
      </c>
      <c r="G22" s="65" t="e">
        <f t="shared" si="4"/>
        <v>#REF!</v>
      </c>
      <c r="H22" s="65" t="e">
        <f t="shared" si="4"/>
        <v>#REF!</v>
      </c>
      <c r="I22" s="65" t="e">
        <f t="shared" si="4"/>
        <v>#REF!</v>
      </c>
      <c r="J22" s="65" t="e">
        <f t="shared" si="4"/>
        <v>#REF!</v>
      </c>
      <c r="K22" s="65" t="e">
        <f t="shared" si="4"/>
        <v>#REF!</v>
      </c>
      <c r="L22" s="65" t="e">
        <f t="shared" si="4"/>
        <v>#REF!</v>
      </c>
      <c r="M22" s="65" t="e">
        <f t="shared" si="4"/>
        <v>#REF!</v>
      </c>
      <c r="N22" s="65" t="e">
        <f t="shared" si="4"/>
        <v>#REF!</v>
      </c>
      <c r="O22" s="64"/>
      <c r="P22" s="64"/>
      <c r="Q22" s="64"/>
      <c r="R22" s="64"/>
      <c r="S22" s="64"/>
      <c r="T22" s="64"/>
      <c r="U22" s="64"/>
      <c r="V22" s="64"/>
      <c r="W22" s="5"/>
      <c r="X22" s="5"/>
      <c r="Y22" s="5"/>
      <c r="Z22" s="5"/>
    </row>
    <row r="23" spans="1:26" ht="12.75" customHeight="1">
      <c r="A23" s="61" t="s">
        <v>121</v>
      </c>
      <c r="B23" s="61" t="s">
        <v>136</v>
      </c>
      <c r="C23" s="65" t="e">
        <f t="shared" ref="C23:N23" si="5">SUMIFS(C$9:C$20,$B$9:$B$20,$B23)</f>
        <v>#REF!</v>
      </c>
      <c r="D23" s="65" t="e">
        <f t="shared" si="5"/>
        <v>#REF!</v>
      </c>
      <c r="E23" s="65" t="e">
        <f t="shared" si="5"/>
        <v>#REF!</v>
      </c>
      <c r="F23" s="65" t="e">
        <f t="shared" si="5"/>
        <v>#REF!</v>
      </c>
      <c r="G23" s="65" t="e">
        <f t="shared" si="5"/>
        <v>#REF!</v>
      </c>
      <c r="H23" s="65" t="e">
        <f t="shared" si="5"/>
        <v>#REF!</v>
      </c>
      <c r="I23" s="65" t="e">
        <f t="shared" si="5"/>
        <v>#REF!</v>
      </c>
      <c r="J23" s="65" t="e">
        <f t="shared" si="5"/>
        <v>#REF!</v>
      </c>
      <c r="K23" s="65" t="e">
        <f t="shared" si="5"/>
        <v>#REF!</v>
      </c>
      <c r="L23" s="65" t="e">
        <f t="shared" si="5"/>
        <v>#REF!</v>
      </c>
      <c r="M23" s="65" t="e">
        <f t="shared" si="5"/>
        <v>#REF!</v>
      </c>
      <c r="N23" s="65" t="e">
        <f t="shared" si="5"/>
        <v>#REF!</v>
      </c>
      <c r="O23" s="64"/>
      <c r="P23" s="64"/>
      <c r="Q23" s="64"/>
      <c r="R23" s="64"/>
      <c r="S23" s="64"/>
      <c r="T23" s="64"/>
      <c r="U23" s="64"/>
      <c r="V23" s="64"/>
      <c r="W23" s="5"/>
      <c r="X23" s="5"/>
      <c r="Y23" s="5"/>
      <c r="Z23" s="5"/>
    </row>
    <row r="24" spans="1:26" ht="12.75" customHeight="1">
      <c r="A24" s="61" t="s">
        <v>121</v>
      </c>
      <c r="B24" s="5" t="s">
        <v>137</v>
      </c>
      <c r="C24" s="65" t="e">
        <f t="shared" ref="C24:N24" si="6">SUMIFS(C$9:C$20,$B$9:$B$20,$B24)</f>
        <v>#REF!</v>
      </c>
      <c r="D24" s="65" t="e">
        <f t="shared" si="6"/>
        <v>#REF!</v>
      </c>
      <c r="E24" s="65" t="e">
        <f t="shared" si="6"/>
        <v>#REF!</v>
      </c>
      <c r="F24" s="65" t="e">
        <f t="shared" si="6"/>
        <v>#REF!</v>
      </c>
      <c r="G24" s="65" t="e">
        <f t="shared" si="6"/>
        <v>#REF!</v>
      </c>
      <c r="H24" s="65" t="e">
        <f t="shared" si="6"/>
        <v>#REF!</v>
      </c>
      <c r="I24" s="65" t="e">
        <f t="shared" si="6"/>
        <v>#REF!</v>
      </c>
      <c r="J24" s="65" t="e">
        <f t="shared" si="6"/>
        <v>#REF!</v>
      </c>
      <c r="K24" s="65" t="e">
        <f t="shared" si="6"/>
        <v>#REF!</v>
      </c>
      <c r="L24" s="65" t="e">
        <f t="shared" si="6"/>
        <v>#REF!</v>
      </c>
      <c r="M24" s="65" t="e">
        <f t="shared" si="6"/>
        <v>#REF!</v>
      </c>
      <c r="N24" s="65" t="e">
        <f t="shared" si="6"/>
        <v>#REF!</v>
      </c>
      <c r="O24" s="5"/>
      <c r="P24" s="5"/>
      <c r="Q24" s="5"/>
      <c r="R24" s="5"/>
      <c r="S24" s="5"/>
      <c r="T24" s="5"/>
      <c r="U24" s="5"/>
      <c r="V24" s="5"/>
      <c r="W24" s="5"/>
      <c r="X24" s="5"/>
      <c r="Y24" s="5"/>
      <c r="Z24" s="5"/>
    </row>
    <row r="25" spans="1:26" ht="27" customHeight="1">
      <c r="A25" s="129" t="s">
        <v>140</v>
      </c>
      <c r="B25" s="126"/>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row>
    <row r="26" spans="1:26" ht="57.75" customHeight="1">
      <c r="A26" s="175" t="s">
        <v>141</v>
      </c>
      <c r="B26" s="183"/>
      <c r="C26" s="183"/>
      <c r="D26" s="183"/>
      <c r="E26" s="183"/>
      <c r="F26" s="183"/>
      <c r="G26" s="183"/>
      <c r="H26" s="183"/>
      <c r="I26" s="183"/>
      <c r="J26" s="183"/>
      <c r="K26" s="183"/>
      <c r="L26" s="126"/>
      <c r="M26" s="126"/>
      <c r="N26" s="126"/>
      <c r="O26" s="126"/>
      <c r="P26" s="126"/>
      <c r="Q26" s="126"/>
      <c r="R26" s="126"/>
      <c r="S26" s="126"/>
      <c r="T26" s="126"/>
      <c r="U26" s="126"/>
      <c r="V26" s="126"/>
      <c r="W26" s="126"/>
      <c r="X26" s="126"/>
      <c r="Y26" s="126"/>
      <c r="Z26" s="126"/>
    </row>
    <row r="27" spans="1:26" ht="15" customHeight="1">
      <c r="A27" s="131"/>
      <c r="B27" s="131"/>
      <c r="C27" s="131"/>
      <c r="D27" s="131"/>
      <c r="E27" s="131"/>
      <c r="F27" s="131"/>
      <c r="G27" s="131"/>
      <c r="H27" s="131"/>
      <c r="I27" s="131"/>
      <c r="J27" s="131"/>
      <c r="K27" s="131"/>
      <c r="L27" s="131"/>
      <c r="M27" s="131"/>
      <c r="N27" s="131"/>
      <c r="O27" s="131"/>
      <c r="P27" s="131"/>
      <c r="Q27" s="131"/>
      <c r="R27" s="131"/>
      <c r="S27" s="131"/>
      <c r="T27" s="131"/>
      <c r="U27" s="131"/>
      <c r="V27" s="131"/>
      <c r="W27" s="131"/>
      <c r="X27" s="131"/>
      <c r="Y27" s="131"/>
      <c r="Z27" s="131"/>
    </row>
    <row r="28" spans="1:26" ht="12.75" customHeight="1">
      <c r="A28" s="175" t="s">
        <v>142</v>
      </c>
      <c r="B28" s="183"/>
      <c r="C28" s="183"/>
      <c r="D28" s="183"/>
      <c r="E28" s="183"/>
      <c r="F28" s="183"/>
      <c r="G28" s="183"/>
      <c r="H28" s="183"/>
      <c r="I28" s="183"/>
      <c r="J28" s="183"/>
      <c r="K28" s="183"/>
      <c r="L28" s="183"/>
      <c r="M28" s="183"/>
      <c r="N28" s="183"/>
      <c r="O28" s="183"/>
      <c r="P28" s="183"/>
      <c r="Q28" s="183"/>
      <c r="R28" s="183"/>
      <c r="S28" s="183"/>
      <c r="T28" s="183"/>
      <c r="U28" s="183"/>
      <c r="V28" s="183"/>
      <c r="W28" s="183"/>
      <c r="X28" s="183"/>
      <c r="Y28" s="183"/>
      <c r="Z28" s="183"/>
    </row>
    <row r="29" spans="1:26" ht="27" customHeight="1">
      <c r="A29" s="66" t="s">
        <v>121</v>
      </c>
      <c r="B29" s="130"/>
      <c r="C29" s="60" t="s">
        <v>122</v>
      </c>
      <c r="D29" s="60" t="s">
        <v>123</v>
      </c>
      <c r="E29" s="60" t="s">
        <v>124</v>
      </c>
      <c r="F29" s="60" t="s">
        <v>125</v>
      </c>
      <c r="G29" s="60" t="s">
        <v>126</v>
      </c>
      <c r="H29" s="60" t="s">
        <v>127</v>
      </c>
      <c r="I29" s="60" t="s">
        <v>128</v>
      </c>
      <c r="J29" s="60" t="s">
        <v>129</v>
      </c>
      <c r="K29" s="60" t="s">
        <v>130</v>
      </c>
      <c r="L29" s="60" t="s">
        <v>131</v>
      </c>
      <c r="M29" s="60" t="s">
        <v>132</v>
      </c>
      <c r="N29" s="60" t="s">
        <v>133</v>
      </c>
      <c r="O29" s="5"/>
      <c r="P29" s="5"/>
      <c r="Q29" s="5"/>
      <c r="R29" s="5"/>
      <c r="S29" s="5"/>
      <c r="T29" s="5"/>
      <c r="U29" s="5"/>
      <c r="V29" s="5"/>
      <c r="W29" s="5"/>
      <c r="X29" s="5"/>
      <c r="Y29" s="5"/>
      <c r="Z29" s="5"/>
    </row>
    <row r="30" spans="1:26" ht="12.75" customHeight="1">
      <c r="A30" s="61" t="s">
        <v>134</v>
      </c>
      <c r="B30" s="62" t="s">
        <v>34</v>
      </c>
      <c r="C30" s="63" t="e">
        <f>SUMIFS(#REF!,#REF!,'Variance Analysis'!$B30,#REF!,'Variance Analysis'!$A30)</f>
        <v>#REF!</v>
      </c>
      <c r="D30" s="63" t="e">
        <f>SUMIFS(#REF!,#REF!,'Variance Analysis'!$B30,#REF!,'Variance Analysis'!$A30)</f>
        <v>#REF!</v>
      </c>
      <c r="E30" s="63" t="e">
        <f>SUMIFS(#REF!,#REF!,'Variance Analysis'!$B30,#REF!,'Variance Analysis'!$A30)</f>
        <v>#REF!</v>
      </c>
      <c r="F30" s="63" t="e">
        <f>SUMIFS(#REF!,#REF!,'Variance Analysis'!$B30,#REF!,'Variance Analysis'!$A30)</f>
        <v>#REF!</v>
      </c>
      <c r="G30" s="63" t="e">
        <f>SUMIFS(#REF!,#REF!,'Variance Analysis'!$B30,#REF!,'Variance Analysis'!$A30)</f>
        <v>#REF!</v>
      </c>
      <c r="H30" s="63" t="e">
        <f>SUMIFS(#REF!,#REF!,'Variance Analysis'!$B30,#REF!,'Variance Analysis'!$A30)</f>
        <v>#REF!</v>
      </c>
      <c r="I30" s="63" t="e">
        <f>SUMIFS(#REF!,#REF!,'Variance Analysis'!$B30,#REF!,'Variance Analysis'!$A30)</f>
        <v>#REF!</v>
      </c>
      <c r="J30" s="63" t="e">
        <f>SUMIFS(#REF!,#REF!,'Variance Analysis'!$B30,#REF!,'Variance Analysis'!$A30)</f>
        <v>#REF!</v>
      </c>
      <c r="K30" s="63" t="e">
        <f>SUMIFS(#REF!,#REF!,'Variance Analysis'!$B30,#REF!,'Variance Analysis'!$A30)</f>
        <v>#REF!</v>
      </c>
      <c r="L30" s="63" t="e">
        <f>SUMIFS(#REF!,#REF!,'Variance Analysis'!$B30,#REF!,'Variance Analysis'!$A30)</f>
        <v>#REF!</v>
      </c>
      <c r="M30" s="63" t="e">
        <f>SUMIFS(#REF!,#REF!,'Variance Analysis'!$B30,#REF!,'Variance Analysis'!$A30)</f>
        <v>#REF!</v>
      </c>
      <c r="N30" s="63" t="e">
        <f>SUMIFS(#REF!,#REF!,'Variance Analysis'!$B30,#REF!,'Variance Analysis'!$A30)</f>
        <v>#REF!</v>
      </c>
      <c r="O30" s="5"/>
      <c r="P30" s="5"/>
      <c r="Q30" s="5"/>
      <c r="R30" s="5"/>
      <c r="S30" s="5"/>
      <c r="T30" s="5"/>
      <c r="U30" s="5"/>
      <c r="V30" s="5"/>
      <c r="W30" s="5"/>
      <c r="X30" s="5"/>
      <c r="Y30" s="5"/>
      <c r="Z30" s="5"/>
    </row>
    <row r="31" spans="1:26" ht="12.75" customHeight="1">
      <c r="A31" s="61" t="s">
        <v>134</v>
      </c>
      <c r="B31" s="61" t="s">
        <v>143</v>
      </c>
      <c r="C31" s="63" t="e">
        <f>SUMIFS(#REF!,#REF!,'Variance Analysis'!$B31,#REF!,'Variance Analysis'!$A31)</f>
        <v>#REF!</v>
      </c>
      <c r="D31" s="63" t="e">
        <f>SUMIFS(#REF!,#REF!,'Variance Analysis'!$B31,#REF!,'Variance Analysis'!$A31)</f>
        <v>#REF!</v>
      </c>
      <c r="E31" s="63" t="e">
        <f>SUMIFS(#REF!,#REF!,'Variance Analysis'!$B31,#REF!,'Variance Analysis'!$A31)</f>
        <v>#REF!</v>
      </c>
      <c r="F31" s="63" t="e">
        <f>SUMIFS(#REF!,#REF!,'Variance Analysis'!$B31,#REF!,'Variance Analysis'!$A31)</f>
        <v>#REF!</v>
      </c>
      <c r="G31" s="63" t="e">
        <f>SUMIFS(#REF!,#REF!,'Variance Analysis'!$B31,#REF!,'Variance Analysis'!$A31)</f>
        <v>#REF!</v>
      </c>
      <c r="H31" s="63" t="e">
        <f>SUMIFS(#REF!,#REF!,'Variance Analysis'!$B31,#REF!,'Variance Analysis'!$A31)</f>
        <v>#REF!</v>
      </c>
      <c r="I31" s="63" t="e">
        <f>SUMIFS(#REF!,#REF!,'Variance Analysis'!$B31,#REF!,'Variance Analysis'!$A31)</f>
        <v>#REF!</v>
      </c>
      <c r="J31" s="63" t="e">
        <f>SUMIFS(#REF!,#REF!,'Variance Analysis'!$B31,#REF!,'Variance Analysis'!$A31)</f>
        <v>#REF!</v>
      </c>
      <c r="K31" s="63" t="e">
        <f>SUMIFS(#REF!,#REF!,'Variance Analysis'!$B31,#REF!,'Variance Analysis'!$A31)</f>
        <v>#REF!</v>
      </c>
      <c r="L31" s="63" t="e">
        <f>SUMIFS(#REF!,#REF!,'Variance Analysis'!$B31,#REF!,'Variance Analysis'!$A31)</f>
        <v>#REF!</v>
      </c>
      <c r="M31" s="63" t="e">
        <f>SUMIFS(#REF!,#REF!,'Variance Analysis'!$B31,#REF!,'Variance Analysis'!$A31)</f>
        <v>#REF!</v>
      </c>
      <c r="N31" s="63" t="e">
        <f>SUMIFS(#REF!,#REF!,'Variance Analysis'!$B31,#REF!,'Variance Analysis'!$A31)</f>
        <v>#REF!</v>
      </c>
      <c r="O31" s="5"/>
      <c r="P31" s="5"/>
      <c r="Q31" s="5"/>
      <c r="R31" s="5"/>
      <c r="S31" s="5"/>
      <c r="T31" s="5"/>
      <c r="U31" s="5"/>
      <c r="V31" s="5"/>
      <c r="W31" s="5"/>
      <c r="X31" s="5"/>
      <c r="Y31" s="5"/>
      <c r="Z31" s="5"/>
    </row>
    <row r="32" spans="1:26" ht="12.75" customHeight="1">
      <c r="A32" s="61" t="s">
        <v>134</v>
      </c>
      <c r="B32" s="61" t="s">
        <v>144</v>
      </c>
      <c r="C32" s="63" t="e">
        <f>SUMIFS(#REF!,#REF!,'Variance Analysis'!$B32,#REF!,'Variance Analysis'!$A32)</f>
        <v>#REF!</v>
      </c>
      <c r="D32" s="63" t="e">
        <f>SUMIFS(#REF!,#REF!,'Variance Analysis'!$B32,#REF!,'Variance Analysis'!$A32)</f>
        <v>#REF!</v>
      </c>
      <c r="E32" s="63" t="e">
        <f>SUMIFS(#REF!,#REF!,'Variance Analysis'!$B32,#REF!,'Variance Analysis'!$A32)</f>
        <v>#REF!</v>
      </c>
      <c r="F32" s="63" t="e">
        <f>SUMIFS(#REF!,#REF!,'Variance Analysis'!$B32,#REF!,'Variance Analysis'!$A32)</f>
        <v>#REF!</v>
      </c>
      <c r="G32" s="63" t="e">
        <f>SUMIFS(#REF!,#REF!,'Variance Analysis'!$B32,#REF!,'Variance Analysis'!$A32)</f>
        <v>#REF!</v>
      </c>
      <c r="H32" s="63" t="e">
        <f>SUMIFS(#REF!,#REF!,'Variance Analysis'!$B32,#REF!,'Variance Analysis'!$A32)</f>
        <v>#REF!</v>
      </c>
      <c r="I32" s="63" t="e">
        <f>SUMIFS(#REF!,#REF!,'Variance Analysis'!$B32,#REF!,'Variance Analysis'!$A32)</f>
        <v>#REF!</v>
      </c>
      <c r="J32" s="63" t="e">
        <f>SUMIFS(#REF!,#REF!,'Variance Analysis'!$B32,#REF!,'Variance Analysis'!$A32)</f>
        <v>#REF!</v>
      </c>
      <c r="K32" s="63" t="e">
        <f>SUMIFS(#REF!,#REF!,'Variance Analysis'!$B32,#REF!,'Variance Analysis'!$A32)</f>
        <v>#REF!</v>
      </c>
      <c r="L32" s="63" t="e">
        <f>SUMIFS(#REF!,#REF!,'Variance Analysis'!$B32,#REF!,'Variance Analysis'!$A32)</f>
        <v>#REF!</v>
      </c>
      <c r="M32" s="63" t="e">
        <f>SUMIFS(#REF!,#REF!,'Variance Analysis'!$B32,#REF!,'Variance Analysis'!$A32)</f>
        <v>#REF!</v>
      </c>
      <c r="N32" s="63" t="e">
        <f>SUMIFS(#REF!,#REF!,'Variance Analysis'!$B32,#REF!,'Variance Analysis'!$A32)</f>
        <v>#REF!</v>
      </c>
      <c r="O32" s="5"/>
      <c r="P32" s="5"/>
      <c r="Q32" s="5"/>
      <c r="R32" s="5"/>
      <c r="S32" s="5"/>
      <c r="T32" s="5"/>
      <c r="U32" s="5"/>
      <c r="V32" s="5"/>
      <c r="W32" s="5"/>
      <c r="X32" s="5"/>
      <c r="Y32" s="5"/>
      <c r="Z32" s="5"/>
    </row>
    <row r="33" spans="1:26" ht="12.75" customHeight="1">
      <c r="A33" s="61" t="s">
        <v>134</v>
      </c>
      <c r="B33" s="61" t="s">
        <v>137</v>
      </c>
      <c r="C33" s="65" t="e">
        <f t="shared" ref="C33:N33" si="7">SUMIFS(#REF!,#REF!,#REF!)</f>
        <v>#REF!</v>
      </c>
      <c r="D33" s="65" t="e">
        <f t="shared" si="7"/>
        <v>#REF!</v>
      </c>
      <c r="E33" s="65" t="e">
        <f t="shared" si="7"/>
        <v>#REF!</v>
      </c>
      <c r="F33" s="65" t="e">
        <f t="shared" si="7"/>
        <v>#REF!</v>
      </c>
      <c r="G33" s="65" t="e">
        <f t="shared" si="7"/>
        <v>#REF!</v>
      </c>
      <c r="H33" s="65" t="e">
        <f t="shared" si="7"/>
        <v>#REF!</v>
      </c>
      <c r="I33" s="65" t="e">
        <f t="shared" si="7"/>
        <v>#REF!</v>
      </c>
      <c r="J33" s="65" t="e">
        <f t="shared" si="7"/>
        <v>#REF!</v>
      </c>
      <c r="K33" s="65" t="e">
        <f t="shared" si="7"/>
        <v>#REF!</v>
      </c>
      <c r="L33" s="65" t="e">
        <f t="shared" si="7"/>
        <v>#REF!</v>
      </c>
      <c r="M33" s="65" t="e">
        <f t="shared" si="7"/>
        <v>#REF!</v>
      </c>
      <c r="N33" s="65" t="e">
        <f t="shared" si="7"/>
        <v>#REF!</v>
      </c>
      <c r="O33" s="5"/>
      <c r="P33" s="5"/>
      <c r="Q33" s="5"/>
      <c r="R33" s="5"/>
      <c r="S33" s="5"/>
      <c r="T33" s="5"/>
      <c r="U33" s="5"/>
      <c r="V33" s="5"/>
      <c r="W33" s="5"/>
      <c r="X33" s="5"/>
      <c r="Y33" s="5"/>
      <c r="Z33" s="5"/>
    </row>
    <row r="34" spans="1:26" ht="12.75" customHeight="1">
      <c r="A34" s="61" t="s">
        <v>138</v>
      </c>
      <c r="B34" s="61" t="s">
        <v>34</v>
      </c>
      <c r="C34" s="65" t="e">
        <f>SUMIFS(#REF!,#REF!,'Variance Analysis'!$B34,#REF!,'Variance Analysis'!$A34)</f>
        <v>#REF!</v>
      </c>
      <c r="D34" s="65" t="e">
        <f>SUMIFS(#REF!,#REF!,'Variance Analysis'!$B34,#REF!,'Variance Analysis'!$A34)</f>
        <v>#REF!</v>
      </c>
      <c r="E34" s="65" t="e">
        <f>SUMIFS(#REF!,#REF!,'Variance Analysis'!$B34,#REF!,'Variance Analysis'!$A34)</f>
        <v>#REF!</v>
      </c>
      <c r="F34" s="65" t="e">
        <f>SUMIFS(#REF!,#REF!,'Variance Analysis'!$B34,#REF!,'Variance Analysis'!$A34)</f>
        <v>#REF!</v>
      </c>
      <c r="G34" s="65" t="e">
        <f>SUMIFS(#REF!,#REF!,'Variance Analysis'!$B34,#REF!,'Variance Analysis'!$A34)</f>
        <v>#REF!</v>
      </c>
      <c r="H34" s="65" t="e">
        <f>SUMIFS(#REF!,#REF!,'Variance Analysis'!$B34,#REF!,'Variance Analysis'!$A34)</f>
        <v>#REF!</v>
      </c>
      <c r="I34" s="65" t="e">
        <f>SUMIFS(#REF!,#REF!,'Variance Analysis'!$B34,#REF!,'Variance Analysis'!$A34)</f>
        <v>#REF!</v>
      </c>
      <c r="J34" s="65" t="e">
        <f>SUMIFS(#REF!,#REF!,'Variance Analysis'!$B34,#REF!,'Variance Analysis'!$A34)</f>
        <v>#REF!</v>
      </c>
      <c r="K34" s="65" t="e">
        <f>SUMIFS(#REF!,#REF!,'Variance Analysis'!$B34,#REF!,'Variance Analysis'!$A34)</f>
        <v>#REF!</v>
      </c>
      <c r="L34" s="65" t="e">
        <f>SUMIFS(#REF!,#REF!,'Variance Analysis'!$B34,#REF!,'Variance Analysis'!$A34)</f>
        <v>#REF!</v>
      </c>
      <c r="M34" s="65" t="e">
        <f>SUMIFS(#REF!,#REF!,'Variance Analysis'!$B34,#REF!,'Variance Analysis'!$A34)</f>
        <v>#REF!</v>
      </c>
      <c r="N34" s="65" t="e">
        <f>SUMIFS(#REF!,#REF!,'Variance Analysis'!$B34,#REF!,'Variance Analysis'!$A34)</f>
        <v>#REF!</v>
      </c>
      <c r="O34" s="5"/>
      <c r="P34" s="5"/>
      <c r="Q34" s="5"/>
      <c r="R34" s="5"/>
      <c r="S34" s="5"/>
      <c r="T34" s="5"/>
      <c r="U34" s="5"/>
      <c r="V34" s="5"/>
      <c r="W34" s="5"/>
      <c r="X34" s="5"/>
      <c r="Y34" s="5"/>
      <c r="Z34" s="5"/>
    </row>
    <row r="35" spans="1:26" ht="12.75" customHeight="1">
      <c r="A35" s="61" t="s">
        <v>138</v>
      </c>
      <c r="B35" s="61" t="s">
        <v>143</v>
      </c>
      <c r="C35" s="65" t="e">
        <f>SUMIFS(#REF!,#REF!,'Variance Analysis'!$B35,#REF!,'Variance Analysis'!$A35)</f>
        <v>#REF!</v>
      </c>
      <c r="D35" s="65" t="e">
        <f>SUMIFS(#REF!,#REF!,'Variance Analysis'!$B35,#REF!,'Variance Analysis'!$A35)</f>
        <v>#REF!</v>
      </c>
      <c r="E35" s="65" t="e">
        <f>SUMIFS(#REF!,#REF!,'Variance Analysis'!$B35,#REF!,'Variance Analysis'!$A35)</f>
        <v>#REF!</v>
      </c>
      <c r="F35" s="65" t="e">
        <f>SUMIFS(#REF!,#REF!,'Variance Analysis'!$B35,#REF!,'Variance Analysis'!$A35)</f>
        <v>#REF!</v>
      </c>
      <c r="G35" s="65" t="e">
        <f>SUMIFS(#REF!,#REF!,'Variance Analysis'!$B35,#REF!,'Variance Analysis'!$A35)</f>
        <v>#REF!</v>
      </c>
      <c r="H35" s="65" t="e">
        <f>SUMIFS(#REF!,#REF!,'Variance Analysis'!$B35,#REF!,'Variance Analysis'!$A35)</f>
        <v>#REF!</v>
      </c>
      <c r="I35" s="65" t="e">
        <f>SUMIFS(#REF!,#REF!,'Variance Analysis'!$B35,#REF!,'Variance Analysis'!$A35)</f>
        <v>#REF!</v>
      </c>
      <c r="J35" s="65" t="e">
        <f>SUMIFS(#REF!,#REF!,'Variance Analysis'!$B35,#REF!,'Variance Analysis'!$A35)</f>
        <v>#REF!</v>
      </c>
      <c r="K35" s="65" t="e">
        <f>SUMIFS(#REF!,#REF!,'Variance Analysis'!$B35,#REF!,'Variance Analysis'!$A35)</f>
        <v>#REF!</v>
      </c>
      <c r="L35" s="65" t="e">
        <f>SUMIFS(#REF!,#REF!,'Variance Analysis'!$B35,#REF!,'Variance Analysis'!$A35)</f>
        <v>#REF!</v>
      </c>
      <c r="M35" s="65" t="e">
        <f>SUMIFS(#REF!,#REF!,'Variance Analysis'!$B35,#REF!,'Variance Analysis'!$A35)</f>
        <v>#REF!</v>
      </c>
      <c r="N35" s="65" t="e">
        <f>SUMIFS(#REF!,#REF!,'Variance Analysis'!$B35,#REF!,'Variance Analysis'!$A35)</f>
        <v>#REF!</v>
      </c>
      <c r="O35" s="5"/>
      <c r="P35" s="5"/>
      <c r="Q35" s="5"/>
      <c r="R35" s="5"/>
      <c r="S35" s="5"/>
      <c r="T35" s="5"/>
      <c r="U35" s="5"/>
      <c r="V35" s="5"/>
      <c r="W35" s="5"/>
      <c r="X35" s="5"/>
      <c r="Y35" s="5"/>
      <c r="Z35" s="5"/>
    </row>
    <row r="36" spans="1:26" ht="12.75" customHeight="1">
      <c r="A36" s="61" t="s">
        <v>138</v>
      </c>
      <c r="B36" s="61" t="s">
        <v>144</v>
      </c>
      <c r="C36" s="65" t="e">
        <f>SUMIFS(#REF!,#REF!,'Variance Analysis'!$B36,#REF!,'Variance Analysis'!$A36)</f>
        <v>#REF!</v>
      </c>
      <c r="D36" s="65" t="e">
        <f>SUMIFS(#REF!,#REF!,'Variance Analysis'!$B36,#REF!,'Variance Analysis'!$A36)</f>
        <v>#REF!</v>
      </c>
      <c r="E36" s="65" t="e">
        <f>SUMIFS(#REF!,#REF!,'Variance Analysis'!$B36,#REF!,'Variance Analysis'!$A36)</f>
        <v>#REF!</v>
      </c>
      <c r="F36" s="65" t="e">
        <f>SUMIFS(#REF!,#REF!,'Variance Analysis'!$B36,#REF!,'Variance Analysis'!$A36)</f>
        <v>#REF!</v>
      </c>
      <c r="G36" s="65" t="e">
        <f>SUMIFS(#REF!,#REF!,'Variance Analysis'!$B36,#REF!,'Variance Analysis'!$A36)</f>
        <v>#REF!</v>
      </c>
      <c r="H36" s="65" t="e">
        <f>SUMIFS(#REF!,#REF!,'Variance Analysis'!$B36,#REF!,'Variance Analysis'!$A36)</f>
        <v>#REF!</v>
      </c>
      <c r="I36" s="65" t="e">
        <f>SUMIFS(#REF!,#REF!,'Variance Analysis'!$B36,#REF!,'Variance Analysis'!$A36)</f>
        <v>#REF!</v>
      </c>
      <c r="J36" s="65" t="e">
        <f>SUMIFS(#REF!,#REF!,'Variance Analysis'!$B36,#REF!,'Variance Analysis'!$A36)</f>
        <v>#REF!</v>
      </c>
      <c r="K36" s="65" t="e">
        <f>SUMIFS(#REF!,#REF!,'Variance Analysis'!$B36,#REF!,'Variance Analysis'!$A36)</f>
        <v>#REF!</v>
      </c>
      <c r="L36" s="65" t="e">
        <f>SUMIFS(#REF!,#REF!,'Variance Analysis'!$B36,#REF!,'Variance Analysis'!$A36)</f>
        <v>#REF!</v>
      </c>
      <c r="M36" s="65" t="e">
        <f>SUMIFS(#REF!,#REF!,'Variance Analysis'!$B36,#REF!,'Variance Analysis'!$A36)</f>
        <v>#REF!</v>
      </c>
      <c r="N36" s="65" t="e">
        <f>SUMIFS(#REF!,#REF!,'Variance Analysis'!$B36,#REF!,'Variance Analysis'!$A36)</f>
        <v>#REF!</v>
      </c>
      <c r="O36" s="5"/>
      <c r="P36" s="5"/>
      <c r="Q36" s="5"/>
      <c r="R36" s="5"/>
      <c r="S36" s="5"/>
      <c r="T36" s="5"/>
      <c r="U36" s="5"/>
      <c r="V36" s="5"/>
      <c r="W36" s="5"/>
      <c r="X36" s="5"/>
      <c r="Y36" s="5"/>
      <c r="Z36" s="5"/>
    </row>
    <row r="37" spans="1:26" ht="12.75" customHeight="1">
      <c r="A37" s="61" t="s">
        <v>138</v>
      </c>
      <c r="B37" s="61" t="s">
        <v>137</v>
      </c>
      <c r="C37" s="65" t="e">
        <f t="shared" ref="C37:N37" si="8">SUMIFS(#REF!,#REF!,$A$37)</f>
        <v>#REF!</v>
      </c>
      <c r="D37" s="65" t="e">
        <f t="shared" si="8"/>
        <v>#REF!</v>
      </c>
      <c r="E37" s="65" t="e">
        <f t="shared" si="8"/>
        <v>#REF!</v>
      </c>
      <c r="F37" s="65" t="e">
        <f t="shared" si="8"/>
        <v>#REF!</v>
      </c>
      <c r="G37" s="65" t="e">
        <f t="shared" si="8"/>
        <v>#REF!</v>
      </c>
      <c r="H37" s="65" t="e">
        <f t="shared" si="8"/>
        <v>#REF!</v>
      </c>
      <c r="I37" s="65" t="e">
        <f t="shared" si="8"/>
        <v>#REF!</v>
      </c>
      <c r="J37" s="65" t="e">
        <f t="shared" si="8"/>
        <v>#REF!</v>
      </c>
      <c r="K37" s="65" t="e">
        <f t="shared" si="8"/>
        <v>#REF!</v>
      </c>
      <c r="L37" s="65" t="e">
        <f t="shared" si="8"/>
        <v>#REF!</v>
      </c>
      <c r="M37" s="65" t="e">
        <f t="shared" si="8"/>
        <v>#REF!</v>
      </c>
      <c r="N37" s="65" t="e">
        <f t="shared" si="8"/>
        <v>#REF!</v>
      </c>
      <c r="O37" s="5"/>
      <c r="P37" s="5"/>
      <c r="Q37" s="5"/>
      <c r="R37" s="5"/>
      <c r="S37" s="5"/>
      <c r="T37" s="5"/>
      <c r="U37" s="5"/>
      <c r="V37" s="5"/>
      <c r="W37" s="5"/>
      <c r="X37" s="5"/>
      <c r="Y37" s="5"/>
      <c r="Z37" s="5"/>
    </row>
    <row r="38" spans="1:26" ht="12.75" customHeight="1">
      <c r="A38" s="61" t="s">
        <v>145</v>
      </c>
      <c r="B38" s="61" t="s">
        <v>34</v>
      </c>
      <c r="C38" s="65" t="e">
        <f>SUMIFS(#REF!,#REF!,'Variance Analysis'!$B38,#REF!,'Variance Analysis'!$A38)</f>
        <v>#REF!</v>
      </c>
      <c r="D38" s="65" t="e">
        <f>SUMIFS(#REF!,#REF!,'Variance Analysis'!$B38,#REF!,'Variance Analysis'!$A38)</f>
        <v>#REF!</v>
      </c>
      <c r="E38" s="65" t="e">
        <f>SUMIFS(#REF!,#REF!,'Variance Analysis'!$B38,#REF!,'Variance Analysis'!$A38)</f>
        <v>#REF!</v>
      </c>
      <c r="F38" s="65" t="e">
        <f>SUMIFS(#REF!,#REF!,'Variance Analysis'!$B38,#REF!,'Variance Analysis'!$A38)</f>
        <v>#REF!</v>
      </c>
      <c r="G38" s="65" t="e">
        <f>SUMIFS(#REF!,#REF!,'Variance Analysis'!$B38,#REF!,'Variance Analysis'!$A38)</f>
        <v>#REF!</v>
      </c>
      <c r="H38" s="65" t="e">
        <f>SUMIFS(#REF!,#REF!,'Variance Analysis'!$B38,#REF!,'Variance Analysis'!$A38)</f>
        <v>#REF!</v>
      </c>
      <c r="I38" s="65" t="e">
        <f>SUMIFS(#REF!,#REF!,'Variance Analysis'!$B38,#REF!,'Variance Analysis'!$A38)</f>
        <v>#REF!</v>
      </c>
      <c r="J38" s="65" t="e">
        <f>SUMIFS(#REF!,#REF!,'Variance Analysis'!$B38,#REF!,'Variance Analysis'!$A38)</f>
        <v>#REF!</v>
      </c>
      <c r="K38" s="65" t="e">
        <f>SUMIFS(#REF!,#REF!,'Variance Analysis'!$B38,#REF!,'Variance Analysis'!$A38)</f>
        <v>#REF!</v>
      </c>
      <c r="L38" s="65" t="e">
        <f>SUMIFS(#REF!,#REF!,'Variance Analysis'!$B38,#REF!,'Variance Analysis'!$A38)</f>
        <v>#REF!</v>
      </c>
      <c r="M38" s="65" t="e">
        <f>SUMIFS(#REF!,#REF!,'Variance Analysis'!$B38,#REF!,'Variance Analysis'!$A38)</f>
        <v>#REF!</v>
      </c>
      <c r="N38" s="65" t="e">
        <f>SUMIFS(#REF!,#REF!,'Variance Analysis'!$B38,#REF!,'Variance Analysis'!$A38)</f>
        <v>#REF!</v>
      </c>
      <c r="O38" s="5"/>
      <c r="P38" s="5"/>
      <c r="Q38" s="5"/>
      <c r="R38" s="5"/>
      <c r="S38" s="5"/>
      <c r="T38" s="5"/>
      <c r="U38" s="5"/>
      <c r="V38" s="5"/>
      <c r="W38" s="5"/>
      <c r="X38" s="5"/>
      <c r="Y38" s="5"/>
      <c r="Z38" s="5"/>
    </row>
    <row r="39" spans="1:26" ht="12.75" customHeight="1">
      <c r="A39" s="61" t="s">
        <v>145</v>
      </c>
      <c r="B39" s="61" t="s">
        <v>143</v>
      </c>
      <c r="C39" s="65" t="e">
        <f>SUMIFS(#REF!,#REF!,'Variance Analysis'!$B39,#REF!,'Variance Analysis'!$A39)</f>
        <v>#REF!</v>
      </c>
      <c r="D39" s="65" t="e">
        <f>SUMIFS(#REF!,#REF!,'Variance Analysis'!$B39,#REF!,'Variance Analysis'!$A39)</f>
        <v>#REF!</v>
      </c>
      <c r="E39" s="65" t="e">
        <f>SUMIFS(#REF!,#REF!,'Variance Analysis'!$B39,#REF!,'Variance Analysis'!$A39)</f>
        <v>#REF!</v>
      </c>
      <c r="F39" s="65" t="e">
        <f>SUMIFS(#REF!,#REF!,'Variance Analysis'!$B39,#REF!,'Variance Analysis'!$A39)</f>
        <v>#REF!</v>
      </c>
      <c r="G39" s="65" t="e">
        <f>SUMIFS(#REF!,#REF!,'Variance Analysis'!$B39,#REF!,'Variance Analysis'!$A39)</f>
        <v>#REF!</v>
      </c>
      <c r="H39" s="65" t="e">
        <f>SUMIFS(#REF!,#REF!,'Variance Analysis'!$B39,#REF!,'Variance Analysis'!$A39)</f>
        <v>#REF!</v>
      </c>
      <c r="I39" s="65" t="e">
        <f>SUMIFS(#REF!,#REF!,'Variance Analysis'!$B39,#REF!,'Variance Analysis'!$A39)</f>
        <v>#REF!</v>
      </c>
      <c r="J39" s="65" t="e">
        <f>SUMIFS(#REF!,#REF!,'Variance Analysis'!$B39,#REF!,'Variance Analysis'!$A39)</f>
        <v>#REF!</v>
      </c>
      <c r="K39" s="65" t="e">
        <f>SUMIFS(#REF!,#REF!,'Variance Analysis'!$B39,#REF!,'Variance Analysis'!$A39)</f>
        <v>#REF!</v>
      </c>
      <c r="L39" s="65" t="e">
        <f>SUMIFS(#REF!,#REF!,'Variance Analysis'!$B39,#REF!,'Variance Analysis'!$A39)</f>
        <v>#REF!</v>
      </c>
      <c r="M39" s="65" t="e">
        <f>SUMIFS(#REF!,#REF!,'Variance Analysis'!$B39,#REF!,'Variance Analysis'!$A39)</f>
        <v>#REF!</v>
      </c>
      <c r="N39" s="65" t="e">
        <f>SUMIFS(#REF!,#REF!,'Variance Analysis'!$B39,#REF!,'Variance Analysis'!$A39)</f>
        <v>#REF!</v>
      </c>
      <c r="O39" s="5"/>
      <c r="P39" s="5"/>
      <c r="Q39" s="5"/>
      <c r="R39" s="5"/>
      <c r="S39" s="5"/>
      <c r="T39" s="5"/>
      <c r="U39" s="5"/>
      <c r="V39" s="5"/>
      <c r="W39" s="5"/>
      <c r="X39" s="5"/>
      <c r="Y39" s="5"/>
      <c r="Z39" s="5"/>
    </row>
    <row r="40" spans="1:26" ht="12.75" customHeight="1">
      <c r="A40" s="61" t="s">
        <v>145</v>
      </c>
      <c r="B40" s="61" t="s">
        <v>144</v>
      </c>
      <c r="C40" s="65" t="e">
        <f>SUMIFS(#REF!,#REF!,'Variance Analysis'!$B40,#REF!,'Variance Analysis'!$A40)</f>
        <v>#REF!</v>
      </c>
      <c r="D40" s="65" t="e">
        <f>SUMIFS(#REF!,#REF!,'Variance Analysis'!$B40,#REF!,'Variance Analysis'!$A40)</f>
        <v>#REF!</v>
      </c>
      <c r="E40" s="65" t="e">
        <f>SUMIFS(#REF!,#REF!,'Variance Analysis'!$B40,#REF!,'Variance Analysis'!$A40)</f>
        <v>#REF!</v>
      </c>
      <c r="F40" s="65" t="e">
        <f>SUMIFS(#REF!,#REF!,'Variance Analysis'!$B40,#REF!,'Variance Analysis'!$A40)</f>
        <v>#REF!</v>
      </c>
      <c r="G40" s="65" t="e">
        <f>SUMIFS(#REF!,#REF!,'Variance Analysis'!$B40,#REF!,'Variance Analysis'!$A40)</f>
        <v>#REF!</v>
      </c>
      <c r="H40" s="65" t="e">
        <f>SUMIFS(#REF!,#REF!,'Variance Analysis'!$B40,#REF!,'Variance Analysis'!$A40)</f>
        <v>#REF!</v>
      </c>
      <c r="I40" s="65" t="e">
        <f>SUMIFS(#REF!,#REF!,'Variance Analysis'!$B40,#REF!,'Variance Analysis'!$A40)</f>
        <v>#REF!</v>
      </c>
      <c r="J40" s="65" t="e">
        <f>SUMIFS(#REF!,#REF!,'Variance Analysis'!$B40,#REF!,'Variance Analysis'!$A40)</f>
        <v>#REF!</v>
      </c>
      <c r="K40" s="65" t="e">
        <f>SUMIFS(#REF!,#REF!,'Variance Analysis'!$B40,#REF!,'Variance Analysis'!$A40)</f>
        <v>#REF!</v>
      </c>
      <c r="L40" s="65" t="e">
        <f>SUMIFS(#REF!,#REF!,'Variance Analysis'!$B40,#REF!,'Variance Analysis'!$A40)</f>
        <v>#REF!</v>
      </c>
      <c r="M40" s="65" t="e">
        <f>SUMIFS(#REF!,#REF!,'Variance Analysis'!$B40,#REF!,'Variance Analysis'!$A40)</f>
        <v>#REF!</v>
      </c>
      <c r="N40" s="65" t="e">
        <f>SUMIFS(#REF!,#REF!,'Variance Analysis'!$B40,#REF!,'Variance Analysis'!$A40)</f>
        <v>#REF!</v>
      </c>
      <c r="O40" s="5"/>
      <c r="P40" s="5"/>
      <c r="Q40" s="5"/>
      <c r="R40" s="5"/>
      <c r="S40" s="5"/>
      <c r="T40" s="5"/>
      <c r="U40" s="5"/>
      <c r="V40" s="5"/>
      <c r="W40" s="5"/>
      <c r="X40" s="5"/>
      <c r="Y40" s="5"/>
      <c r="Z40" s="5"/>
    </row>
    <row r="41" spans="1:26" ht="12.75" customHeight="1">
      <c r="A41" s="61" t="s">
        <v>145</v>
      </c>
      <c r="B41" s="61" t="s">
        <v>137</v>
      </c>
      <c r="C41" s="63" t="e">
        <f t="shared" ref="C41:N41" si="9">SUMIFS(#REF!,#REF!,$A$41)</f>
        <v>#REF!</v>
      </c>
      <c r="D41" s="63" t="e">
        <f t="shared" si="9"/>
        <v>#REF!</v>
      </c>
      <c r="E41" s="63" t="e">
        <f t="shared" si="9"/>
        <v>#REF!</v>
      </c>
      <c r="F41" s="63" t="e">
        <f t="shared" si="9"/>
        <v>#REF!</v>
      </c>
      <c r="G41" s="63" t="e">
        <f t="shared" si="9"/>
        <v>#REF!</v>
      </c>
      <c r="H41" s="63" t="e">
        <f t="shared" si="9"/>
        <v>#REF!</v>
      </c>
      <c r="I41" s="63" t="e">
        <f t="shared" si="9"/>
        <v>#REF!</v>
      </c>
      <c r="J41" s="63" t="e">
        <f t="shared" si="9"/>
        <v>#REF!</v>
      </c>
      <c r="K41" s="63" t="e">
        <f t="shared" si="9"/>
        <v>#REF!</v>
      </c>
      <c r="L41" s="63" t="e">
        <f t="shared" si="9"/>
        <v>#REF!</v>
      </c>
      <c r="M41" s="63" t="e">
        <f t="shared" si="9"/>
        <v>#REF!</v>
      </c>
      <c r="N41" s="63" t="e">
        <f t="shared" si="9"/>
        <v>#REF!</v>
      </c>
      <c r="O41" s="5"/>
      <c r="P41" s="5"/>
      <c r="Q41" s="5"/>
      <c r="R41" s="5"/>
      <c r="S41" s="5"/>
      <c r="T41" s="5"/>
      <c r="U41" s="5"/>
      <c r="V41" s="5"/>
      <c r="W41" s="5"/>
      <c r="X41" s="5"/>
      <c r="Y41" s="5"/>
      <c r="Z41" s="5"/>
    </row>
    <row r="42" spans="1:26" ht="12.75" customHeight="1">
      <c r="A42" s="61" t="s">
        <v>121</v>
      </c>
      <c r="B42" s="61" t="s">
        <v>34</v>
      </c>
      <c r="C42" s="65" t="e">
        <f t="shared" ref="C42:N42" si="10">SUMIFS(C$30:C$41,$B$30:$B$41,$B$42)</f>
        <v>#REF!</v>
      </c>
      <c r="D42" s="65" t="e">
        <f t="shared" si="10"/>
        <v>#REF!</v>
      </c>
      <c r="E42" s="65" t="e">
        <f t="shared" si="10"/>
        <v>#REF!</v>
      </c>
      <c r="F42" s="65" t="e">
        <f t="shared" si="10"/>
        <v>#REF!</v>
      </c>
      <c r="G42" s="65" t="e">
        <f t="shared" si="10"/>
        <v>#REF!</v>
      </c>
      <c r="H42" s="65" t="e">
        <f t="shared" si="10"/>
        <v>#REF!</v>
      </c>
      <c r="I42" s="65" t="e">
        <f t="shared" si="10"/>
        <v>#REF!</v>
      </c>
      <c r="J42" s="65" t="e">
        <f t="shared" si="10"/>
        <v>#REF!</v>
      </c>
      <c r="K42" s="65" t="e">
        <f t="shared" si="10"/>
        <v>#REF!</v>
      </c>
      <c r="L42" s="65" t="e">
        <f t="shared" si="10"/>
        <v>#REF!</v>
      </c>
      <c r="M42" s="65" t="e">
        <f t="shared" si="10"/>
        <v>#REF!</v>
      </c>
      <c r="N42" s="65" t="e">
        <f t="shared" si="10"/>
        <v>#REF!</v>
      </c>
      <c r="O42" s="5"/>
      <c r="P42" s="5"/>
      <c r="Q42" s="5"/>
      <c r="R42" s="5"/>
      <c r="S42" s="5"/>
      <c r="T42" s="5"/>
      <c r="U42" s="5"/>
      <c r="V42" s="5"/>
      <c r="W42" s="5"/>
      <c r="X42" s="5"/>
      <c r="Y42" s="5"/>
      <c r="Z42" s="5"/>
    </row>
    <row r="43" spans="1:26" ht="12.75" customHeight="1">
      <c r="A43" s="61" t="s">
        <v>121</v>
      </c>
      <c r="B43" s="61" t="s">
        <v>143</v>
      </c>
      <c r="C43" s="65" t="e">
        <f t="shared" ref="C43:N43" si="11">SUMIFS(C$30:C$41,$B$30:$B$41,$B$43)</f>
        <v>#REF!</v>
      </c>
      <c r="D43" s="65" t="e">
        <f t="shared" si="11"/>
        <v>#REF!</v>
      </c>
      <c r="E43" s="65" t="e">
        <f t="shared" si="11"/>
        <v>#REF!</v>
      </c>
      <c r="F43" s="65" t="e">
        <f t="shared" si="11"/>
        <v>#REF!</v>
      </c>
      <c r="G43" s="65" t="e">
        <f t="shared" si="11"/>
        <v>#REF!</v>
      </c>
      <c r="H43" s="65" t="e">
        <f t="shared" si="11"/>
        <v>#REF!</v>
      </c>
      <c r="I43" s="65" t="e">
        <f t="shared" si="11"/>
        <v>#REF!</v>
      </c>
      <c r="J43" s="65" t="e">
        <f t="shared" si="11"/>
        <v>#REF!</v>
      </c>
      <c r="K43" s="65" t="e">
        <f t="shared" si="11"/>
        <v>#REF!</v>
      </c>
      <c r="L43" s="65" t="e">
        <f t="shared" si="11"/>
        <v>#REF!</v>
      </c>
      <c r="M43" s="65" t="e">
        <f t="shared" si="11"/>
        <v>#REF!</v>
      </c>
      <c r="N43" s="65" t="e">
        <f t="shared" si="11"/>
        <v>#REF!</v>
      </c>
      <c r="O43" s="5"/>
      <c r="P43" s="5"/>
      <c r="Q43" s="5"/>
      <c r="R43" s="5"/>
      <c r="S43" s="5"/>
      <c r="T43" s="5"/>
      <c r="U43" s="5"/>
      <c r="V43" s="5"/>
      <c r="W43" s="5"/>
      <c r="X43" s="5"/>
      <c r="Y43" s="5"/>
      <c r="Z43" s="5"/>
    </row>
    <row r="44" spans="1:26" ht="12.75" customHeight="1">
      <c r="A44" s="61" t="s">
        <v>121</v>
      </c>
      <c r="B44" s="61" t="s">
        <v>144</v>
      </c>
      <c r="C44" s="65" t="e">
        <f t="shared" ref="C44:N44" si="12">SUMIFS(C$30:C$41,$B$30:$B$41,$B$44)</f>
        <v>#REF!</v>
      </c>
      <c r="D44" s="65" t="e">
        <f t="shared" si="12"/>
        <v>#REF!</v>
      </c>
      <c r="E44" s="65" t="e">
        <f t="shared" si="12"/>
        <v>#REF!</v>
      </c>
      <c r="F44" s="65" t="e">
        <f t="shared" si="12"/>
        <v>#REF!</v>
      </c>
      <c r="G44" s="65" t="e">
        <f t="shared" si="12"/>
        <v>#REF!</v>
      </c>
      <c r="H44" s="65" t="e">
        <f t="shared" si="12"/>
        <v>#REF!</v>
      </c>
      <c r="I44" s="65" t="e">
        <f t="shared" si="12"/>
        <v>#REF!</v>
      </c>
      <c r="J44" s="65" t="e">
        <f t="shared" si="12"/>
        <v>#REF!</v>
      </c>
      <c r="K44" s="65" t="e">
        <f t="shared" si="12"/>
        <v>#REF!</v>
      </c>
      <c r="L44" s="65" t="e">
        <f t="shared" si="12"/>
        <v>#REF!</v>
      </c>
      <c r="M44" s="65" t="e">
        <f t="shared" si="12"/>
        <v>#REF!</v>
      </c>
      <c r="N44" s="65" t="e">
        <f t="shared" si="12"/>
        <v>#REF!</v>
      </c>
      <c r="O44" s="5"/>
      <c r="P44" s="5"/>
      <c r="Q44" s="5"/>
      <c r="R44" s="5"/>
      <c r="S44" s="5"/>
      <c r="T44" s="5"/>
      <c r="U44" s="5"/>
      <c r="V44" s="5"/>
      <c r="W44" s="5"/>
      <c r="X44" s="5"/>
      <c r="Y44" s="5"/>
      <c r="Z44" s="5"/>
    </row>
    <row r="45" spans="1:26" ht="12.75" customHeight="1">
      <c r="A45" s="61" t="s">
        <v>121</v>
      </c>
      <c r="B45" s="5" t="s">
        <v>137</v>
      </c>
      <c r="C45" s="65" t="e">
        <f t="shared" ref="C45:N45" si="13">SUMIFS(C$30:C$41,$B$30:$B$41,$B$45)</f>
        <v>#REF!</v>
      </c>
      <c r="D45" s="65" t="e">
        <f t="shared" si="13"/>
        <v>#REF!</v>
      </c>
      <c r="E45" s="65" t="e">
        <f t="shared" si="13"/>
        <v>#REF!</v>
      </c>
      <c r="F45" s="65" t="e">
        <f t="shared" si="13"/>
        <v>#REF!</v>
      </c>
      <c r="G45" s="65" t="e">
        <f t="shared" si="13"/>
        <v>#REF!</v>
      </c>
      <c r="H45" s="65" t="e">
        <f t="shared" si="13"/>
        <v>#REF!</v>
      </c>
      <c r="I45" s="65" t="e">
        <f t="shared" si="13"/>
        <v>#REF!</v>
      </c>
      <c r="J45" s="65" t="e">
        <f t="shared" si="13"/>
        <v>#REF!</v>
      </c>
      <c r="K45" s="65" t="e">
        <f t="shared" si="13"/>
        <v>#REF!</v>
      </c>
      <c r="L45" s="65" t="e">
        <f t="shared" si="13"/>
        <v>#REF!</v>
      </c>
      <c r="M45" s="65" t="e">
        <f t="shared" si="13"/>
        <v>#REF!</v>
      </c>
      <c r="N45" s="65" t="e">
        <f t="shared" si="13"/>
        <v>#REF!</v>
      </c>
      <c r="O45" s="5"/>
      <c r="P45" s="5"/>
      <c r="Q45" s="5"/>
      <c r="R45" s="5"/>
      <c r="S45" s="5"/>
      <c r="T45" s="5"/>
      <c r="U45" s="5"/>
      <c r="V45" s="5"/>
      <c r="W45" s="5"/>
      <c r="X45" s="5"/>
      <c r="Y45" s="5"/>
      <c r="Z45" s="5"/>
    </row>
    <row r="46" spans="1:26" ht="39.75" customHeight="1">
      <c r="A46" s="176" t="s">
        <v>146</v>
      </c>
      <c r="B46" s="184"/>
      <c r="C46" s="184"/>
      <c r="D46" s="184"/>
      <c r="E46" s="184"/>
      <c r="F46" s="184"/>
      <c r="G46" s="184"/>
      <c r="H46" s="184"/>
      <c r="I46" s="184"/>
      <c r="J46" s="184"/>
      <c r="K46" s="132"/>
      <c r="L46" s="132"/>
      <c r="M46" s="132"/>
      <c r="N46" s="132"/>
      <c r="O46" s="132"/>
      <c r="P46" s="132"/>
      <c r="Q46" s="132"/>
      <c r="R46" s="132"/>
      <c r="S46" s="132"/>
      <c r="T46" s="132"/>
      <c r="U46" s="132"/>
      <c r="V46" s="132"/>
      <c r="W46" s="132"/>
      <c r="X46" s="132"/>
      <c r="Y46" s="132"/>
      <c r="Z46" s="132"/>
    </row>
    <row r="47" spans="1:26" ht="30" customHeight="1">
      <c r="A47" s="172" t="s">
        <v>147</v>
      </c>
      <c r="B47" s="185"/>
      <c r="C47" s="185"/>
      <c r="D47" s="185"/>
      <c r="E47" s="185"/>
      <c r="F47" s="185"/>
      <c r="G47" s="185"/>
      <c r="H47" s="185"/>
      <c r="I47" s="185"/>
      <c r="J47" s="185"/>
      <c r="K47" s="132"/>
      <c r="L47" s="132"/>
      <c r="M47" s="132"/>
      <c r="N47" s="132"/>
      <c r="O47" s="132"/>
      <c r="P47" s="132"/>
      <c r="Q47" s="132"/>
      <c r="R47" s="132"/>
      <c r="S47" s="132"/>
      <c r="T47" s="132"/>
      <c r="U47" s="132"/>
      <c r="V47" s="132"/>
      <c r="W47" s="132"/>
      <c r="X47" s="132"/>
      <c r="Y47" s="132"/>
      <c r="Z47" s="132"/>
    </row>
    <row r="48" spans="1:26" ht="45.75" customHeight="1">
      <c r="A48" s="172" t="s">
        <v>148</v>
      </c>
      <c r="B48" s="185"/>
      <c r="C48" s="185"/>
      <c r="D48" s="185"/>
      <c r="E48" s="185"/>
      <c r="F48" s="185"/>
      <c r="G48" s="185"/>
      <c r="H48" s="185"/>
      <c r="I48" s="185"/>
      <c r="J48" s="185"/>
      <c r="K48" s="132"/>
      <c r="L48" s="132"/>
      <c r="M48" s="132"/>
      <c r="N48" s="132"/>
      <c r="O48" s="132"/>
      <c r="P48" s="132"/>
      <c r="Q48" s="132"/>
      <c r="R48" s="132"/>
      <c r="S48" s="132"/>
      <c r="T48" s="132"/>
      <c r="U48" s="132"/>
      <c r="V48" s="132"/>
      <c r="W48" s="132"/>
      <c r="X48" s="132"/>
      <c r="Y48" s="132"/>
      <c r="Z48" s="132"/>
    </row>
    <row r="49" spans="1:26" ht="45.75" customHeight="1">
      <c r="A49" s="133" t="s">
        <v>149</v>
      </c>
      <c r="B49" s="134" t="s">
        <v>150</v>
      </c>
      <c r="C49" s="135"/>
      <c r="D49" s="135"/>
      <c r="E49" s="135"/>
      <c r="F49" s="135"/>
      <c r="G49" s="135"/>
      <c r="H49" s="135"/>
      <c r="I49" s="135"/>
      <c r="J49" s="135"/>
      <c r="K49" s="132"/>
      <c r="L49" s="132"/>
      <c r="M49" s="132"/>
      <c r="N49" s="132"/>
      <c r="O49" s="132"/>
      <c r="P49" s="132"/>
      <c r="Q49" s="132"/>
      <c r="R49" s="132"/>
      <c r="S49" s="132"/>
      <c r="T49" s="132"/>
      <c r="U49" s="132"/>
      <c r="V49" s="132"/>
      <c r="W49" s="132"/>
      <c r="X49" s="132"/>
      <c r="Y49" s="132"/>
      <c r="Z49" s="132"/>
    </row>
    <row r="50" spans="1:26" ht="28.5" customHeight="1">
      <c r="A50" s="66" t="s">
        <v>121</v>
      </c>
      <c r="B50" s="130"/>
      <c r="C50" s="60" t="s">
        <v>122</v>
      </c>
      <c r="D50" s="60" t="s">
        <v>123</v>
      </c>
      <c r="E50" s="60" t="s">
        <v>124</v>
      </c>
      <c r="F50" s="60" t="s">
        <v>125</v>
      </c>
      <c r="G50" s="60" t="s">
        <v>126</v>
      </c>
      <c r="H50" s="60" t="s">
        <v>127</v>
      </c>
      <c r="I50" s="60" t="s">
        <v>128</v>
      </c>
      <c r="J50" s="60" t="s">
        <v>129</v>
      </c>
      <c r="K50" s="60" t="s">
        <v>130</v>
      </c>
      <c r="L50" s="60" t="s">
        <v>131</v>
      </c>
      <c r="M50" s="60" t="s">
        <v>132</v>
      </c>
      <c r="N50" s="60" t="s">
        <v>133</v>
      </c>
      <c r="O50" s="5"/>
      <c r="P50" s="5"/>
      <c r="Q50" s="5"/>
      <c r="R50" s="5"/>
      <c r="S50" s="5"/>
      <c r="T50" s="5"/>
      <c r="U50" s="5"/>
      <c r="V50" s="5"/>
      <c r="W50" s="5"/>
      <c r="X50" s="5"/>
      <c r="Y50" s="5"/>
      <c r="Z50" s="5"/>
    </row>
    <row r="51" spans="1:26" ht="12.75" customHeight="1">
      <c r="A51" s="67" t="s">
        <v>134</v>
      </c>
      <c r="B51" s="62" t="s">
        <v>34</v>
      </c>
      <c r="C51" s="68" t="e">
        <f t="shared" ref="C51:N51" si="14">C30-C9</f>
        <v>#REF!</v>
      </c>
      <c r="D51" s="68" t="e">
        <f t="shared" si="14"/>
        <v>#REF!</v>
      </c>
      <c r="E51" s="68" t="e">
        <f t="shared" si="14"/>
        <v>#REF!</v>
      </c>
      <c r="F51" s="68" t="e">
        <f t="shared" si="14"/>
        <v>#REF!</v>
      </c>
      <c r="G51" s="68" t="e">
        <f t="shared" si="14"/>
        <v>#REF!</v>
      </c>
      <c r="H51" s="68" t="e">
        <f t="shared" si="14"/>
        <v>#REF!</v>
      </c>
      <c r="I51" s="68" t="e">
        <f t="shared" si="14"/>
        <v>#REF!</v>
      </c>
      <c r="J51" s="68" t="e">
        <f t="shared" si="14"/>
        <v>#REF!</v>
      </c>
      <c r="K51" s="68" t="e">
        <f t="shared" si="14"/>
        <v>#REF!</v>
      </c>
      <c r="L51" s="68" t="e">
        <f t="shared" si="14"/>
        <v>#REF!</v>
      </c>
      <c r="M51" s="68" t="e">
        <f t="shared" si="14"/>
        <v>#REF!</v>
      </c>
      <c r="N51" s="68" t="e">
        <f t="shared" si="14"/>
        <v>#REF!</v>
      </c>
      <c r="O51" s="5"/>
      <c r="P51" s="5"/>
      <c r="Q51" s="5"/>
      <c r="R51" s="5"/>
      <c r="S51" s="5"/>
      <c r="T51" s="5"/>
      <c r="U51" s="5"/>
      <c r="V51" s="5"/>
      <c r="W51" s="5"/>
      <c r="X51" s="5"/>
      <c r="Y51" s="5"/>
      <c r="Z51" s="5"/>
    </row>
    <row r="52" spans="1:26" ht="12.75" customHeight="1">
      <c r="A52" s="61"/>
      <c r="B52" s="61" t="s">
        <v>135</v>
      </c>
      <c r="C52" s="68" t="e">
        <f t="shared" ref="C52:N52" si="15">C31-C10</f>
        <v>#REF!</v>
      </c>
      <c r="D52" s="68" t="e">
        <f t="shared" si="15"/>
        <v>#REF!</v>
      </c>
      <c r="E52" s="68" t="e">
        <f t="shared" si="15"/>
        <v>#REF!</v>
      </c>
      <c r="F52" s="68" t="e">
        <f t="shared" si="15"/>
        <v>#REF!</v>
      </c>
      <c r="G52" s="68" t="e">
        <f t="shared" si="15"/>
        <v>#REF!</v>
      </c>
      <c r="H52" s="68" t="e">
        <f t="shared" si="15"/>
        <v>#REF!</v>
      </c>
      <c r="I52" s="68" t="e">
        <f t="shared" si="15"/>
        <v>#REF!</v>
      </c>
      <c r="J52" s="68" t="e">
        <f t="shared" si="15"/>
        <v>#REF!</v>
      </c>
      <c r="K52" s="68" t="e">
        <f t="shared" si="15"/>
        <v>#REF!</v>
      </c>
      <c r="L52" s="68" t="e">
        <f t="shared" si="15"/>
        <v>#REF!</v>
      </c>
      <c r="M52" s="68" t="e">
        <f t="shared" si="15"/>
        <v>#REF!</v>
      </c>
      <c r="N52" s="68" t="e">
        <f t="shared" si="15"/>
        <v>#REF!</v>
      </c>
      <c r="O52" s="5"/>
      <c r="P52" s="5"/>
      <c r="Q52" s="5"/>
      <c r="R52" s="5"/>
      <c r="S52" s="5"/>
      <c r="T52" s="5"/>
      <c r="U52" s="5"/>
      <c r="V52" s="5"/>
      <c r="W52" s="5"/>
      <c r="X52" s="5"/>
      <c r="Y52" s="5"/>
      <c r="Z52" s="5"/>
    </row>
    <row r="53" spans="1:26" ht="12.75" customHeight="1">
      <c r="A53" s="61"/>
      <c r="B53" s="61" t="s">
        <v>136</v>
      </c>
      <c r="C53" s="68" t="e">
        <f t="shared" ref="C53:N53" si="16">C32-C11</f>
        <v>#REF!</v>
      </c>
      <c r="D53" s="68" t="e">
        <f t="shared" si="16"/>
        <v>#REF!</v>
      </c>
      <c r="E53" s="68" t="e">
        <f t="shared" si="16"/>
        <v>#REF!</v>
      </c>
      <c r="F53" s="68" t="e">
        <f t="shared" si="16"/>
        <v>#REF!</v>
      </c>
      <c r="G53" s="68" t="e">
        <f t="shared" si="16"/>
        <v>#REF!</v>
      </c>
      <c r="H53" s="68" t="e">
        <f t="shared" si="16"/>
        <v>#REF!</v>
      </c>
      <c r="I53" s="68" t="e">
        <f t="shared" si="16"/>
        <v>#REF!</v>
      </c>
      <c r="J53" s="68" t="e">
        <f t="shared" si="16"/>
        <v>#REF!</v>
      </c>
      <c r="K53" s="68" t="e">
        <f t="shared" si="16"/>
        <v>#REF!</v>
      </c>
      <c r="L53" s="68" t="e">
        <f t="shared" si="16"/>
        <v>#REF!</v>
      </c>
      <c r="M53" s="68" t="e">
        <f t="shared" si="16"/>
        <v>#REF!</v>
      </c>
      <c r="N53" s="68" t="e">
        <f t="shared" si="16"/>
        <v>#REF!</v>
      </c>
      <c r="O53" s="5"/>
      <c r="P53" s="5"/>
      <c r="Q53" s="5"/>
      <c r="R53" s="5"/>
      <c r="S53" s="5"/>
      <c r="T53" s="5"/>
      <c r="U53" s="5"/>
      <c r="V53" s="5"/>
      <c r="W53" s="5"/>
      <c r="X53" s="5"/>
      <c r="Y53" s="5"/>
      <c r="Z53" s="5"/>
    </row>
    <row r="54" spans="1:26" ht="12.75" customHeight="1">
      <c r="A54" s="61"/>
      <c r="B54" s="61" t="s">
        <v>137</v>
      </c>
      <c r="C54" s="68" t="e">
        <f t="shared" ref="C54:N54" si="17">C33-C12</f>
        <v>#REF!</v>
      </c>
      <c r="D54" s="68" t="e">
        <f t="shared" si="17"/>
        <v>#REF!</v>
      </c>
      <c r="E54" s="68" t="e">
        <f t="shared" si="17"/>
        <v>#REF!</v>
      </c>
      <c r="F54" s="68" t="e">
        <f t="shared" si="17"/>
        <v>#REF!</v>
      </c>
      <c r="G54" s="68" t="e">
        <f t="shared" si="17"/>
        <v>#REF!</v>
      </c>
      <c r="H54" s="68" t="e">
        <f t="shared" si="17"/>
        <v>#REF!</v>
      </c>
      <c r="I54" s="68" t="e">
        <f t="shared" si="17"/>
        <v>#REF!</v>
      </c>
      <c r="J54" s="68" t="e">
        <f t="shared" si="17"/>
        <v>#REF!</v>
      </c>
      <c r="K54" s="68" t="e">
        <f t="shared" si="17"/>
        <v>#REF!</v>
      </c>
      <c r="L54" s="68" t="e">
        <f t="shared" si="17"/>
        <v>#REF!</v>
      </c>
      <c r="M54" s="68" t="e">
        <f t="shared" si="17"/>
        <v>#REF!</v>
      </c>
      <c r="N54" s="68" t="e">
        <f t="shared" si="17"/>
        <v>#REF!</v>
      </c>
      <c r="O54" s="5"/>
      <c r="P54" s="5"/>
      <c r="Q54" s="5"/>
      <c r="R54" s="5"/>
      <c r="S54" s="5"/>
      <c r="T54" s="5"/>
      <c r="U54" s="5"/>
      <c r="V54" s="5"/>
      <c r="W54" s="5"/>
      <c r="X54" s="5"/>
      <c r="Y54" s="5"/>
      <c r="Z54" s="5"/>
    </row>
    <row r="55" spans="1:26" ht="12.75" customHeight="1">
      <c r="A55" s="61" t="s">
        <v>138</v>
      </c>
      <c r="B55" s="61" t="s">
        <v>34</v>
      </c>
      <c r="C55" s="68" t="e">
        <f t="shared" ref="C55:N55" si="18">C34-C13</f>
        <v>#REF!</v>
      </c>
      <c r="D55" s="68" t="e">
        <f t="shared" si="18"/>
        <v>#REF!</v>
      </c>
      <c r="E55" s="68" t="e">
        <f t="shared" si="18"/>
        <v>#REF!</v>
      </c>
      <c r="F55" s="68" t="e">
        <f t="shared" si="18"/>
        <v>#REF!</v>
      </c>
      <c r="G55" s="68" t="e">
        <f t="shared" si="18"/>
        <v>#REF!</v>
      </c>
      <c r="H55" s="68" t="e">
        <f t="shared" si="18"/>
        <v>#REF!</v>
      </c>
      <c r="I55" s="68" t="e">
        <f t="shared" si="18"/>
        <v>#REF!</v>
      </c>
      <c r="J55" s="68" t="e">
        <f t="shared" si="18"/>
        <v>#REF!</v>
      </c>
      <c r="K55" s="68" t="e">
        <f t="shared" si="18"/>
        <v>#REF!</v>
      </c>
      <c r="L55" s="68" t="e">
        <f t="shared" si="18"/>
        <v>#REF!</v>
      </c>
      <c r="M55" s="68" t="e">
        <f t="shared" si="18"/>
        <v>#REF!</v>
      </c>
      <c r="N55" s="68" t="e">
        <f t="shared" si="18"/>
        <v>#REF!</v>
      </c>
      <c r="O55" s="5"/>
      <c r="P55" s="5"/>
      <c r="Q55" s="5"/>
      <c r="R55" s="5"/>
      <c r="S55" s="5"/>
      <c r="T55" s="5"/>
      <c r="U55" s="5"/>
      <c r="V55" s="5"/>
      <c r="W55" s="5"/>
      <c r="X55" s="5"/>
      <c r="Y55" s="5"/>
      <c r="Z55" s="5"/>
    </row>
    <row r="56" spans="1:26" ht="12.75" customHeight="1">
      <c r="A56" s="61"/>
      <c r="B56" s="61" t="s">
        <v>135</v>
      </c>
      <c r="C56" s="68" t="e">
        <f t="shared" ref="C56:N56" si="19">C35-C14</f>
        <v>#REF!</v>
      </c>
      <c r="D56" s="68" t="e">
        <f t="shared" si="19"/>
        <v>#REF!</v>
      </c>
      <c r="E56" s="68" t="e">
        <f t="shared" si="19"/>
        <v>#REF!</v>
      </c>
      <c r="F56" s="68" t="e">
        <f t="shared" si="19"/>
        <v>#REF!</v>
      </c>
      <c r="G56" s="68" t="e">
        <f t="shared" si="19"/>
        <v>#REF!</v>
      </c>
      <c r="H56" s="68" t="e">
        <f t="shared" si="19"/>
        <v>#REF!</v>
      </c>
      <c r="I56" s="68" t="e">
        <f t="shared" si="19"/>
        <v>#REF!</v>
      </c>
      <c r="J56" s="68" t="e">
        <f t="shared" si="19"/>
        <v>#REF!</v>
      </c>
      <c r="K56" s="68" t="e">
        <f t="shared" si="19"/>
        <v>#REF!</v>
      </c>
      <c r="L56" s="68" t="e">
        <f t="shared" si="19"/>
        <v>#REF!</v>
      </c>
      <c r="M56" s="68" t="e">
        <f t="shared" si="19"/>
        <v>#REF!</v>
      </c>
      <c r="N56" s="68" t="e">
        <f t="shared" si="19"/>
        <v>#REF!</v>
      </c>
      <c r="O56" s="5"/>
      <c r="P56" s="5"/>
      <c r="Q56" s="5"/>
      <c r="R56" s="5"/>
      <c r="S56" s="5"/>
      <c r="T56" s="5"/>
      <c r="U56" s="5"/>
      <c r="V56" s="5"/>
      <c r="W56" s="5"/>
      <c r="X56" s="5"/>
      <c r="Y56" s="5"/>
      <c r="Z56" s="5"/>
    </row>
    <row r="57" spans="1:26" ht="12.75" customHeight="1">
      <c r="A57" s="61"/>
      <c r="B57" s="61" t="s">
        <v>136</v>
      </c>
      <c r="C57" s="68" t="e">
        <f t="shared" ref="C57:N57" si="20">C36-C15</f>
        <v>#REF!</v>
      </c>
      <c r="D57" s="68" t="e">
        <f t="shared" si="20"/>
        <v>#REF!</v>
      </c>
      <c r="E57" s="68" t="e">
        <f t="shared" si="20"/>
        <v>#REF!</v>
      </c>
      <c r="F57" s="68" t="e">
        <f t="shared" si="20"/>
        <v>#REF!</v>
      </c>
      <c r="G57" s="68" t="e">
        <f t="shared" si="20"/>
        <v>#REF!</v>
      </c>
      <c r="H57" s="68" t="e">
        <f t="shared" si="20"/>
        <v>#REF!</v>
      </c>
      <c r="I57" s="68" t="e">
        <f t="shared" si="20"/>
        <v>#REF!</v>
      </c>
      <c r="J57" s="68" t="e">
        <f t="shared" si="20"/>
        <v>#REF!</v>
      </c>
      <c r="K57" s="68" t="e">
        <f t="shared" si="20"/>
        <v>#REF!</v>
      </c>
      <c r="L57" s="68" t="e">
        <f t="shared" si="20"/>
        <v>#REF!</v>
      </c>
      <c r="M57" s="68" t="e">
        <f t="shared" si="20"/>
        <v>#REF!</v>
      </c>
      <c r="N57" s="68" t="e">
        <f t="shared" si="20"/>
        <v>#REF!</v>
      </c>
      <c r="O57" s="5"/>
      <c r="P57" s="5"/>
      <c r="Q57" s="5"/>
      <c r="R57" s="5"/>
      <c r="S57" s="5"/>
      <c r="T57" s="5"/>
      <c r="U57" s="5"/>
      <c r="V57" s="5"/>
      <c r="W57" s="5"/>
      <c r="X57" s="5"/>
      <c r="Y57" s="5"/>
      <c r="Z57" s="5"/>
    </row>
    <row r="58" spans="1:26" ht="12.75" customHeight="1">
      <c r="A58" s="61"/>
      <c r="B58" s="61" t="s">
        <v>137</v>
      </c>
      <c r="C58" s="68" t="e">
        <f t="shared" ref="C58:N58" si="21">C37-C16</f>
        <v>#REF!</v>
      </c>
      <c r="D58" s="68" t="e">
        <f t="shared" si="21"/>
        <v>#REF!</v>
      </c>
      <c r="E58" s="68" t="e">
        <f t="shared" si="21"/>
        <v>#REF!</v>
      </c>
      <c r="F58" s="68" t="e">
        <f t="shared" si="21"/>
        <v>#REF!</v>
      </c>
      <c r="G58" s="68" t="e">
        <f t="shared" si="21"/>
        <v>#REF!</v>
      </c>
      <c r="H58" s="68" t="e">
        <f t="shared" si="21"/>
        <v>#REF!</v>
      </c>
      <c r="I58" s="68" t="e">
        <f t="shared" si="21"/>
        <v>#REF!</v>
      </c>
      <c r="J58" s="68" t="e">
        <f t="shared" si="21"/>
        <v>#REF!</v>
      </c>
      <c r="K58" s="68" t="e">
        <f t="shared" si="21"/>
        <v>#REF!</v>
      </c>
      <c r="L58" s="68" t="e">
        <f t="shared" si="21"/>
        <v>#REF!</v>
      </c>
      <c r="M58" s="68" t="e">
        <f t="shared" si="21"/>
        <v>#REF!</v>
      </c>
      <c r="N58" s="68" t="e">
        <f t="shared" si="21"/>
        <v>#REF!</v>
      </c>
      <c r="O58" s="5"/>
      <c r="P58" s="5"/>
      <c r="Q58" s="5"/>
      <c r="R58" s="5"/>
      <c r="S58" s="5"/>
      <c r="T58" s="5"/>
      <c r="U58" s="5"/>
      <c r="V58" s="5"/>
      <c r="W58" s="5"/>
      <c r="X58" s="5"/>
      <c r="Y58" s="5"/>
      <c r="Z58" s="5"/>
    </row>
    <row r="59" spans="1:26" ht="12.75" customHeight="1">
      <c r="A59" s="61" t="s">
        <v>139</v>
      </c>
      <c r="B59" s="61" t="s">
        <v>34</v>
      </c>
      <c r="C59" s="68" t="e">
        <f t="shared" ref="C59:N59" si="22">C38-C17</f>
        <v>#REF!</v>
      </c>
      <c r="D59" s="68" t="e">
        <f t="shared" si="22"/>
        <v>#REF!</v>
      </c>
      <c r="E59" s="68" t="e">
        <f t="shared" si="22"/>
        <v>#REF!</v>
      </c>
      <c r="F59" s="68" t="e">
        <f t="shared" si="22"/>
        <v>#REF!</v>
      </c>
      <c r="G59" s="68" t="e">
        <f t="shared" si="22"/>
        <v>#REF!</v>
      </c>
      <c r="H59" s="68" t="e">
        <f t="shared" si="22"/>
        <v>#REF!</v>
      </c>
      <c r="I59" s="68" t="e">
        <f t="shared" si="22"/>
        <v>#REF!</v>
      </c>
      <c r="J59" s="68" t="e">
        <f t="shared" si="22"/>
        <v>#REF!</v>
      </c>
      <c r="K59" s="68" t="e">
        <f t="shared" si="22"/>
        <v>#REF!</v>
      </c>
      <c r="L59" s="68" t="e">
        <f t="shared" si="22"/>
        <v>#REF!</v>
      </c>
      <c r="M59" s="68" t="e">
        <f t="shared" si="22"/>
        <v>#REF!</v>
      </c>
      <c r="N59" s="68" t="e">
        <f t="shared" si="22"/>
        <v>#REF!</v>
      </c>
      <c r="O59" s="5"/>
      <c r="P59" s="5"/>
      <c r="Q59" s="5"/>
      <c r="R59" s="5"/>
      <c r="S59" s="5"/>
      <c r="T59" s="5"/>
      <c r="U59" s="5"/>
      <c r="V59" s="5"/>
      <c r="W59" s="5"/>
      <c r="X59" s="5"/>
      <c r="Y59" s="5"/>
      <c r="Z59" s="5"/>
    </row>
    <row r="60" spans="1:26" ht="12.75" customHeight="1">
      <c r="A60" s="61"/>
      <c r="B60" s="61" t="s">
        <v>135</v>
      </c>
      <c r="C60" s="68" t="e">
        <f t="shared" ref="C60:N60" si="23">C39-C18</f>
        <v>#REF!</v>
      </c>
      <c r="D60" s="68" t="e">
        <f t="shared" si="23"/>
        <v>#REF!</v>
      </c>
      <c r="E60" s="68" t="e">
        <f t="shared" si="23"/>
        <v>#REF!</v>
      </c>
      <c r="F60" s="68" t="e">
        <f t="shared" si="23"/>
        <v>#REF!</v>
      </c>
      <c r="G60" s="68" t="e">
        <f t="shared" si="23"/>
        <v>#REF!</v>
      </c>
      <c r="H60" s="68" t="e">
        <f t="shared" si="23"/>
        <v>#REF!</v>
      </c>
      <c r="I60" s="68" t="e">
        <f t="shared" si="23"/>
        <v>#REF!</v>
      </c>
      <c r="J60" s="68" t="e">
        <f t="shared" si="23"/>
        <v>#REF!</v>
      </c>
      <c r="K60" s="68" t="e">
        <f t="shared" si="23"/>
        <v>#REF!</v>
      </c>
      <c r="L60" s="68" t="e">
        <f t="shared" si="23"/>
        <v>#REF!</v>
      </c>
      <c r="M60" s="68" t="e">
        <f t="shared" si="23"/>
        <v>#REF!</v>
      </c>
      <c r="N60" s="68" t="e">
        <f t="shared" si="23"/>
        <v>#REF!</v>
      </c>
      <c r="O60" s="5"/>
      <c r="P60" s="5"/>
      <c r="Q60" s="5"/>
      <c r="R60" s="5"/>
      <c r="S60" s="5"/>
      <c r="T60" s="5"/>
      <c r="U60" s="5"/>
      <c r="V60" s="5"/>
      <c r="W60" s="5"/>
      <c r="X60" s="5"/>
      <c r="Y60" s="5"/>
      <c r="Z60" s="5"/>
    </row>
    <row r="61" spans="1:26" ht="12.75" customHeight="1">
      <c r="A61" s="61"/>
      <c r="B61" s="61" t="s">
        <v>136</v>
      </c>
      <c r="C61" s="68" t="e">
        <f t="shared" ref="C61:N61" si="24">C40-C19</f>
        <v>#REF!</v>
      </c>
      <c r="D61" s="68" t="e">
        <f t="shared" si="24"/>
        <v>#REF!</v>
      </c>
      <c r="E61" s="68" t="e">
        <f t="shared" si="24"/>
        <v>#REF!</v>
      </c>
      <c r="F61" s="68" t="e">
        <f t="shared" si="24"/>
        <v>#REF!</v>
      </c>
      <c r="G61" s="68" t="e">
        <f t="shared" si="24"/>
        <v>#REF!</v>
      </c>
      <c r="H61" s="68" t="e">
        <f t="shared" si="24"/>
        <v>#REF!</v>
      </c>
      <c r="I61" s="68" t="e">
        <f t="shared" si="24"/>
        <v>#REF!</v>
      </c>
      <c r="J61" s="68" t="e">
        <f t="shared" si="24"/>
        <v>#REF!</v>
      </c>
      <c r="K61" s="68" t="e">
        <f t="shared" si="24"/>
        <v>#REF!</v>
      </c>
      <c r="L61" s="68" t="e">
        <f t="shared" si="24"/>
        <v>#REF!</v>
      </c>
      <c r="M61" s="68" t="e">
        <f t="shared" si="24"/>
        <v>#REF!</v>
      </c>
      <c r="N61" s="68" t="e">
        <f t="shared" si="24"/>
        <v>#REF!</v>
      </c>
      <c r="O61" s="5"/>
      <c r="P61" s="5"/>
      <c r="Q61" s="5"/>
      <c r="R61" s="5"/>
      <c r="S61" s="5"/>
      <c r="T61" s="5"/>
      <c r="U61" s="5"/>
      <c r="V61" s="5"/>
      <c r="W61" s="5"/>
      <c r="X61" s="5"/>
      <c r="Y61" s="5"/>
      <c r="Z61" s="5"/>
    </row>
    <row r="62" spans="1:26" ht="12.75" customHeight="1">
      <c r="A62" s="61"/>
      <c r="B62" s="61" t="s">
        <v>137</v>
      </c>
      <c r="C62" s="68" t="e">
        <f t="shared" ref="C62:N62" si="25">C41-C20</f>
        <v>#REF!</v>
      </c>
      <c r="D62" s="68" t="e">
        <f t="shared" si="25"/>
        <v>#REF!</v>
      </c>
      <c r="E62" s="68" t="e">
        <f t="shared" si="25"/>
        <v>#REF!</v>
      </c>
      <c r="F62" s="68" t="e">
        <f t="shared" si="25"/>
        <v>#REF!</v>
      </c>
      <c r="G62" s="68" t="e">
        <f t="shared" si="25"/>
        <v>#REF!</v>
      </c>
      <c r="H62" s="68" t="e">
        <f t="shared" si="25"/>
        <v>#REF!</v>
      </c>
      <c r="I62" s="68" t="e">
        <f t="shared" si="25"/>
        <v>#REF!</v>
      </c>
      <c r="J62" s="68" t="e">
        <f t="shared" si="25"/>
        <v>#REF!</v>
      </c>
      <c r="K62" s="68" t="e">
        <f t="shared" si="25"/>
        <v>#REF!</v>
      </c>
      <c r="L62" s="68" t="e">
        <f t="shared" si="25"/>
        <v>#REF!</v>
      </c>
      <c r="M62" s="68" t="e">
        <f t="shared" si="25"/>
        <v>#REF!</v>
      </c>
      <c r="N62" s="68" t="e">
        <f t="shared" si="25"/>
        <v>#REF!</v>
      </c>
      <c r="O62" s="5"/>
      <c r="P62" s="5"/>
      <c r="Q62" s="5"/>
      <c r="R62" s="5"/>
      <c r="S62" s="5"/>
      <c r="T62" s="5"/>
      <c r="U62" s="5"/>
      <c r="V62" s="5"/>
      <c r="W62" s="5"/>
      <c r="X62" s="5"/>
      <c r="Y62" s="5"/>
      <c r="Z62" s="5"/>
    </row>
    <row r="63" spans="1:26" ht="12.75" customHeight="1">
      <c r="A63" s="61" t="s">
        <v>121</v>
      </c>
      <c r="B63" s="61" t="s">
        <v>34</v>
      </c>
      <c r="C63" s="68" t="e">
        <f t="shared" ref="C63:N63" si="26">C42-C21</f>
        <v>#REF!</v>
      </c>
      <c r="D63" s="68" t="e">
        <f t="shared" si="26"/>
        <v>#REF!</v>
      </c>
      <c r="E63" s="68" t="e">
        <f t="shared" si="26"/>
        <v>#REF!</v>
      </c>
      <c r="F63" s="68" t="e">
        <f t="shared" si="26"/>
        <v>#REF!</v>
      </c>
      <c r="G63" s="68" t="e">
        <f t="shared" si="26"/>
        <v>#REF!</v>
      </c>
      <c r="H63" s="68" t="e">
        <f t="shared" si="26"/>
        <v>#REF!</v>
      </c>
      <c r="I63" s="68" t="e">
        <f t="shared" si="26"/>
        <v>#REF!</v>
      </c>
      <c r="J63" s="68" t="e">
        <f t="shared" si="26"/>
        <v>#REF!</v>
      </c>
      <c r="K63" s="68" t="e">
        <f t="shared" si="26"/>
        <v>#REF!</v>
      </c>
      <c r="L63" s="68" t="e">
        <f t="shared" si="26"/>
        <v>#REF!</v>
      </c>
      <c r="M63" s="68" t="e">
        <f t="shared" si="26"/>
        <v>#REF!</v>
      </c>
      <c r="N63" s="68" t="e">
        <f t="shared" si="26"/>
        <v>#REF!</v>
      </c>
      <c r="O63" s="5"/>
      <c r="P63" s="5"/>
      <c r="Q63" s="5"/>
      <c r="R63" s="5"/>
      <c r="S63" s="5"/>
      <c r="T63" s="5"/>
      <c r="U63" s="5"/>
      <c r="V63" s="5"/>
      <c r="W63" s="5"/>
      <c r="X63" s="5"/>
      <c r="Y63" s="5"/>
      <c r="Z63" s="5"/>
    </row>
    <row r="64" spans="1:26" ht="12.75" customHeight="1">
      <c r="A64" s="61"/>
      <c r="B64" s="61" t="s">
        <v>135</v>
      </c>
      <c r="C64" s="68" t="e">
        <f t="shared" ref="C64:N64" si="27">C43-C22</f>
        <v>#REF!</v>
      </c>
      <c r="D64" s="68" t="e">
        <f t="shared" si="27"/>
        <v>#REF!</v>
      </c>
      <c r="E64" s="68" t="e">
        <f t="shared" si="27"/>
        <v>#REF!</v>
      </c>
      <c r="F64" s="68" t="e">
        <f t="shared" si="27"/>
        <v>#REF!</v>
      </c>
      <c r="G64" s="68" t="e">
        <f t="shared" si="27"/>
        <v>#REF!</v>
      </c>
      <c r="H64" s="68" t="e">
        <f t="shared" si="27"/>
        <v>#REF!</v>
      </c>
      <c r="I64" s="68" t="e">
        <f t="shared" si="27"/>
        <v>#REF!</v>
      </c>
      <c r="J64" s="68" t="e">
        <f t="shared" si="27"/>
        <v>#REF!</v>
      </c>
      <c r="K64" s="68" t="e">
        <f t="shared" si="27"/>
        <v>#REF!</v>
      </c>
      <c r="L64" s="68" t="e">
        <f t="shared" si="27"/>
        <v>#REF!</v>
      </c>
      <c r="M64" s="68" t="e">
        <f t="shared" si="27"/>
        <v>#REF!</v>
      </c>
      <c r="N64" s="68" t="e">
        <f t="shared" si="27"/>
        <v>#REF!</v>
      </c>
      <c r="O64" s="5"/>
      <c r="P64" s="5"/>
      <c r="Q64" s="5"/>
      <c r="R64" s="5"/>
      <c r="S64" s="5"/>
      <c r="T64" s="5"/>
      <c r="U64" s="5"/>
      <c r="V64" s="5"/>
      <c r="W64" s="5"/>
      <c r="X64" s="5"/>
      <c r="Y64" s="5"/>
      <c r="Z64" s="5"/>
    </row>
    <row r="65" spans="1:26" ht="12.75" customHeight="1">
      <c r="A65" s="61"/>
      <c r="B65" s="61" t="s">
        <v>136</v>
      </c>
      <c r="C65" s="68" t="e">
        <f t="shared" ref="C65:N65" si="28">C44-C23</f>
        <v>#REF!</v>
      </c>
      <c r="D65" s="68" t="e">
        <f t="shared" si="28"/>
        <v>#REF!</v>
      </c>
      <c r="E65" s="68" t="e">
        <f t="shared" si="28"/>
        <v>#REF!</v>
      </c>
      <c r="F65" s="68" t="e">
        <f t="shared" si="28"/>
        <v>#REF!</v>
      </c>
      <c r="G65" s="68" t="e">
        <f t="shared" si="28"/>
        <v>#REF!</v>
      </c>
      <c r="H65" s="68" t="e">
        <f t="shared" si="28"/>
        <v>#REF!</v>
      </c>
      <c r="I65" s="68" t="e">
        <f t="shared" si="28"/>
        <v>#REF!</v>
      </c>
      <c r="J65" s="68" t="e">
        <f t="shared" si="28"/>
        <v>#REF!</v>
      </c>
      <c r="K65" s="68" t="e">
        <f t="shared" si="28"/>
        <v>#REF!</v>
      </c>
      <c r="L65" s="68" t="e">
        <f t="shared" si="28"/>
        <v>#REF!</v>
      </c>
      <c r="M65" s="68" t="e">
        <f t="shared" si="28"/>
        <v>#REF!</v>
      </c>
      <c r="N65" s="68" t="e">
        <f t="shared" si="28"/>
        <v>#REF!</v>
      </c>
      <c r="O65" s="5"/>
      <c r="P65" s="5"/>
      <c r="Q65" s="5"/>
      <c r="R65" s="5"/>
      <c r="S65" s="5"/>
      <c r="T65" s="5"/>
      <c r="U65" s="5"/>
      <c r="V65" s="5"/>
      <c r="W65" s="5"/>
      <c r="X65" s="5"/>
      <c r="Y65" s="5"/>
      <c r="Z65" s="5"/>
    </row>
    <row r="66" spans="1:26" ht="12.75" customHeight="1">
      <c r="A66" s="5"/>
      <c r="B66" s="5" t="s">
        <v>137</v>
      </c>
      <c r="C66" s="68" t="e">
        <f t="shared" ref="C66:N66" si="29">C45-C24</f>
        <v>#REF!</v>
      </c>
      <c r="D66" s="68" t="e">
        <f t="shared" si="29"/>
        <v>#REF!</v>
      </c>
      <c r="E66" s="68" t="e">
        <f t="shared" si="29"/>
        <v>#REF!</v>
      </c>
      <c r="F66" s="68" t="e">
        <f t="shared" si="29"/>
        <v>#REF!</v>
      </c>
      <c r="G66" s="68" t="e">
        <f t="shared" si="29"/>
        <v>#REF!</v>
      </c>
      <c r="H66" s="68" t="e">
        <f t="shared" si="29"/>
        <v>#REF!</v>
      </c>
      <c r="I66" s="68" t="e">
        <f t="shared" si="29"/>
        <v>#REF!</v>
      </c>
      <c r="J66" s="68" t="e">
        <f t="shared" si="29"/>
        <v>#REF!</v>
      </c>
      <c r="K66" s="68" t="e">
        <f t="shared" si="29"/>
        <v>#REF!</v>
      </c>
      <c r="L66" s="68" t="e">
        <f t="shared" si="29"/>
        <v>#REF!</v>
      </c>
      <c r="M66" s="68" t="e">
        <f t="shared" si="29"/>
        <v>#REF!</v>
      </c>
      <c r="N66" s="68" t="e">
        <f t="shared" si="29"/>
        <v>#REF!</v>
      </c>
      <c r="O66" s="5"/>
      <c r="P66" s="5"/>
      <c r="Q66" s="5"/>
      <c r="R66" s="5"/>
      <c r="S66" s="5"/>
      <c r="T66" s="5"/>
      <c r="U66" s="5"/>
      <c r="V66" s="5"/>
      <c r="W66" s="5"/>
      <c r="X66" s="5"/>
      <c r="Y66" s="5"/>
      <c r="Z66" s="5"/>
    </row>
    <row r="67" spans="1:26" ht="189" customHeight="1">
      <c r="A67" s="176" t="s">
        <v>151</v>
      </c>
      <c r="B67" s="184"/>
      <c r="C67" s="184"/>
      <c r="D67" s="184"/>
      <c r="E67" s="184"/>
      <c r="F67" s="184"/>
      <c r="G67" s="184"/>
      <c r="H67" s="184"/>
      <c r="I67" s="184"/>
      <c r="J67" s="184"/>
      <c r="K67" s="136"/>
      <c r="L67" s="136"/>
      <c r="M67" s="136"/>
      <c r="N67" s="136"/>
      <c r="O67" s="5"/>
      <c r="P67" s="5"/>
      <c r="Q67" s="5"/>
      <c r="R67" s="5"/>
      <c r="S67" s="5"/>
      <c r="T67" s="5"/>
      <c r="U67" s="5"/>
      <c r="V67" s="5"/>
      <c r="W67" s="5"/>
      <c r="X67" s="5"/>
      <c r="Y67" s="5"/>
      <c r="Z67" s="5"/>
    </row>
    <row r="68" spans="1:26" ht="24" customHeight="1">
      <c r="A68" s="172" t="s">
        <v>152</v>
      </c>
      <c r="B68" s="185"/>
      <c r="C68" s="185"/>
      <c r="D68" s="185"/>
      <c r="E68" s="185"/>
      <c r="F68" s="185"/>
      <c r="G68" s="185"/>
      <c r="H68" s="185"/>
      <c r="I68" s="185"/>
      <c r="J68" s="185"/>
      <c r="K68" s="136"/>
      <c r="L68" s="136"/>
      <c r="M68" s="136"/>
      <c r="N68" s="136"/>
      <c r="O68" s="5"/>
      <c r="P68" s="5"/>
      <c r="Q68" s="5"/>
      <c r="R68" s="5"/>
      <c r="S68" s="5"/>
      <c r="T68" s="5"/>
      <c r="U68" s="5"/>
      <c r="V68" s="5"/>
      <c r="W68" s="5"/>
      <c r="X68" s="5"/>
      <c r="Y68" s="5"/>
      <c r="Z68" s="5"/>
    </row>
    <row r="69" spans="1:26" ht="24" customHeight="1">
      <c r="A69" s="172" t="s">
        <v>153</v>
      </c>
      <c r="B69" s="185"/>
      <c r="C69" s="185"/>
      <c r="D69" s="185"/>
      <c r="E69" s="185"/>
      <c r="F69" s="185"/>
      <c r="G69" s="185"/>
      <c r="H69" s="185"/>
      <c r="I69" s="185"/>
      <c r="J69" s="185"/>
      <c r="K69" s="136"/>
      <c r="L69" s="136"/>
      <c r="M69" s="136"/>
      <c r="N69" s="136"/>
      <c r="O69" s="5"/>
      <c r="P69" s="5"/>
      <c r="Q69" s="5"/>
      <c r="R69" s="5"/>
      <c r="S69" s="5"/>
      <c r="T69" s="5"/>
      <c r="U69" s="5"/>
      <c r="V69" s="5"/>
      <c r="W69" s="5"/>
      <c r="X69" s="5"/>
      <c r="Y69" s="5"/>
      <c r="Z69" s="5"/>
    </row>
    <row r="70" spans="1:26" ht="27.75" customHeight="1">
      <c r="A70" s="172"/>
      <c r="B70" s="185"/>
      <c r="C70" s="185"/>
      <c r="D70" s="185"/>
      <c r="E70" s="185"/>
      <c r="F70" s="185"/>
      <c r="G70" s="185"/>
      <c r="H70" s="185"/>
      <c r="I70" s="185"/>
      <c r="J70" s="185"/>
      <c r="K70" s="136"/>
      <c r="L70" s="136"/>
      <c r="M70" s="136"/>
      <c r="N70" s="136"/>
      <c r="O70" s="5"/>
      <c r="P70" s="5"/>
      <c r="Q70" s="5"/>
      <c r="R70" s="5"/>
      <c r="S70" s="5"/>
      <c r="T70" s="5"/>
      <c r="U70" s="5"/>
      <c r="V70" s="5"/>
      <c r="W70" s="5"/>
      <c r="X70" s="5"/>
      <c r="Y70" s="5"/>
      <c r="Z70" s="5"/>
    </row>
    <row r="71" spans="1:26" ht="28.5" customHeight="1">
      <c r="A71" s="66" t="s">
        <v>121</v>
      </c>
      <c r="B71" s="130"/>
      <c r="C71" s="60" t="s">
        <v>122</v>
      </c>
      <c r="D71" s="60" t="s">
        <v>123</v>
      </c>
      <c r="E71" s="60" t="s">
        <v>124</v>
      </c>
      <c r="F71" s="60" t="s">
        <v>125</v>
      </c>
      <c r="G71" s="60" t="s">
        <v>126</v>
      </c>
      <c r="H71" s="60" t="s">
        <v>127</v>
      </c>
      <c r="I71" s="60" t="s">
        <v>128</v>
      </c>
      <c r="J71" s="60" t="s">
        <v>129</v>
      </c>
      <c r="K71" s="60" t="s">
        <v>130</v>
      </c>
      <c r="L71" s="60" t="s">
        <v>131</v>
      </c>
      <c r="M71" s="60" t="s">
        <v>132</v>
      </c>
      <c r="N71" s="60" t="s">
        <v>133</v>
      </c>
      <c r="O71" s="5"/>
      <c r="P71" s="5"/>
      <c r="Q71" s="5"/>
      <c r="R71" s="5"/>
      <c r="S71" s="5"/>
      <c r="T71" s="5"/>
      <c r="U71" s="5"/>
      <c r="V71" s="5"/>
      <c r="W71" s="5"/>
      <c r="X71" s="5"/>
      <c r="Y71" s="5"/>
      <c r="Z71" s="5"/>
    </row>
    <row r="72" spans="1:26" ht="12.75" customHeight="1">
      <c r="A72" s="69" t="s">
        <v>134</v>
      </c>
      <c r="B72" s="137" t="s">
        <v>34</v>
      </c>
      <c r="C72" s="70" t="e">
        <f t="shared" ref="C72:N72" si="30">(C51/C9)*100</f>
        <v>#REF!</v>
      </c>
      <c r="D72" s="70" t="e">
        <f t="shared" si="30"/>
        <v>#REF!</v>
      </c>
      <c r="E72" s="70" t="e">
        <f t="shared" si="30"/>
        <v>#REF!</v>
      </c>
      <c r="F72" s="70" t="e">
        <f t="shared" si="30"/>
        <v>#REF!</v>
      </c>
      <c r="G72" s="70" t="e">
        <f t="shared" si="30"/>
        <v>#REF!</v>
      </c>
      <c r="H72" s="70" t="e">
        <f t="shared" si="30"/>
        <v>#REF!</v>
      </c>
      <c r="I72" s="70" t="e">
        <f t="shared" si="30"/>
        <v>#REF!</v>
      </c>
      <c r="J72" s="70" t="e">
        <f t="shared" si="30"/>
        <v>#REF!</v>
      </c>
      <c r="K72" s="70" t="e">
        <f t="shared" si="30"/>
        <v>#REF!</v>
      </c>
      <c r="L72" s="70" t="e">
        <f t="shared" si="30"/>
        <v>#REF!</v>
      </c>
      <c r="M72" s="70" t="e">
        <f t="shared" si="30"/>
        <v>#REF!</v>
      </c>
      <c r="N72" s="70" t="e">
        <f t="shared" si="30"/>
        <v>#REF!</v>
      </c>
      <c r="O72" s="5"/>
      <c r="P72" s="5"/>
      <c r="Q72" s="5"/>
      <c r="R72" s="5"/>
      <c r="S72" s="5"/>
      <c r="T72" s="5"/>
      <c r="U72" s="5"/>
      <c r="V72" s="5"/>
      <c r="W72" s="5"/>
      <c r="X72" s="5"/>
      <c r="Y72" s="5"/>
      <c r="Z72" s="5"/>
    </row>
    <row r="73" spans="1:26" ht="12.75" customHeight="1">
      <c r="A73" s="69"/>
      <c r="B73" s="137" t="s">
        <v>135</v>
      </c>
      <c r="C73" s="70" t="e">
        <f t="shared" ref="C73:N73" si="31">(C52/C10)*100</f>
        <v>#REF!</v>
      </c>
      <c r="D73" s="70" t="e">
        <f t="shared" si="31"/>
        <v>#REF!</v>
      </c>
      <c r="E73" s="70" t="e">
        <f t="shared" si="31"/>
        <v>#REF!</v>
      </c>
      <c r="F73" s="70" t="e">
        <f t="shared" si="31"/>
        <v>#REF!</v>
      </c>
      <c r="G73" s="70" t="e">
        <f t="shared" si="31"/>
        <v>#REF!</v>
      </c>
      <c r="H73" s="70" t="e">
        <f t="shared" si="31"/>
        <v>#REF!</v>
      </c>
      <c r="I73" s="70" t="e">
        <f t="shared" si="31"/>
        <v>#REF!</v>
      </c>
      <c r="J73" s="70" t="e">
        <f t="shared" si="31"/>
        <v>#REF!</v>
      </c>
      <c r="K73" s="70" t="e">
        <f t="shared" si="31"/>
        <v>#REF!</v>
      </c>
      <c r="L73" s="70" t="e">
        <f t="shared" si="31"/>
        <v>#REF!</v>
      </c>
      <c r="M73" s="70" t="e">
        <f t="shared" si="31"/>
        <v>#REF!</v>
      </c>
      <c r="N73" s="70" t="e">
        <f t="shared" si="31"/>
        <v>#REF!</v>
      </c>
      <c r="O73" s="5"/>
      <c r="P73" s="5"/>
      <c r="Q73" s="5"/>
      <c r="R73" s="5"/>
      <c r="S73" s="5"/>
      <c r="T73" s="5"/>
      <c r="U73" s="5"/>
      <c r="V73" s="5"/>
      <c r="W73" s="5"/>
      <c r="X73" s="5"/>
      <c r="Y73" s="5"/>
      <c r="Z73" s="5"/>
    </row>
    <row r="74" spans="1:26" ht="12.75" customHeight="1">
      <c r="A74" s="69"/>
      <c r="B74" s="137" t="s">
        <v>136</v>
      </c>
      <c r="C74" s="70" t="e">
        <f t="shared" ref="C74:N74" si="32">(C53/C11)*100</f>
        <v>#REF!</v>
      </c>
      <c r="D74" s="70" t="e">
        <f t="shared" si="32"/>
        <v>#REF!</v>
      </c>
      <c r="E74" s="70" t="e">
        <f t="shared" si="32"/>
        <v>#REF!</v>
      </c>
      <c r="F74" s="70" t="e">
        <f t="shared" si="32"/>
        <v>#REF!</v>
      </c>
      <c r="G74" s="70" t="e">
        <f t="shared" si="32"/>
        <v>#REF!</v>
      </c>
      <c r="H74" s="70" t="e">
        <f t="shared" si="32"/>
        <v>#REF!</v>
      </c>
      <c r="I74" s="70" t="e">
        <f t="shared" si="32"/>
        <v>#REF!</v>
      </c>
      <c r="J74" s="70" t="e">
        <f t="shared" si="32"/>
        <v>#REF!</v>
      </c>
      <c r="K74" s="70" t="e">
        <f t="shared" si="32"/>
        <v>#REF!</v>
      </c>
      <c r="L74" s="70" t="e">
        <f t="shared" si="32"/>
        <v>#REF!</v>
      </c>
      <c r="M74" s="70" t="e">
        <f t="shared" si="32"/>
        <v>#REF!</v>
      </c>
      <c r="N74" s="70" t="e">
        <f t="shared" si="32"/>
        <v>#REF!</v>
      </c>
      <c r="O74" s="5"/>
      <c r="P74" s="5"/>
      <c r="Q74" s="5"/>
      <c r="R74" s="5"/>
      <c r="S74" s="5"/>
      <c r="T74" s="5"/>
      <c r="U74" s="5"/>
      <c r="V74" s="5"/>
      <c r="W74" s="5"/>
      <c r="X74" s="5"/>
      <c r="Y74" s="5"/>
      <c r="Z74" s="5"/>
    </row>
    <row r="75" spans="1:26" ht="12.75" customHeight="1">
      <c r="A75" s="69"/>
      <c r="B75" s="137" t="s">
        <v>137</v>
      </c>
      <c r="C75" s="70" t="e">
        <f t="shared" ref="C75:N75" si="33">(C54/C12)*100</f>
        <v>#REF!</v>
      </c>
      <c r="D75" s="70" t="e">
        <f t="shared" si="33"/>
        <v>#REF!</v>
      </c>
      <c r="E75" s="70" t="e">
        <f t="shared" si="33"/>
        <v>#REF!</v>
      </c>
      <c r="F75" s="70" t="e">
        <f t="shared" si="33"/>
        <v>#REF!</v>
      </c>
      <c r="G75" s="70" t="e">
        <f t="shared" si="33"/>
        <v>#REF!</v>
      </c>
      <c r="H75" s="70" t="e">
        <f t="shared" si="33"/>
        <v>#REF!</v>
      </c>
      <c r="I75" s="70" t="e">
        <f t="shared" si="33"/>
        <v>#REF!</v>
      </c>
      <c r="J75" s="70" t="e">
        <f t="shared" si="33"/>
        <v>#REF!</v>
      </c>
      <c r="K75" s="70" t="e">
        <f t="shared" si="33"/>
        <v>#REF!</v>
      </c>
      <c r="L75" s="70" t="e">
        <f t="shared" si="33"/>
        <v>#REF!</v>
      </c>
      <c r="M75" s="70" t="e">
        <f t="shared" si="33"/>
        <v>#REF!</v>
      </c>
      <c r="N75" s="70" t="e">
        <f t="shared" si="33"/>
        <v>#REF!</v>
      </c>
      <c r="O75" s="5"/>
      <c r="P75" s="5"/>
      <c r="Q75" s="5"/>
      <c r="R75" s="5"/>
      <c r="S75" s="5"/>
      <c r="T75" s="5"/>
      <c r="U75" s="5"/>
      <c r="V75" s="5"/>
      <c r="W75" s="5"/>
      <c r="X75" s="5"/>
      <c r="Y75" s="5"/>
      <c r="Z75" s="5"/>
    </row>
    <row r="76" spans="1:26" ht="12.75" customHeight="1">
      <c r="A76" s="69" t="s">
        <v>138</v>
      </c>
      <c r="B76" s="137" t="s">
        <v>34</v>
      </c>
      <c r="C76" s="70" t="e">
        <f t="shared" ref="C76:N76" si="34">(C55/C13)*100</f>
        <v>#REF!</v>
      </c>
      <c r="D76" s="70" t="e">
        <f t="shared" si="34"/>
        <v>#REF!</v>
      </c>
      <c r="E76" s="70" t="e">
        <f t="shared" si="34"/>
        <v>#REF!</v>
      </c>
      <c r="F76" s="70" t="e">
        <f t="shared" si="34"/>
        <v>#REF!</v>
      </c>
      <c r="G76" s="70" t="e">
        <f t="shared" si="34"/>
        <v>#REF!</v>
      </c>
      <c r="H76" s="70" t="e">
        <f t="shared" si="34"/>
        <v>#REF!</v>
      </c>
      <c r="I76" s="70" t="e">
        <f t="shared" si="34"/>
        <v>#REF!</v>
      </c>
      <c r="J76" s="70" t="e">
        <f t="shared" si="34"/>
        <v>#REF!</v>
      </c>
      <c r="K76" s="70" t="e">
        <f t="shared" si="34"/>
        <v>#REF!</v>
      </c>
      <c r="L76" s="70" t="e">
        <f t="shared" si="34"/>
        <v>#REF!</v>
      </c>
      <c r="M76" s="70" t="e">
        <f t="shared" si="34"/>
        <v>#REF!</v>
      </c>
      <c r="N76" s="70" t="e">
        <f t="shared" si="34"/>
        <v>#REF!</v>
      </c>
      <c r="O76" s="5"/>
      <c r="P76" s="5"/>
      <c r="Q76" s="5"/>
      <c r="R76" s="5"/>
      <c r="S76" s="5"/>
      <c r="T76" s="5"/>
      <c r="U76" s="5"/>
      <c r="V76" s="5"/>
      <c r="W76" s="5"/>
      <c r="X76" s="5"/>
      <c r="Y76" s="5"/>
      <c r="Z76" s="5"/>
    </row>
    <row r="77" spans="1:26" ht="12.75" customHeight="1">
      <c r="A77" s="69"/>
      <c r="B77" s="137" t="s">
        <v>135</v>
      </c>
      <c r="C77" s="70" t="e">
        <f t="shared" ref="C77:N77" si="35">(C56/C14)*100</f>
        <v>#REF!</v>
      </c>
      <c r="D77" s="70" t="e">
        <f t="shared" si="35"/>
        <v>#REF!</v>
      </c>
      <c r="E77" s="70" t="e">
        <f t="shared" si="35"/>
        <v>#REF!</v>
      </c>
      <c r="F77" s="70" t="e">
        <f t="shared" si="35"/>
        <v>#REF!</v>
      </c>
      <c r="G77" s="70" t="e">
        <f t="shared" si="35"/>
        <v>#REF!</v>
      </c>
      <c r="H77" s="70" t="e">
        <f t="shared" si="35"/>
        <v>#REF!</v>
      </c>
      <c r="I77" s="70" t="e">
        <f t="shared" si="35"/>
        <v>#REF!</v>
      </c>
      <c r="J77" s="70" t="e">
        <f t="shared" si="35"/>
        <v>#REF!</v>
      </c>
      <c r="K77" s="70" t="e">
        <f t="shared" si="35"/>
        <v>#REF!</v>
      </c>
      <c r="L77" s="70" t="e">
        <f t="shared" si="35"/>
        <v>#REF!</v>
      </c>
      <c r="M77" s="70" t="e">
        <f t="shared" si="35"/>
        <v>#REF!</v>
      </c>
      <c r="N77" s="70" t="e">
        <f t="shared" si="35"/>
        <v>#REF!</v>
      </c>
      <c r="O77" s="5"/>
      <c r="P77" s="5"/>
      <c r="Q77" s="5"/>
      <c r="R77" s="5"/>
      <c r="S77" s="5"/>
      <c r="T77" s="5"/>
      <c r="U77" s="5"/>
      <c r="V77" s="5"/>
      <c r="W77" s="5"/>
      <c r="X77" s="5"/>
      <c r="Y77" s="5"/>
      <c r="Z77" s="5"/>
    </row>
    <row r="78" spans="1:26" ht="12.75" customHeight="1">
      <c r="A78" s="69"/>
      <c r="B78" s="137" t="s">
        <v>136</v>
      </c>
      <c r="C78" s="70" t="e">
        <f t="shared" ref="C78:N78" si="36">(C57/C15)*100</f>
        <v>#REF!</v>
      </c>
      <c r="D78" s="70" t="e">
        <f t="shared" si="36"/>
        <v>#REF!</v>
      </c>
      <c r="E78" s="70" t="e">
        <f t="shared" si="36"/>
        <v>#REF!</v>
      </c>
      <c r="F78" s="70" t="e">
        <f t="shared" si="36"/>
        <v>#REF!</v>
      </c>
      <c r="G78" s="70" t="e">
        <f t="shared" si="36"/>
        <v>#REF!</v>
      </c>
      <c r="H78" s="70" t="e">
        <f t="shared" si="36"/>
        <v>#REF!</v>
      </c>
      <c r="I78" s="70" t="e">
        <f t="shared" si="36"/>
        <v>#REF!</v>
      </c>
      <c r="J78" s="70" t="e">
        <f t="shared" si="36"/>
        <v>#REF!</v>
      </c>
      <c r="K78" s="70" t="e">
        <f t="shared" si="36"/>
        <v>#REF!</v>
      </c>
      <c r="L78" s="70" t="e">
        <f t="shared" si="36"/>
        <v>#REF!</v>
      </c>
      <c r="M78" s="70" t="e">
        <f t="shared" si="36"/>
        <v>#REF!</v>
      </c>
      <c r="N78" s="70" t="e">
        <f t="shared" si="36"/>
        <v>#REF!</v>
      </c>
      <c r="O78" s="5"/>
      <c r="P78" s="5"/>
      <c r="Q78" s="5"/>
      <c r="R78" s="5"/>
      <c r="S78" s="5"/>
      <c r="T78" s="5"/>
      <c r="U78" s="5"/>
      <c r="V78" s="5"/>
      <c r="W78" s="5"/>
      <c r="X78" s="5"/>
      <c r="Y78" s="5"/>
      <c r="Z78" s="5"/>
    </row>
    <row r="79" spans="1:26" ht="12.75" customHeight="1">
      <c r="A79" s="69"/>
      <c r="B79" s="137" t="s">
        <v>137</v>
      </c>
      <c r="C79" s="70" t="e">
        <f t="shared" ref="C79:N79" si="37">(C58/C16)*100</f>
        <v>#REF!</v>
      </c>
      <c r="D79" s="70" t="e">
        <f t="shared" si="37"/>
        <v>#REF!</v>
      </c>
      <c r="E79" s="70" t="e">
        <f t="shared" si="37"/>
        <v>#REF!</v>
      </c>
      <c r="F79" s="70" t="e">
        <f t="shared" si="37"/>
        <v>#REF!</v>
      </c>
      <c r="G79" s="70" t="e">
        <f t="shared" si="37"/>
        <v>#REF!</v>
      </c>
      <c r="H79" s="70" t="e">
        <f t="shared" si="37"/>
        <v>#REF!</v>
      </c>
      <c r="I79" s="70" t="e">
        <f t="shared" si="37"/>
        <v>#REF!</v>
      </c>
      <c r="J79" s="70" t="e">
        <f t="shared" si="37"/>
        <v>#REF!</v>
      </c>
      <c r="K79" s="70" t="e">
        <f t="shared" si="37"/>
        <v>#REF!</v>
      </c>
      <c r="L79" s="70" t="e">
        <f t="shared" si="37"/>
        <v>#REF!</v>
      </c>
      <c r="M79" s="70" t="e">
        <f t="shared" si="37"/>
        <v>#REF!</v>
      </c>
      <c r="N79" s="70" t="e">
        <f t="shared" si="37"/>
        <v>#REF!</v>
      </c>
      <c r="O79" s="5"/>
      <c r="P79" s="5"/>
      <c r="Q79" s="5"/>
      <c r="R79" s="5"/>
      <c r="S79" s="5"/>
      <c r="T79" s="5"/>
      <c r="U79" s="5"/>
      <c r="V79" s="5"/>
      <c r="W79" s="5"/>
      <c r="X79" s="5"/>
      <c r="Y79" s="5"/>
      <c r="Z79" s="5"/>
    </row>
    <row r="80" spans="1:26" ht="12.75" customHeight="1">
      <c r="A80" s="69" t="s">
        <v>139</v>
      </c>
      <c r="B80" s="137" t="s">
        <v>34</v>
      </c>
      <c r="C80" s="70" t="e">
        <f t="shared" ref="C80:N80" si="38">(C59/C17)*100</f>
        <v>#REF!</v>
      </c>
      <c r="D80" s="70" t="e">
        <f t="shared" si="38"/>
        <v>#REF!</v>
      </c>
      <c r="E80" s="70" t="e">
        <f t="shared" si="38"/>
        <v>#REF!</v>
      </c>
      <c r="F80" s="70" t="e">
        <f t="shared" si="38"/>
        <v>#REF!</v>
      </c>
      <c r="G80" s="70" t="e">
        <f t="shared" si="38"/>
        <v>#REF!</v>
      </c>
      <c r="H80" s="70" t="e">
        <f t="shared" si="38"/>
        <v>#REF!</v>
      </c>
      <c r="I80" s="70" t="e">
        <f t="shared" si="38"/>
        <v>#REF!</v>
      </c>
      <c r="J80" s="70" t="e">
        <f t="shared" si="38"/>
        <v>#REF!</v>
      </c>
      <c r="K80" s="70" t="e">
        <f t="shared" si="38"/>
        <v>#REF!</v>
      </c>
      <c r="L80" s="70" t="e">
        <f t="shared" si="38"/>
        <v>#REF!</v>
      </c>
      <c r="M80" s="70" t="e">
        <f t="shared" si="38"/>
        <v>#REF!</v>
      </c>
      <c r="N80" s="70" t="e">
        <f t="shared" si="38"/>
        <v>#REF!</v>
      </c>
      <c r="O80" s="5"/>
      <c r="P80" s="5"/>
      <c r="Q80" s="5"/>
      <c r="R80" s="5"/>
      <c r="S80" s="5"/>
      <c r="T80" s="5"/>
      <c r="U80" s="5"/>
      <c r="V80" s="5"/>
      <c r="W80" s="5"/>
      <c r="X80" s="5"/>
      <c r="Y80" s="5"/>
      <c r="Z80" s="5"/>
    </row>
    <row r="81" spans="1:26" ht="12.75" customHeight="1">
      <c r="A81" s="69"/>
      <c r="B81" s="137" t="s">
        <v>135</v>
      </c>
      <c r="C81" s="70" t="e">
        <f t="shared" ref="C81:N81" si="39">(C60/C18)*100</f>
        <v>#REF!</v>
      </c>
      <c r="D81" s="70" t="e">
        <f t="shared" si="39"/>
        <v>#REF!</v>
      </c>
      <c r="E81" s="70" t="e">
        <f t="shared" si="39"/>
        <v>#REF!</v>
      </c>
      <c r="F81" s="70" t="e">
        <f t="shared" si="39"/>
        <v>#REF!</v>
      </c>
      <c r="G81" s="70" t="e">
        <f t="shared" si="39"/>
        <v>#REF!</v>
      </c>
      <c r="H81" s="70" t="e">
        <f t="shared" si="39"/>
        <v>#REF!</v>
      </c>
      <c r="I81" s="70" t="e">
        <f t="shared" si="39"/>
        <v>#REF!</v>
      </c>
      <c r="J81" s="70" t="e">
        <f t="shared" si="39"/>
        <v>#REF!</v>
      </c>
      <c r="K81" s="70" t="e">
        <f t="shared" si="39"/>
        <v>#REF!</v>
      </c>
      <c r="L81" s="70" t="e">
        <f t="shared" si="39"/>
        <v>#REF!</v>
      </c>
      <c r="M81" s="70" t="e">
        <f t="shared" si="39"/>
        <v>#REF!</v>
      </c>
      <c r="N81" s="70" t="e">
        <f t="shared" si="39"/>
        <v>#REF!</v>
      </c>
      <c r="O81" s="5"/>
      <c r="P81" s="5"/>
      <c r="Q81" s="5"/>
      <c r="R81" s="5"/>
      <c r="S81" s="5"/>
      <c r="T81" s="5"/>
      <c r="U81" s="5"/>
      <c r="V81" s="5"/>
      <c r="W81" s="5"/>
      <c r="X81" s="5"/>
      <c r="Y81" s="5"/>
      <c r="Z81" s="5"/>
    </row>
    <row r="82" spans="1:26" ht="12.75" customHeight="1">
      <c r="A82" s="69"/>
      <c r="B82" s="137" t="s">
        <v>136</v>
      </c>
      <c r="C82" s="70" t="e">
        <f t="shared" ref="C82:N82" si="40">(C61/C19)*100</f>
        <v>#REF!</v>
      </c>
      <c r="D82" s="70" t="e">
        <f t="shared" si="40"/>
        <v>#REF!</v>
      </c>
      <c r="E82" s="70" t="e">
        <f t="shared" si="40"/>
        <v>#REF!</v>
      </c>
      <c r="F82" s="70" t="e">
        <f t="shared" si="40"/>
        <v>#REF!</v>
      </c>
      <c r="G82" s="70" t="e">
        <f t="shared" si="40"/>
        <v>#REF!</v>
      </c>
      <c r="H82" s="70" t="e">
        <f t="shared" si="40"/>
        <v>#REF!</v>
      </c>
      <c r="I82" s="70" t="e">
        <f t="shared" si="40"/>
        <v>#REF!</v>
      </c>
      <c r="J82" s="70" t="e">
        <f t="shared" si="40"/>
        <v>#REF!</v>
      </c>
      <c r="K82" s="70" t="e">
        <f t="shared" si="40"/>
        <v>#REF!</v>
      </c>
      <c r="L82" s="70" t="e">
        <f t="shared" si="40"/>
        <v>#REF!</v>
      </c>
      <c r="M82" s="70" t="e">
        <f t="shared" si="40"/>
        <v>#REF!</v>
      </c>
      <c r="N82" s="70" t="e">
        <f t="shared" si="40"/>
        <v>#REF!</v>
      </c>
      <c r="O82" s="5"/>
      <c r="P82" s="5"/>
      <c r="Q82" s="5"/>
      <c r="R82" s="5"/>
      <c r="S82" s="5"/>
      <c r="T82" s="5"/>
      <c r="U82" s="5"/>
      <c r="V82" s="5"/>
      <c r="W82" s="5"/>
      <c r="X82" s="5"/>
      <c r="Y82" s="5"/>
      <c r="Z82" s="5"/>
    </row>
    <row r="83" spans="1:26" ht="12.75" customHeight="1">
      <c r="A83" s="69"/>
      <c r="B83" s="137" t="s">
        <v>137</v>
      </c>
      <c r="C83" s="70" t="e">
        <f t="shared" ref="C83:N83" si="41">(C62/C20)*100</f>
        <v>#REF!</v>
      </c>
      <c r="D83" s="70" t="e">
        <f t="shared" si="41"/>
        <v>#REF!</v>
      </c>
      <c r="E83" s="70" t="e">
        <f t="shared" si="41"/>
        <v>#REF!</v>
      </c>
      <c r="F83" s="70" t="e">
        <f t="shared" si="41"/>
        <v>#REF!</v>
      </c>
      <c r="G83" s="70" t="e">
        <f t="shared" si="41"/>
        <v>#REF!</v>
      </c>
      <c r="H83" s="70" t="e">
        <f t="shared" si="41"/>
        <v>#REF!</v>
      </c>
      <c r="I83" s="70" t="e">
        <f t="shared" si="41"/>
        <v>#REF!</v>
      </c>
      <c r="J83" s="70" t="e">
        <f t="shared" si="41"/>
        <v>#REF!</v>
      </c>
      <c r="K83" s="70" t="e">
        <f t="shared" si="41"/>
        <v>#REF!</v>
      </c>
      <c r="L83" s="70" t="e">
        <f t="shared" si="41"/>
        <v>#REF!</v>
      </c>
      <c r="M83" s="70" t="e">
        <f t="shared" si="41"/>
        <v>#REF!</v>
      </c>
      <c r="N83" s="70" t="e">
        <f t="shared" si="41"/>
        <v>#REF!</v>
      </c>
      <c r="O83" s="5"/>
      <c r="P83" s="5"/>
      <c r="Q83" s="5"/>
      <c r="R83" s="5"/>
      <c r="S83" s="5"/>
      <c r="T83" s="5"/>
      <c r="U83" s="5"/>
      <c r="V83" s="5"/>
      <c r="W83" s="5"/>
      <c r="X83" s="5"/>
      <c r="Y83" s="5"/>
      <c r="Z83" s="5"/>
    </row>
    <row r="84" spans="1:26" ht="12.75" customHeight="1">
      <c r="A84" s="69" t="s">
        <v>121</v>
      </c>
      <c r="B84" s="137" t="s">
        <v>34</v>
      </c>
      <c r="C84" s="70" t="e">
        <f t="shared" ref="C84:N84" si="42">(C63/C21)*100</f>
        <v>#REF!</v>
      </c>
      <c r="D84" s="70" t="e">
        <f t="shared" si="42"/>
        <v>#REF!</v>
      </c>
      <c r="E84" s="70" t="e">
        <f t="shared" si="42"/>
        <v>#REF!</v>
      </c>
      <c r="F84" s="70" t="e">
        <f t="shared" si="42"/>
        <v>#REF!</v>
      </c>
      <c r="G84" s="70" t="e">
        <f t="shared" si="42"/>
        <v>#REF!</v>
      </c>
      <c r="H84" s="70" t="e">
        <f t="shared" si="42"/>
        <v>#REF!</v>
      </c>
      <c r="I84" s="70" t="e">
        <f t="shared" si="42"/>
        <v>#REF!</v>
      </c>
      <c r="J84" s="70" t="e">
        <f t="shared" si="42"/>
        <v>#REF!</v>
      </c>
      <c r="K84" s="70" t="e">
        <f t="shared" si="42"/>
        <v>#REF!</v>
      </c>
      <c r="L84" s="70" t="e">
        <f t="shared" si="42"/>
        <v>#REF!</v>
      </c>
      <c r="M84" s="70" t="e">
        <f t="shared" si="42"/>
        <v>#REF!</v>
      </c>
      <c r="N84" s="70" t="e">
        <f t="shared" si="42"/>
        <v>#REF!</v>
      </c>
      <c r="O84" s="5"/>
      <c r="P84" s="5"/>
      <c r="Q84" s="5"/>
      <c r="R84" s="5"/>
      <c r="S84" s="5"/>
      <c r="T84" s="5"/>
      <c r="U84" s="5"/>
      <c r="V84" s="5"/>
      <c r="W84" s="5"/>
      <c r="X84" s="5"/>
      <c r="Y84" s="5"/>
      <c r="Z84" s="5"/>
    </row>
    <row r="85" spans="1:26" ht="12.75" customHeight="1">
      <c r="A85" s="69"/>
      <c r="B85" s="137" t="s">
        <v>135</v>
      </c>
      <c r="C85" s="70" t="e">
        <f t="shared" ref="C85:N85" si="43">(C64/C22)*100</f>
        <v>#REF!</v>
      </c>
      <c r="D85" s="70" t="e">
        <f t="shared" si="43"/>
        <v>#REF!</v>
      </c>
      <c r="E85" s="70" t="e">
        <f t="shared" si="43"/>
        <v>#REF!</v>
      </c>
      <c r="F85" s="70" t="e">
        <f t="shared" si="43"/>
        <v>#REF!</v>
      </c>
      <c r="G85" s="70" t="e">
        <f t="shared" si="43"/>
        <v>#REF!</v>
      </c>
      <c r="H85" s="70" t="e">
        <f t="shared" si="43"/>
        <v>#REF!</v>
      </c>
      <c r="I85" s="70" t="e">
        <f t="shared" si="43"/>
        <v>#REF!</v>
      </c>
      <c r="J85" s="70" t="e">
        <f t="shared" si="43"/>
        <v>#REF!</v>
      </c>
      <c r="K85" s="70" t="e">
        <f t="shared" si="43"/>
        <v>#REF!</v>
      </c>
      <c r="L85" s="70" t="e">
        <f t="shared" si="43"/>
        <v>#REF!</v>
      </c>
      <c r="M85" s="70" t="e">
        <f t="shared" si="43"/>
        <v>#REF!</v>
      </c>
      <c r="N85" s="70" t="e">
        <f t="shared" si="43"/>
        <v>#REF!</v>
      </c>
      <c r="O85" s="5"/>
      <c r="P85" s="5"/>
      <c r="Q85" s="5"/>
      <c r="R85" s="5"/>
      <c r="S85" s="5"/>
      <c r="T85" s="5"/>
      <c r="U85" s="5"/>
      <c r="V85" s="5"/>
      <c r="W85" s="5"/>
      <c r="X85" s="5"/>
      <c r="Y85" s="5"/>
      <c r="Z85" s="5"/>
    </row>
    <row r="86" spans="1:26" ht="12.75" customHeight="1">
      <c r="A86" s="69"/>
      <c r="B86" s="138" t="s">
        <v>136</v>
      </c>
      <c r="C86" s="70" t="e">
        <f t="shared" ref="C86:N86" si="44">(C65/C23)*100</f>
        <v>#REF!</v>
      </c>
      <c r="D86" s="70" t="e">
        <f t="shared" si="44"/>
        <v>#REF!</v>
      </c>
      <c r="E86" s="70" t="e">
        <f t="shared" si="44"/>
        <v>#REF!</v>
      </c>
      <c r="F86" s="70" t="e">
        <f t="shared" si="44"/>
        <v>#REF!</v>
      </c>
      <c r="G86" s="70" t="e">
        <f t="shared" si="44"/>
        <v>#REF!</v>
      </c>
      <c r="H86" s="70" t="e">
        <f t="shared" si="44"/>
        <v>#REF!</v>
      </c>
      <c r="I86" s="70" t="e">
        <f t="shared" si="44"/>
        <v>#REF!</v>
      </c>
      <c r="J86" s="70" t="e">
        <f t="shared" si="44"/>
        <v>#REF!</v>
      </c>
      <c r="K86" s="70" t="e">
        <f t="shared" si="44"/>
        <v>#REF!</v>
      </c>
      <c r="L86" s="70" t="e">
        <f t="shared" si="44"/>
        <v>#REF!</v>
      </c>
      <c r="M86" s="70" t="e">
        <f t="shared" si="44"/>
        <v>#REF!</v>
      </c>
      <c r="N86" s="70" t="e">
        <f t="shared" si="44"/>
        <v>#REF!</v>
      </c>
      <c r="O86" s="5"/>
      <c r="P86" s="5"/>
      <c r="Q86" s="5"/>
      <c r="R86" s="5"/>
      <c r="S86" s="5"/>
      <c r="T86" s="5"/>
      <c r="U86" s="5"/>
      <c r="V86" s="5"/>
      <c r="W86" s="5"/>
      <c r="X86" s="5"/>
      <c r="Y86" s="5"/>
      <c r="Z86" s="5"/>
    </row>
    <row r="87" spans="1:26" ht="12.75" customHeight="1">
      <c r="A87" s="69"/>
      <c r="B87" s="138" t="s">
        <v>137</v>
      </c>
      <c r="C87" s="70" t="e">
        <f t="shared" ref="C87:N87" si="45">(C66/C24)*100</f>
        <v>#REF!</v>
      </c>
      <c r="D87" s="70" t="e">
        <f t="shared" si="45"/>
        <v>#REF!</v>
      </c>
      <c r="E87" s="70" t="e">
        <f t="shared" si="45"/>
        <v>#REF!</v>
      </c>
      <c r="F87" s="70" t="e">
        <f t="shared" si="45"/>
        <v>#REF!</v>
      </c>
      <c r="G87" s="70" t="e">
        <f t="shared" si="45"/>
        <v>#REF!</v>
      </c>
      <c r="H87" s="70" t="e">
        <f t="shared" si="45"/>
        <v>#REF!</v>
      </c>
      <c r="I87" s="70" t="e">
        <f t="shared" si="45"/>
        <v>#REF!</v>
      </c>
      <c r="J87" s="70" t="e">
        <f t="shared" si="45"/>
        <v>#REF!</v>
      </c>
      <c r="K87" s="70" t="e">
        <f t="shared" si="45"/>
        <v>#REF!</v>
      </c>
      <c r="L87" s="70" t="e">
        <f t="shared" si="45"/>
        <v>#REF!</v>
      </c>
      <c r="M87" s="70" t="e">
        <f t="shared" si="45"/>
        <v>#REF!</v>
      </c>
      <c r="N87" s="70" t="e">
        <f t="shared" si="45"/>
        <v>#REF!</v>
      </c>
      <c r="O87" s="5"/>
      <c r="P87" s="5"/>
      <c r="Q87" s="5"/>
      <c r="R87" s="5"/>
      <c r="S87" s="5"/>
      <c r="T87" s="5"/>
      <c r="U87" s="5"/>
      <c r="V87" s="5"/>
      <c r="W87" s="5"/>
      <c r="X87" s="5"/>
      <c r="Y87" s="5"/>
      <c r="Z87" s="5"/>
    </row>
    <row r="88" spans="1:26"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c r="A120" s="7" t="s">
        <v>154</v>
      </c>
      <c r="B120" s="71" t="s">
        <v>122</v>
      </c>
      <c r="C120" s="71" t="s">
        <v>123</v>
      </c>
      <c r="D120" s="71" t="s">
        <v>124</v>
      </c>
      <c r="E120" s="71" t="s">
        <v>125</v>
      </c>
      <c r="F120" s="71" t="s">
        <v>126</v>
      </c>
      <c r="G120" s="71" t="s">
        <v>127</v>
      </c>
      <c r="H120" s="71" t="s">
        <v>128</v>
      </c>
      <c r="I120" s="71" t="s">
        <v>129</v>
      </c>
      <c r="J120" s="71" t="s">
        <v>130</v>
      </c>
      <c r="K120" s="71" t="s">
        <v>131</v>
      </c>
      <c r="L120" s="71" t="s">
        <v>132</v>
      </c>
      <c r="M120" s="71" t="s">
        <v>133</v>
      </c>
      <c r="N120" s="5"/>
      <c r="O120" s="5"/>
      <c r="P120" s="5"/>
      <c r="Q120" s="5"/>
      <c r="R120" s="5"/>
      <c r="S120" s="5"/>
      <c r="T120" s="5"/>
      <c r="U120" s="5"/>
      <c r="V120" s="5"/>
      <c r="W120" s="5"/>
      <c r="X120" s="5"/>
      <c r="Y120" s="5"/>
      <c r="Z120" s="5"/>
    </row>
    <row r="121" spans="1:26" ht="12.75" customHeight="1">
      <c r="A121" s="139" t="s">
        <v>155</v>
      </c>
      <c r="B121" s="35" t="e">
        <f>EBIT!C7-EBIT!C36</f>
        <v>#REF!</v>
      </c>
      <c r="C121" s="35" t="e">
        <f>EBIT!D7-EBIT!D36</f>
        <v>#REF!</v>
      </c>
      <c r="D121" s="35" t="e">
        <f>EBIT!E7-EBIT!E36</f>
        <v>#REF!</v>
      </c>
      <c r="E121" s="35" t="e">
        <f>EBIT!F7-EBIT!F36</f>
        <v>#REF!</v>
      </c>
      <c r="F121" s="35" t="e">
        <f>EBIT!G7-EBIT!G36</f>
        <v>#REF!</v>
      </c>
      <c r="G121" s="35" t="e">
        <f>EBIT!H7-EBIT!H36</f>
        <v>#REF!</v>
      </c>
      <c r="H121" s="35" t="e">
        <f>EBIT!I7-EBIT!I36</f>
        <v>#REF!</v>
      </c>
      <c r="I121" s="35" t="e">
        <f>EBIT!J7-EBIT!J36</f>
        <v>#REF!</v>
      </c>
      <c r="J121" s="35" t="e">
        <f>EBIT!K7-EBIT!K36</f>
        <v>#REF!</v>
      </c>
      <c r="K121" s="35" t="e">
        <f>EBIT!L7-EBIT!L36</f>
        <v>#REF!</v>
      </c>
      <c r="L121" s="35" t="e">
        <f>EBIT!M7-EBIT!M36</f>
        <v>#REF!</v>
      </c>
      <c r="M121" s="35" t="e">
        <f>EBIT!N7-EBIT!N36</f>
        <v>#REF!</v>
      </c>
      <c r="N121" s="5"/>
      <c r="O121" s="5"/>
      <c r="P121" s="5"/>
      <c r="Q121" s="5"/>
      <c r="R121" s="5"/>
      <c r="S121" s="5"/>
      <c r="T121" s="5"/>
      <c r="U121" s="5"/>
      <c r="V121" s="5"/>
      <c r="W121" s="5"/>
      <c r="X121" s="5"/>
      <c r="Y121" s="5"/>
      <c r="Z121" s="5"/>
    </row>
    <row r="122" spans="1:26" ht="12.75" customHeight="1">
      <c r="A122" s="139" t="s">
        <v>156</v>
      </c>
      <c r="B122" s="35" t="e">
        <f>EBIT!C8-EBIT!C37</f>
        <v>#REF!</v>
      </c>
      <c r="C122" s="35" t="e">
        <f>EBIT!D8-EBIT!D37</f>
        <v>#REF!</v>
      </c>
      <c r="D122" s="35" t="e">
        <f>EBIT!E8-EBIT!E37</f>
        <v>#REF!</v>
      </c>
      <c r="E122" s="35" t="e">
        <f>EBIT!F8-EBIT!F37</f>
        <v>#REF!</v>
      </c>
      <c r="F122" s="35" t="e">
        <f>EBIT!G8-EBIT!G37</f>
        <v>#REF!</v>
      </c>
      <c r="G122" s="35" t="e">
        <f>EBIT!H8-EBIT!H37</f>
        <v>#REF!</v>
      </c>
      <c r="H122" s="35" t="e">
        <f>EBIT!I8-EBIT!I37</f>
        <v>#REF!</v>
      </c>
      <c r="I122" s="35" t="e">
        <f>EBIT!J8-EBIT!J37</f>
        <v>#REF!</v>
      </c>
      <c r="J122" s="35" t="e">
        <f>EBIT!K8-EBIT!K37</f>
        <v>#REF!</v>
      </c>
      <c r="K122" s="35" t="e">
        <f>EBIT!L8-EBIT!L37</f>
        <v>#REF!</v>
      </c>
      <c r="L122" s="35" t="e">
        <f>EBIT!M8-EBIT!M37</f>
        <v>#REF!</v>
      </c>
      <c r="M122" s="35" t="e">
        <f>EBIT!N8-EBIT!N37</f>
        <v>#REF!</v>
      </c>
      <c r="N122" s="5"/>
      <c r="O122" s="5"/>
      <c r="P122" s="5"/>
      <c r="Q122" s="5"/>
      <c r="R122" s="5"/>
      <c r="S122" s="5"/>
      <c r="T122" s="5"/>
      <c r="U122" s="5"/>
      <c r="V122" s="5"/>
      <c r="W122" s="5"/>
      <c r="X122" s="5"/>
      <c r="Y122" s="5"/>
      <c r="Z122" s="5"/>
    </row>
    <row r="123" spans="1:26" ht="12.75" customHeight="1">
      <c r="A123" s="139" t="s">
        <v>157</v>
      </c>
      <c r="B123" s="35" t="e">
        <f>EBIT!C9-EBIT!C38</f>
        <v>#REF!</v>
      </c>
      <c r="C123" s="35" t="e">
        <f>EBIT!D9-EBIT!D38</f>
        <v>#REF!</v>
      </c>
      <c r="D123" s="35" t="e">
        <f>EBIT!E9-EBIT!E38</f>
        <v>#REF!</v>
      </c>
      <c r="E123" s="35" t="e">
        <f>EBIT!F9-EBIT!F38</f>
        <v>#REF!</v>
      </c>
      <c r="F123" s="35" t="e">
        <f>EBIT!G9-EBIT!G38</f>
        <v>#REF!</v>
      </c>
      <c r="G123" s="35" t="e">
        <f>EBIT!H9-EBIT!H38</f>
        <v>#REF!</v>
      </c>
      <c r="H123" s="35" t="e">
        <f>EBIT!I9-EBIT!I38</f>
        <v>#REF!</v>
      </c>
      <c r="I123" s="35" t="e">
        <f>EBIT!J9-EBIT!J38</f>
        <v>#REF!</v>
      </c>
      <c r="J123" s="35" t="e">
        <f>EBIT!K9-EBIT!K38</f>
        <v>#REF!</v>
      </c>
      <c r="K123" s="35" t="e">
        <f>EBIT!L9-EBIT!L38</f>
        <v>#REF!</v>
      </c>
      <c r="L123" s="35" t="e">
        <f>EBIT!M9-EBIT!M38</f>
        <v>#REF!</v>
      </c>
      <c r="M123" s="35" t="e">
        <f>EBIT!N9-EBIT!N38</f>
        <v>#REF!</v>
      </c>
      <c r="N123" s="5"/>
      <c r="O123" s="5"/>
      <c r="P123" s="5"/>
      <c r="Q123" s="5"/>
      <c r="R123" s="5"/>
      <c r="S123" s="5"/>
      <c r="T123" s="5"/>
      <c r="U123" s="5"/>
      <c r="V123" s="5"/>
      <c r="W123" s="5"/>
      <c r="X123" s="5"/>
      <c r="Y123" s="5"/>
      <c r="Z123" s="5"/>
    </row>
    <row r="124" spans="1:26" ht="12.75" customHeight="1">
      <c r="A124" s="140" t="s">
        <v>34</v>
      </c>
      <c r="B124" s="35" t="e">
        <f>EBIT!C39-EBIT!C10</f>
        <v>#REF!</v>
      </c>
      <c r="C124" s="35" t="e">
        <f>EBIT!D39-EBIT!D10</f>
        <v>#REF!</v>
      </c>
      <c r="D124" s="35" t="e">
        <f>EBIT!E39-EBIT!E10</f>
        <v>#REF!</v>
      </c>
      <c r="E124" s="35" t="e">
        <f>EBIT!F39-EBIT!F10</f>
        <v>#REF!</v>
      </c>
      <c r="F124" s="35" t="e">
        <f>EBIT!G39-EBIT!G10</f>
        <v>#REF!</v>
      </c>
      <c r="G124" s="35" t="e">
        <f>EBIT!H39-EBIT!H10</f>
        <v>#REF!</v>
      </c>
      <c r="H124" s="35" t="e">
        <f>EBIT!I39-EBIT!I10</f>
        <v>#REF!</v>
      </c>
      <c r="I124" s="35" t="e">
        <f>EBIT!J39-EBIT!J10</f>
        <v>#REF!</v>
      </c>
      <c r="J124" s="35" t="e">
        <f>EBIT!K39-EBIT!K10</f>
        <v>#REF!</v>
      </c>
      <c r="K124" s="35" t="e">
        <f>EBIT!L39-EBIT!L10</f>
        <v>#REF!</v>
      </c>
      <c r="L124" s="35" t="e">
        <f>EBIT!M39-EBIT!M10</f>
        <v>#REF!</v>
      </c>
      <c r="M124" s="35" t="e">
        <f>EBIT!N39-EBIT!N10</f>
        <v>#REF!</v>
      </c>
      <c r="N124" s="5"/>
      <c r="O124" s="5"/>
      <c r="P124" s="5"/>
      <c r="Q124" s="5"/>
      <c r="R124" s="5"/>
      <c r="S124" s="5"/>
      <c r="T124" s="5"/>
      <c r="U124" s="5"/>
      <c r="V124" s="5"/>
      <c r="W124" s="5"/>
      <c r="X124" s="5"/>
      <c r="Y124" s="5"/>
      <c r="Z124" s="5"/>
    </row>
    <row r="125" spans="1:26" ht="12.75" customHeight="1">
      <c r="A125" s="72" t="s">
        <v>158</v>
      </c>
      <c r="B125" s="44" t="e">
        <f>EBIT!C11-EBIT!C40</f>
        <v>#REF!</v>
      </c>
      <c r="C125" s="44" t="e">
        <f>EBIT!D11-EBIT!D40</f>
        <v>#REF!</v>
      </c>
      <c r="D125" s="44" t="e">
        <f>EBIT!E11-EBIT!E40</f>
        <v>#REF!</v>
      </c>
      <c r="E125" s="44" t="e">
        <f>EBIT!F11-EBIT!F40</f>
        <v>#REF!</v>
      </c>
      <c r="F125" s="44" t="e">
        <f>EBIT!G11-EBIT!G40</f>
        <v>#REF!</v>
      </c>
      <c r="G125" s="44" t="e">
        <f>EBIT!H11-EBIT!H40</f>
        <v>#REF!</v>
      </c>
      <c r="H125" s="44" t="e">
        <f>EBIT!I11-EBIT!I40</f>
        <v>#REF!</v>
      </c>
      <c r="I125" s="44" t="e">
        <f>EBIT!J11-EBIT!J40</f>
        <v>#REF!</v>
      </c>
      <c r="J125" s="44" t="e">
        <f>EBIT!K11-EBIT!K40</f>
        <v>#REF!</v>
      </c>
      <c r="K125" s="44" t="e">
        <f>EBIT!L11-EBIT!L40</f>
        <v>#REF!</v>
      </c>
      <c r="L125" s="44" t="e">
        <f>EBIT!M11-EBIT!M40</f>
        <v>#REF!</v>
      </c>
      <c r="M125" s="44" t="e">
        <f>EBIT!N11-EBIT!N40</f>
        <v>#REF!</v>
      </c>
      <c r="N125" s="5"/>
      <c r="O125" s="5"/>
      <c r="P125" s="5"/>
      <c r="Q125" s="5"/>
      <c r="R125" s="5"/>
      <c r="S125" s="5"/>
      <c r="T125" s="5"/>
      <c r="U125" s="5"/>
      <c r="V125" s="5"/>
      <c r="W125" s="5"/>
      <c r="X125" s="5"/>
      <c r="Y125" s="5"/>
      <c r="Z125" s="5"/>
    </row>
    <row r="126" spans="1:26" ht="12.75" customHeight="1">
      <c r="A126" s="5"/>
      <c r="B126" s="3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2.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2.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2.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2.7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2.7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2.7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2.7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2.75" customHeight="1">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2.75" customHeight="1">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sheetData>
  <mergeCells count="13">
    <mergeCell ref="A70:J70"/>
    <mergeCell ref="A1:E1"/>
    <mergeCell ref="A2:K2"/>
    <mergeCell ref="A4:J4"/>
    <mergeCell ref="A6:Z6"/>
    <mergeCell ref="A26:K26"/>
    <mergeCell ref="A28:Z28"/>
    <mergeCell ref="A46:J46"/>
    <mergeCell ref="A47:J47"/>
    <mergeCell ref="A48:J48"/>
    <mergeCell ref="A67:J67"/>
    <mergeCell ref="A68:J68"/>
    <mergeCell ref="A69:J69"/>
  </mergeCells>
  <conditionalFormatting sqref="C72:N87">
    <cfRule type="cellIs" dxfId="0" priority="1" operator="greaterThan">
      <formula>5</formula>
    </cfRule>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Z1022"/>
  <sheetViews>
    <sheetView showGridLines="0" workbookViewId="0"/>
  </sheetViews>
  <sheetFormatPr defaultColWidth="14.42578125" defaultRowHeight="15" customHeight="1"/>
  <cols>
    <col min="1" max="1" width="68.85546875" customWidth="1"/>
    <col min="2" max="2" width="15.42578125" customWidth="1"/>
    <col min="3" max="14" width="14" customWidth="1"/>
    <col min="15" max="26" width="8.7109375" customWidth="1"/>
  </cols>
  <sheetData>
    <row r="1" spans="1:26" ht="27.75" customHeight="1">
      <c r="A1" s="175" t="s">
        <v>159</v>
      </c>
      <c r="B1" s="183"/>
      <c r="C1" s="183"/>
      <c r="D1" s="183"/>
      <c r="E1" s="183"/>
      <c r="F1" s="183"/>
      <c r="G1" s="183"/>
      <c r="H1" s="183"/>
      <c r="I1" s="183"/>
      <c r="J1" s="183"/>
      <c r="K1" s="183"/>
      <c r="L1" s="141"/>
      <c r="M1" s="141"/>
      <c r="N1" s="141"/>
      <c r="O1" s="141"/>
      <c r="P1" s="141"/>
      <c r="Q1" s="141"/>
      <c r="R1" s="141"/>
      <c r="S1" s="141"/>
      <c r="T1" s="141"/>
      <c r="U1" s="141"/>
      <c r="V1" s="141"/>
      <c r="W1" s="141"/>
      <c r="X1" s="141"/>
      <c r="Y1" s="141"/>
      <c r="Z1" s="141"/>
    </row>
    <row r="2" spans="1:26" ht="36.75" customHeight="1">
      <c r="A2" s="183"/>
      <c r="B2" s="183"/>
      <c r="C2" s="183"/>
      <c r="D2" s="183"/>
      <c r="E2" s="183"/>
      <c r="F2" s="183"/>
      <c r="G2" s="183"/>
      <c r="H2" s="183"/>
      <c r="I2" s="183"/>
      <c r="J2" s="183"/>
      <c r="K2" s="183"/>
      <c r="L2" s="141"/>
      <c r="M2" s="141"/>
      <c r="N2" s="141"/>
      <c r="O2" s="141"/>
      <c r="P2" s="141"/>
      <c r="Q2" s="141"/>
      <c r="R2" s="141"/>
      <c r="S2" s="141"/>
      <c r="T2" s="141"/>
      <c r="U2" s="141"/>
      <c r="V2" s="141"/>
      <c r="W2" s="141"/>
      <c r="X2" s="141"/>
      <c r="Y2" s="141"/>
      <c r="Z2" s="141"/>
    </row>
    <row r="3" spans="1:26" ht="13.5" customHeight="1">
      <c r="A3" s="110" t="s">
        <v>160</v>
      </c>
      <c r="B3" s="110"/>
      <c r="C3" s="142"/>
      <c r="D3" s="142"/>
      <c r="E3" s="142"/>
      <c r="F3" s="142"/>
      <c r="G3" s="126"/>
      <c r="H3" s="126"/>
      <c r="I3" s="126"/>
      <c r="J3" s="126"/>
      <c r="K3" s="126"/>
      <c r="L3" s="126"/>
      <c r="M3" s="126"/>
      <c r="N3" s="126"/>
      <c r="O3" s="126"/>
      <c r="P3" s="126"/>
      <c r="Q3" s="126"/>
      <c r="R3" s="126"/>
      <c r="S3" s="126"/>
      <c r="T3" s="126"/>
      <c r="U3" s="126"/>
      <c r="V3" s="126"/>
      <c r="W3" s="126"/>
      <c r="X3" s="126"/>
      <c r="Y3" s="126"/>
      <c r="Z3" s="126"/>
    </row>
    <row r="4" spans="1:26" ht="13.5" customHeight="1">
      <c r="A4" s="126" t="s">
        <v>161</v>
      </c>
      <c r="B4" s="126"/>
      <c r="C4" s="142"/>
      <c r="D4" s="142"/>
      <c r="E4" s="142"/>
      <c r="F4" s="142"/>
      <c r="G4" s="126"/>
      <c r="H4" s="126"/>
      <c r="I4" s="126"/>
      <c r="J4" s="126"/>
      <c r="K4" s="126"/>
      <c r="L4" s="126"/>
      <c r="M4" s="126"/>
      <c r="N4" s="126"/>
      <c r="O4" s="126"/>
      <c r="P4" s="126"/>
      <c r="Q4" s="126"/>
      <c r="R4" s="126"/>
      <c r="S4" s="126"/>
      <c r="T4" s="126"/>
      <c r="U4" s="126"/>
      <c r="V4" s="126"/>
      <c r="W4" s="126"/>
      <c r="X4" s="126"/>
      <c r="Y4" s="126"/>
      <c r="Z4" s="126"/>
    </row>
    <row r="5" spans="1:26" ht="41.25" customHeight="1">
      <c r="A5" s="177" t="s">
        <v>162</v>
      </c>
      <c r="B5" s="183"/>
      <c r="C5" s="183"/>
      <c r="D5" s="183"/>
      <c r="E5" s="183"/>
      <c r="F5" s="183"/>
      <c r="G5" s="183"/>
      <c r="H5" s="183"/>
      <c r="I5" s="183"/>
      <c r="J5" s="183"/>
      <c r="K5" s="183"/>
      <c r="L5" s="183"/>
      <c r="M5" s="131"/>
      <c r="N5" s="131"/>
      <c r="O5" s="131"/>
      <c r="P5" s="131"/>
      <c r="Q5" s="131"/>
      <c r="R5" s="131"/>
      <c r="S5" s="131"/>
      <c r="T5" s="131"/>
      <c r="U5" s="131"/>
      <c r="V5" s="131"/>
      <c r="W5" s="131"/>
      <c r="X5" s="131"/>
      <c r="Y5" s="131"/>
      <c r="Z5" s="131"/>
    </row>
    <row r="6" spans="1:26" ht="13.5" customHeight="1">
      <c r="A6" s="110" t="s">
        <v>163</v>
      </c>
      <c r="B6" s="110"/>
      <c r="C6" s="142"/>
      <c r="D6" s="142"/>
      <c r="E6" s="142"/>
      <c r="F6" s="142"/>
      <c r="G6" s="126"/>
      <c r="H6" s="126"/>
      <c r="I6" s="126"/>
      <c r="J6" s="126"/>
      <c r="K6" s="126"/>
      <c r="L6" s="126"/>
      <c r="M6" s="126"/>
      <c r="N6" s="126"/>
      <c r="O6" s="126"/>
      <c r="P6" s="126"/>
      <c r="Q6" s="126"/>
      <c r="R6" s="126"/>
      <c r="S6" s="126"/>
      <c r="T6" s="126"/>
      <c r="U6" s="126"/>
      <c r="V6" s="126"/>
      <c r="W6" s="126"/>
      <c r="X6" s="126"/>
      <c r="Y6" s="126"/>
      <c r="Z6" s="126"/>
    </row>
    <row r="7" spans="1:26" ht="13.5" customHeight="1">
      <c r="A7" s="7" t="s">
        <v>164</v>
      </c>
      <c r="B7" s="7" t="s">
        <v>165</v>
      </c>
      <c r="C7" s="73" t="s">
        <v>122</v>
      </c>
      <c r="D7" s="73" t="s">
        <v>123</v>
      </c>
      <c r="E7" s="73" t="s">
        <v>124</v>
      </c>
      <c r="F7" s="73" t="s">
        <v>125</v>
      </c>
      <c r="G7" s="73" t="s">
        <v>126</v>
      </c>
      <c r="H7" s="73" t="s">
        <v>127</v>
      </c>
      <c r="I7" s="73" t="s">
        <v>128</v>
      </c>
      <c r="J7" s="73" t="s">
        <v>129</v>
      </c>
      <c r="K7" s="73" t="s">
        <v>130</v>
      </c>
      <c r="L7" s="73" t="s">
        <v>131</v>
      </c>
      <c r="M7" s="73" t="s">
        <v>132</v>
      </c>
      <c r="N7" s="73" t="s">
        <v>133</v>
      </c>
      <c r="O7" s="5"/>
      <c r="P7" s="5"/>
      <c r="Q7" s="5"/>
      <c r="R7" s="5"/>
      <c r="S7" s="5"/>
      <c r="T7" s="5"/>
      <c r="U7" s="5"/>
      <c r="V7" s="5"/>
      <c r="W7" s="5"/>
      <c r="X7" s="5"/>
      <c r="Y7" s="5"/>
      <c r="Z7" s="5"/>
    </row>
    <row r="8" spans="1:26" ht="13.5" customHeight="1">
      <c r="A8" s="74" t="s">
        <v>155</v>
      </c>
      <c r="B8" s="74" t="s">
        <v>38</v>
      </c>
      <c r="C8" s="75" t="e">
        <f>SUMIFS('Variance Analysis'!C$30:C$45,'Variance Analysis'!$B$30:$B$45,'Variance Analysis'!$B33,'Variance Analysis'!$A$30:$A$45,'Variance Analysis'!$A$30)</f>
        <v>#REF!</v>
      </c>
      <c r="D8" s="75" t="e">
        <f>SUMIFS('Variance Analysis'!D$30:D$45,'Variance Analysis'!$B$30:$B$45,'Variance Analysis'!$B33,'Variance Analysis'!$A$30:$A$45,'Variance Analysis'!$A$30)</f>
        <v>#REF!</v>
      </c>
      <c r="E8" s="75" t="e">
        <f>SUMIFS('Variance Analysis'!E$30:E$45,'Variance Analysis'!$B$30:$B$45,'Variance Analysis'!$B33,'Variance Analysis'!$A$30:$A$45,'Variance Analysis'!$A$30)</f>
        <v>#REF!</v>
      </c>
      <c r="F8" s="75" t="e">
        <f>SUMIFS('Variance Analysis'!F$30:F$45,'Variance Analysis'!$B$30:$B$45,'Variance Analysis'!$B33,'Variance Analysis'!$A$30:$A$45,'Variance Analysis'!$A$30)</f>
        <v>#REF!</v>
      </c>
      <c r="G8" s="75" t="e">
        <f>SUMIFS('Variance Analysis'!G$30:G$45,'Variance Analysis'!$B$30:$B$45,'Variance Analysis'!$B33,'Variance Analysis'!$A$30:$A$45,'Variance Analysis'!$A$30)</f>
        <v>#REF!</v>
      </c>
      <c r="H8" s="75" t="e">
        <f>SUMIFS('Variance Analysis'!H$30:H$45,'Variance Analysis'!$B$30:$B$45,'Variance Analysis'!$B33,'Variance Analysis'!$A$30:$A$45,'Variance Analysis'!$A$30)</f>
        <v>#REF!</v>
      </c>
      <c r="I8" s="75" t="e">
        <f>SUMIFS('Variance Analysis'!I$30:I$45,'Variance Analysis'!$B$30:$B$45,'Variance Analysis'!$B33,'Variance Analysis'!$A$30:$A$45,'Variance Analysis'!$A$30)</f>
        <v>#REF!</v>
      </c>
      <c r="J8" s="75" t="e">
        <f>SUMIFS('Variance Analysis'!J$30:J$45,'Variance Analysis'!$B$30:$B$45,'Variance Analysis'!$B33,'Variance Analysis'!$A$30:$A$45,'Variance Analysis'!$A$30)</f>
        <v>#REF!</v>
      </c>
      <c r="K8" s="75" t="e">
        <f>SUMIFS('Variance Analysis'!K$30:K$45,'Variance Analysis'!$B$30:$B$45,'Variance Analysis'!$B33,'Variance Analysis'!$A$30:$A$45,'Variance Analysis'!$A$30)</f>
        <v>#REF!</v>
      </c>
      <c r="L8" s="75" t="e">
        <f>SUMIFS('Variance Analysis'!L$30:L$45,'Variance Analysis'!$B$30:$B$45,'Variance Analysis'!$B33,'Variance Analysis'!$A$30:$A$45,'Variance Analysis'!$A$30)</f>
        <v>#REF!</v>
      </c>
      <c r="M8" s="75" t="e">
        <f>SUMIFS('Variance Analysis'!M$30:M$45,'Variance Analysis'!$B$30:$B$45,'Variance Analysis'!$B33,'Variance Analysis'!$A$30:$A$45,'Variance Analysis'!$A$30)</f>
        <v>#REF!</v>
      </c>
      <c r="N8" s="75" t="e">
        <f>SUMIFS('Variance Analysis'!N$30:N$45,'Variance Analysis'!$B$30:$B$45,'Variance Analysis'!$B33,'Variance Analysis'!$A$30:$A$45,'Variance Analysis'!$A$30)</f>
        <v>#REF!</v>
      </c>
      <c r="O8" s="5"/>
      <c r="P8" s="5"/>
      <c r="Q8" s="5"/>
      <c r="R8" s="5"/>
      <c r="S8" s="5"/>
      <c r="T8" s="5"/>
      <c r="U8" s="5"/>
      <c r="V8" s="5"/>
      <c r="W8" s="5"/>
      <c r="X8" s="5"/>
      <c r="Y8" s="5"/>
      <c r="Z8" s="5"/>
    </row>
    <row r="9" spans="1:26" ht="13.5" customHeight="1">
      <c r="A9" s="74" t="s">
        <v>156</v>
      </c>
      <c r="B9" s="74" t="s">
        <v>38</v>
      </c>
      <c r="C9" s="75" t="e">
        <f>SUMIFS('Variance Analysis'!C$30:C$45,'Variance Analysis'!$B$30:$B$45,'Variance Analysis'!$B$31,'Variance Analysis'!$A$30:$A$45,'Variance Analysis'!$A$30)</f>
        <v>#REF!</v>
      </c>
      <c r="D9" s="75" t="e">
        <f>SUMIFS('Variance Analysis'!D$30:D$45,'Variance Analysis'!$B$30:$B$45,'Variance Analysis'!$B$31,'Variance Analysis'!$A$30:$A$45,'Variance Analysis'!$A$30)</f>
        <v>#REF!</v>
      </c>
      <c r="E9" s="75" t="e">
        <f>SUMIFS('Variance Analysis'!E$30:E$45,'Variance Analysis'!$B$30:$B$45,'Variance Analysis'!$B$31,'Variance Analysis'!$A$30:$A$45,'Variance Analysis'!$A$30)</f>
        <v>#REF!</v>
      </c>
      <c r="F9" s="75" t="e">
        <f>SUMIFS('Variance Analysis'!F$30:F$45,'Variance Analysis'!$B$30:$B$45,'Variance Analysis'!$B$31,'Variance Analysis'!$A$30:$A$45,'Variance Analysis'!$A$30)</f>
        <v>#REF!</v>
      </c>
      <c r="G9" s="75" t="e">
        <f>SUMIFS('Variance Analysis'!G$30:G$45,'Variance Analysis'!$B$30:$B$45,'Variance Analysis'!$B$31,'Variance Analysis'!$A$30:$A$45,'Variance Analysis'!$A$30)</f>
        <v>#REF!</v>
      </c>
      <c r="H9" s="75" t="e">
        <f>SUMIFS('Variance Analysis'!H$30:H$45,'Variance Analysis'!$B$30:$B$45,'Variance Analysis'!$B$31,'Variance Analysis'!$A$30:$A$45,'Variance Analysis'!$A$30)</f>
        <v>#REF!</v>
      </c>
      <c r="I9" s="75" t="e">
        <f>SUMIFS('Variance Analysis'!I$30:I$45,'Variance Analysis'!$B$30:$B$45,'Variance Analysis'!$B$31,'Variance Analysis'!$A$30:$A$45,'Variance Analysis'!$A$30)</f>
        <v>#REF!</v>
      </c>
      <c r="J9" s="75" t="e">
        <f>SUMIFS('Variance Analysis'!J$30:J$45,'Variance Analysis'!$B$30:$B$45,'Variance Analysis'!$B$31,'Variance Analysis'!$A$30:$A$45,'Variance Analysis'!$A$30)</f>
        <v>#REF!</v>
      </c>
      <c r="K9" s="75" t="e">
        <f>SUMIFS('Variance Analysis'!K$30:K$45,'Variance Analysis'!$B$30:$B$45,'Variance Analysis'!$B$31,'Variance Analysis'!$A$30:$A$45,'Variance Analysis'!$A$30)</f>
        <v>#REF!</v>
      </c>
      <c r="L9" s="75" t="e">
        <f>SUMIFS('Variance Analysis'!L$30:L$45,'Variance Analysis'!$B$30:$B$45,'Variance Analysis'!$B$31,'Variance Analysis'!$A$30:$A$45,'Variance Analysis'!$A$30)</f>
        <v>#REF!</v>
      </c>
      <c r="M9" s="75" t="e">
        <f>SUMIFS('Variance Analysis'!M$30:M$45,'Variance Analysis'!$B$30:$B$45,'Variance Analysis'!$B$31,'Variance Analysis'!$A$30:$A$45,'Variance Analysis'!$A$30)</f>
        <v>#REF!</v>
      </c>
      <c r="N9" s="75" t="e">
        <f>SUMIFS('Variance Analysis'!N$30:N$45,'Variance Analysis'!$B$30:$B$45,'Variance Analysis'!$B$31,'Variance Analysis'!$A$30:$A$45,'Variance Analysis'!$A$30)</f>
        <v>#REF!</v>
      </c>
      <c r="O9" s="5"/>
      <c r="P9" s="5"/>
      <c r="Q9" s="5"/>
      <c r="R9" s="5"/>
      <c r="S9" s="5"/>
      <c r="T9" s="5"/>
      <c r="U9" s="5"/>
      <c r="V9" s="5"/>
      <c r="W9" s="5"/>
      <c r="X9" s="5"/>
      <c r="Y9" s="5"/>
      <c r="Z9" s="5"/>
    </row>
    <row r="10" spans="1:26" ht="13.5" customHeight="1">
      <c r="A10" s="74" t="s">
        <v>157</v>
      </c>
      <c r="B10" s="74" t="s">
        <v>38</v>
      </c>
      <c r="C10" s="75" t="e">
        <f>SUMIFS('Variance Analysis'!C$30:C$45,'Variance Analysis'!$B$30:$B$45,'Variance Analysis'!$B32,'Variance Analysis'!$A$30:$A$45,'Variance Analysis'!$A$30)</f>
        <v>#REF!</v>
      </c>
      <c r="D10" s="75" t="e">
        <f>SUMIFS('Variance Analysis'!D$30:D$45,'Variance Analysis'!$B$30:$B$45,'Variance Analysis'!$B32,'Variance Analysis'!$A$30:$A$45,'Variance Analysis'!$A$30)</f>
        <v>#REF!</v>
      </c>
      <c r="E10" s="75" t="e">
        <f>SUMIFS('Variance Analysis'!E$30:E$45,'Variance Analysis'!$B$30:$B$45,'Variance Analysis'!$B32,'Variance Analysis'!$A$30:$A$45,'Variance Analysis'!$A$30)</f>
        <v>#REF!</v>
      </c>
      <c r="F10" s="75" t="e">
        <f>SUMIFS('Variance Analysis'!F$30:F$45,'Variance Analysis'!$B$30:$B$45,'Variance Analysis'!$B32,'Variance Analysis'!$A$30:$A$45,'Variance Analysis'!$A$30)</f>
        <v>#REF!</v>
      </c>
      <c r="G10" s="75" t="e">
        <f>SUMIFS('Variance Analysis'!G$30:G$45,'Variance Analysis'!$B$30:$B$45,'Variance Analysis'!$B32,'Variance Analysis'!$A$30:$A$45,'Variance Analysis'!$A$30)</f>
        <v>#REF!</v>
      </c>
      <c r="H10" s="75" t="e">
        <f>SUMIFS('Variance Analysis'!H$30:H$45,'Variance Analysis'!$B$30:$B$45,'Variance Analysis'!$B32,'Variance Analysis'!$A$30:$A$45,'Variance Analysis'!$A$30)</f>
        <v>#REF!</v>
      </c>
      <c r="I10" s="75" t="e">
        <f>SUMIFS('Variance Analysis'!I$30:I$45,'Variance Analysis'!$B$30:$B$45,'Variance Analysis'!$B32,'Variance Analysis'!$A$30:$A$45,'Variance Analysis'!$A$30)</f>
        <v>#REF!</v>
      </c>
      <c r="J10" s="75" t="e">
        <f>SUMIFS('Variance Analysis'!J$30:J$45,'Variance Analysis'!$B$30:$B$45,'Variance Analysis'!$B32,'Variance Analysis'!$A$30:$A$45,'Variance Analysis'!$A$30)</f>
        <v>#REF!</v>
      </c>
      <c r="K10" s="75" t="e">
        <f>SUMIFS('Variance Analysis'!K$30:K$45,'Variance Analysis'!$B$30:$B$45,'Variance Analysis'!$B32,'Variance Analysis'!$A$30:$A$45,'Variance Analysis'!$A$30)</f>
        <v>#REF!</v>
      </c>
      <c r="L10" s="75" t="e">
        <f>SUMIFS('Variance Analysis'!L$30:L$45,'Variance Analysis'!$B$30:$B$45,'Variance Analysis'!$B32,'Variance Analysis'!$A$30:$A$45,'Variance Analysis'!$A$30)</f>
        <v>#REF!</v>
      </c>
      <c r="M10" s="75" t="e">
        <f>SUMIFS('Variance Analysis'!M$30:M$45,'Variance Analysis'!$B$30:$B$45,'Variance Analysis'!$B32,'Variance Analysis'!$A$30:$A$45,'Variance Analysis'!$A$30)</f>
        <v>#REF!</v>
      </c>
      <c r="N10" s="75" t="e">
        <f>SUMIFS('Variance Analysis'!N$30:N$45,'Variance Analysis'!$B$30:$B$45,'Variance Analysis'!$B32,'Variance Analysis'!$A$30:$A$45,'Variance Analysis'!$A$30)</f>
        <v>#REF!</v>
      </c>
      <c r="O10" s="5"/>
      <c r="P10" s="5"/>
      <c r="Q10" s="5"/>
      <c r="R10" s="5"/>
      <c r="S10" s="5"/>
      <c r="T10" s="5"/>
      <c r="U10" s="5"/>
      <c r="V10" s="5"/>
      <c r="W10" s="5"/>
      <c r="X10" s="5"/>
      <c r="Y10" s="5"/>
      <c r="Z10" s="5"/>
    </row>
    <row r="11" spans="1:26" ht="13.5" customHeight="1">
      <c r="A11" s="74" t="s">
        <v>134</v>
      </c>
      <c r="B11" s="74" t="s">
        <v>166</v>
      </c>
      <c r="C11" s="76" t="e">
        <f t="shared" ref="C11:N11" si="0">#REF!</f>
        <v>#REF!</v>
      </c>
      <c r="D11" s="76" t="e">
        <f t="shared" si="0"/>
        <v>#REF!</v>
      </c>
      <c r="E11" s="76" t="e">
        <f t="shared" si="0"/>
        <v>#REF!</v>
      </c>
      <c r="F11" s="76" t="e">
        <f t="shared" si="0"/>
        <v>#REF!</v>
      </c>
      <c r="G11" s="76" t="e">
        <f t="shared" si="0"/>
        <v>#REF!</v>
      </c>
      <c r="H11" s="76" t="e">
        <f t="shared" si="0"/>
        <v>#REF!</v>
      </c>
      <c r="I11" s="76" t="e">
        <f t="shared" si="0"/>
        <v>#REF!</v>
      </c>
      <c r="J11" s="76" t="e">
        <f t="shared" si="0"/>
        <v>#REF!</v>
      </c>
      <c r="K11" s="76" t="e">
        <f t="shared" si="0"/>
        <v>#REF!</v>
      </c>
      <c r="L11" s="76" t="e">
        <f t="shared" si="0"/>
        <v>#REF!</v>
      </c>
      <c r="M11" s="76" t="e">
        <f t="shared" si="0"/>
        <v>#REF!</v>
      </c>
      <c r="N11" s="76" t="e">
        <f t="shared" si="0"/>
        <v>#REF!</v>
      </c>
      <c r="O11" s="5"/>
      <c r="P11" s="5"/>
      <c r="Q11" s="5"/>
      <c r="R11" s="5"/>
      <c r="S11" s="5"/>
      <c r="T11" s="5"/>
      <c r="U11" s="5"/>
      <c r="V11" s="5"/>
      <c r="W11" s="5"/>
      <c r="X11" s="5"/>
      <c r="Y11" s="5"/>
      <c r="Z11" s="5"/>
    </row>
    <row r="12" spans="1:26" ht="13.5" customHeight="1">
      <c r="A12" s="77" t="s">
        <v>167</v>
      </c>
      <c r="B12" s="78" t="s">
        <v>168</v>
      </c>
      <c r="C12" s="79" t="e">
        <f t="shared" ref="C12:N12" si="1">SUM($C$8:C10)/(SUM($C$11:C11)*1000)</f>
        <v>#REF!</v>
      </c>
      <c r="D12" s="79" t="e">
        <f t="shared" si="1"/>
        <v>#REF!</v>
      </c>
      <c r="E12" s="79" t="e">
        <f t="shared" si="1"/>
        <v>#REF!</v>
      </c>
      <c r="F12" s="79" t="e">
        <f t="shared" si="1"/>
        <v>#REF!</v>
      </c>
      <c r="G12" s="79" t="e">
        <f t="shared" si="1"/>
        <v>#REF!</v>
      </c>
      <c r="H12" s="79" t="e">
        <f t="shared" si="1"/>
        <v>#REF!</v>
      </c>
      <c r="I12" s="79" t="e">
        <f t="shared" si="1"/>
        <v>#REF!</v>
      </c>
      <c r="J12" s="79" t="e">
        <f t="shared" si="1"/>
        <v>#REF!</v>
      </c>
      <c r="K12" s="79" t="e">
        <f t="shared" si="1"/>
        <v>#REF!</v>
      </c>
      <c r="L12" s="79" t="e">
        <f t="shared" si="1"/>
        <v>#REF!</v>
      </c>
      <c r="M12" s="79" t="e">
        <f t="shared" si="1"/>
        <v>#REF!</v>
      </c>
      <c r="N12" s="79" t="e">
        <f t="shared" si="1"/>
        <v>#REF!</v>
      </c>
      <c r="O12" s="5"/>
      <c r="P12" s="5"/>
      <c r="Q12" s="5"/>
      <c r="R12" s="5"/>
      <c r="S12" s="5"/>
      <c r="T12" s="5"/>
      <c r="U12" s="5"/>
      <c r="V12" s="5"/>
      <c r="W12" s="5"/>
      <c r="X12" s="5"/>
      <c r="Y12" s="5"/>
      <c r="Z12" s="5"/>
    </row>
    <row r="13" spans="1:26" ht="13.5" customHeight="1">
      <c r="A13" s="7"/>
      <c r="B13" s="5"/>
      <c r="C13" s="35"/>
      <c r="D13" s="35"/>
      <c r="E13" s="35"/>
      <c r="F13" s="35"/>
      <c r="G13" s="35"/>
      <c r="H13" s="35"/>
      <c r="I13" s="35"/>
      <c r="J13" s="35"/>
      <c r="K13" s="35"/>
      <c r="L13" s="35"/>
      <c r="M13" s="35"/>
      <c r="N13" s="35"/>
      <c r="O13" s="5"/>
      <c r="P13" s="5"/>
      <c r="Q13" s="5"/>
      <c r="R13" s="5"/>
      <c r="S13" s="5"/>
      <c r="T13" s="5"/>
      <c r="U13" s="5"/>
      <c r="V13" s="5"/>
      <c r="W13" s="5"/>
      <c r="X13" s="5"/>
      <c r="Y13" s="5"/>
      <c r="Z13" s="5"/>
    </row>
    <row r="14" spans="1:26" ht="13.5" customHeight="1">
      <c r="A14" s="110" t="s">
        <v>169</v>
      </c>
      <c r="B14" s="110"/>
      <c r="C14" s="142"/>
      <c r="D14" s="142"/>
      <c r="E14" s="142"/>
      <c r="F14" s="142"/>
      <c r="G14" s="126"/>
      <c r="H14" s="126"/>
      <c r="I14" s="126"/>
      <c r="J14" s="126"/>
      <c r="K14" s="126"/>
      <c r="L14" s="126"/>
      <c r="M14" s="126"/>
      <c r="N14" s="126"/>
      <c r="O14" s="126"/>
      <c r="P14" s="126"/>
      <c r="Q14" s="126"/>
      <c r="R14" s="126"/>
      <c r="S14" s="126"/>
      <c r="T14" s="126"/>
      <c r="U14" s="126"/>
      <c r="V14" s="126"/>
      <c r="W14" s="126"/>
      <c r="X14" s="126"/>
      <c r="Y14" s="126"/>
      <c r="Z14" s="126"/>
    </row>
    <row r="15" spans="1:26" ht="13.5" customHeight="1">
      <c r="A15" s="110" t="s">
        <v>164</v>
      </c>
      <c r="B15" s="110" t="s">
        <v>165</v>
      </c>
      <c r="C15" s="60" t="s">
        <v>122</v>
      </c>
      <c r="D15" s="60" t="s">
        <v>123</v>
      </c>
      <c r="E15" s="60" t="s">
        <v>124</v>
      </c>
      <c r="F15" s="60" t="s">
        <v>125</v>
      </c>
      <c r="G15" s="60" t="s">
        <v>126</v>
      </c>
      <c r="H15" s="60" t="s">
        <v>127</v>
      </c>
      <c r="I15" s="60" t="s">
        <v>128</v>
      </c>
      <c r="J15" s="60" t="s">
        <v>129</v>
      </c>
      <c r="K15" s="60" t="s">
        <v>130</v>
      </c>
      <c r="L15" s="60" t="s">
        <v>131</v>
      </c>
      <c r="M15" s="60" t="s">
        <v>132</v>
      </c>
      <c r="N15" s="60" t="s">
        <v>133</v>
      </c>
      <c r="O15" s="126"/>
      <c r="P15" s="126"/>
      <c r="Q15" s="126"/>
      <c r="R15" s="126"/>
      <c r="S15" s="126"/>
      <c r="T15" s="126"/>
      <c r="U15" s="126"/>
      <c r="V15" s="126"/>
      <c r="W15" s="126"/>
      <c r="X15" s="126"/>
      <c r="Y15" s="126"/>
      <c r="Z15" s="126"/>
    </row>
    <row r="16" spans="1:26" ht="13.5" customHeight="1">
      <c r="A16" s="74" t="s">
        <v>155</v>
      </c>
      <c r="B16" s="74" t="s">
        <v>38</v>
      </c>
      <c r="C16" s="75" t="e">
        <f>SUMIFS('Variance Analysis'!C$30:C$45,'Variance Analysis'!$B$30:$B$45,'Variance Analysis'!$B37,'Variance Analysis'!$A$30:$A$45,'Variance Analysis'!$A$34)</f>
        <v>#REF!</v>
      </c>
      <c r="D16" s="75" t="e">
        <f>SUMIFS('Variance Analysis'!D$30:D$45,'Variance Analysis'!$B$30:$B$45,'Variance Analysis'!$B37,'Variance Analysis'!$A$30:$A$45,'Variance Analysis'!$A$34)</f>
        <v>#REF!</v>
      </c>
      <c r="E16" s="75" t="e">
        <f>SUMIFS('Variance Analysis'!E$30:E$45,'Variance Analysis'!$B$30:$B$45,'Variance Analysis'!$B37,'Variance Analysis'!$A$30:$A$45,'Variance Analysis'!$A$34)</f>
        <v>#REF!</v>
      </c>
      <c r="F16" s="75" t="e">
        <f>SUMIFS('Variance Analysis'!F$30:F$45,'Variance Analysis'!$B$30:$B$45,'Variance Analysis'!$B37,'Variance Analysis'!$A$30:$A$45,'Variance Analysis'!$A$34)</f>
        <v>#REF!</v>
      </c>
      <c r="G16" s="75" t="e">
        <f>SUMIFS('Variance Analysis'!G$30:G$45,'Variance Analysis'!$B$30:$B$45,'Variance Analysis'!$B37,'Variance Analysis'!$A$30:$A$45,'Variance Analysis'!$A$34)</f>
        <v>#REF!</v>
      </c>
      <c r="H16" s="75" t="e">
        <f>SUMIFS('Variance Analysis'!H$30:H$45,'Variance Analysis'!$B$30:$B$45,'Variance Analysis'!$B37,'Variance Analysis'!$A$30:$A$45,'Variance Analysis'!$A$34)</f>
        <v>#REF!</v>
      </c>
      <c r="I16" s="75" t="e">
        <f>SUMIFS('Variance Analysis'!I$30:I$45,'Variance Analysis'!$B$30:$B$45,'Variance Analysis'!$B37,'Variance Analysis'!$A$30:$A$45,'Variance Analysis'!$A$34)</f>
        <v>#REF!</v>
      </c>
      <c r="J16" s="75" t="e">
        <f>SUMIFS('Variance Analysis'!J$30:J$45,'Variance Analysis'!$B$30:$B$45,'Variance Analysis'!$B37,'Variance Analysis'!$A$30:$A$45,'Variance Analysis'!$A$34)</f>
        <v>#REF!</v>
      </c>
      <c r="K16" s="75" t="e">
        <f>SUMIFS('Variance Analysis'!K$30:K$45,'Variance Analysis'!$B$30:$B$45,'Variance Analysis'!$B37,'Variance Analysis'!$A$30:$A$45,'Variance Analysis'!$A$34)</f>
        <v>#REF!</v>
      </c>
      <c r="L16" s="75" t="e">
        <f>SUMIFS('Variance Analysis'!L$30:L$45,'Variance Analysis'!$B$30:$B$45,'Variance Analysis'!$B37,'Variance Analysis'!$A$30:$A$45,'Variance Analysis'!$A$34)</f>
        <v>#REF!</v>
      </c>
      <c r="M16" s="75" t="e">
        <f>SUMIFS('Variance Analysis'!M$30:M$45,'Variance Analysis'!$B$30:$B$45,'Variance Analysis'!$B37,'Variance Analysis'!$A$30:$A$45,'Variance Analysis'!$A$34)</f>
        <v>#REF!</v>
      </c>
      <c r="N16" s="75" t="e">
        <f>SUMIFS('Variance Analysis'!N$30:N$45,'Variance Analysis'!$B$30:$B$45,'Variance Analysis'!$B37,'Variance Analysis'!$A$30:$A$45,'Variance Analysis'!$A$34)</f>
        <v>#REF!</v>
      </c>
      <c r="O16" s="5"/>
      <c r="P16" s="5"/>
      <c r="Q16" s="5"/>
      <c r="R16" s="5"/>
      <c r="S16" s="5"/>
      <c r="T16" s="5"/>
      <c r="U16" s="5"/>
      <c r="V16" s="5"/>
      <c r="W16" s="5"/>
      <c r="X16" s="5"/>
      <c r="Y16" s="5"/>
      <c r="Z16" s="5"/>
    </row>
    <row r="17" spans="1:26" ht="13.5" customHeight="1">
      <c r="A17" s="74" t="s">
        <v>156</v>
      </c>
      <c r="B17" s="74" t="s">
        <v>38</v>
      </c>
      <c r="C17" s="75" t="e">
        <f>SUMIFS('Variance Analysis'!C$30:C$45,'Variance Analysis'!$B$30:$B$45,'Variance Analysis'!$B$35,'Variance Analysis'!$A$30:$A$45,'Variance Analysis'!$A$34)</f>
        <v>#REF!</v>
      </c>
      <c r="D17" s="75" t="e">
        <f>SUMIFS('Variance Analysis'!D$30:D$45,'Variance Analysis'!$B$30:$B$45,'Variance Analysis'!$B$35,'Variance Analysis'!$A$30:$A$45,'Variance Analysis'!$A$34)</f>
        <v>#REF!</v>
      </c>
      <c r="E17" s="75" t="e">
        <f>SUMIFS('Variance Analysis'!E$30:E$45,'Variance Analysis'!$B$30:$B$45,'Variance Analysis'!$B$35,'Variance Analysis'!$A$30:$A$45,'Variance Analysis'!$A$34)</f>
        <v>#REF!</v>
      </c>
      <c r="F17" s="75" t="e">
        <f>SUMIFS('Variance Analysis'!F$30:F$45,'Variance Analysis'!$B$30:$B$45,'Variance Analysis'!$B$35,'Variance Analysis'!$A$30:$A$45,'Variance Analysis'!$A$34)</f>
        <v>#REF!</v>
      </c>
      <c r="G17" s="75" t="e">
        <f>SUMIFS('Variance Analysis'!G$30:G$45,'Variance Analysis'!$B$30:$B$45,'Variance Analysis'!$B$35,'Variance Analysis'!$A$30:$A$45,'Variance Analysis'!$A$34)</f>
        <v>#REF!</v>
      </c>
      <c r="H17" s="75" t="e">
        <f>SUMIFS('Variance Analysis'!H$30:H$45,'Variance Analysis'!$B$30:$B$45,'Variance Analysis'!$B$35,'Variance Analysis'!$A$30:$A$45,'Variance Analysis'!$A$34)</f>
        <v>#REF!</v>
      </c>
      <c r="I17" s="75" t="e">
        <f>SUMIFS('Variance Analysis'!I$30:I$45,'Variance Analysis'!$B$30:$B$45,'Variance Analysis'!$B$35,'Variance Analysis'!$A$30:$A$45,'Variance Analysis'!$A$34)</f>
        <v>#REF!</v>
      </c>
      <c r="J17" s="75" t="e">
        <f>SUMIFS('Variance Analysis'!J$30:J$45,'Variance Analysis'!$B$30:$B$45,'Variance Analysis'!$B$35,'Variance Analysis'!$A$30:$A$45,'Variance Analysis'!$A$34)</f>
        <v>#REF!</v>
      </c>
      <c r="K17" s="75" t="e">
        <f>SUMIFS('Variance Analysis'!K$30:K$45,'Variance Analysis'!$B$30:$B$45,'Variance Analysis'!$B$35,'Variance Analysis'!$A$30:$A$45,'Variance Analysis'!$A$34)</f>
        <v>#REF!</v>
      </c>
      <c r="L17" s="75" t="e">
        <f>SUMIFS('Variance Analysis'!L$30:L$45,'Variance Analysis'!$B$30:$B$45,'Variance Analysis'!$B$35,'Variance Analysis'!$A$30:$A$45,'Variance Analysis'!$A$34)</f>
        <v>#REF!</v>
      </c>
      <c r="M17" s="75" t="e">
        <f>SUMIFS('Variance Analysis'!M$30:M$45,'Variance Analysis'!$B$30:$B$45,'Variance Analysis'!$B$35,'Variance Analysis'!$A$30:$A$45,'Variance Analysis'!$A$34)</f>
        <v>#REF!</v>
      </c>
      <c r="N17" s="75" t="e">
        <f>SUMIFS('Variance Analysis'!N$30:N$45,'Variance Analysis'!$B$30:$B$45,'Variance Analysis'!$B$35,'Variance Analysis'!$A$30:$A$45,'Variance Analysis'!$A$34)</f>
        <v>#REF!</v>
      </c>
      <c r="O17" s="5"/>
      <c r="P17" s="5"/>
      <c r="Q17" s="5"/>
      <c r="R17" s="5"/>
      <c r="S17" s="5"/>
      <c r="T17" s="5"/>
      <c r="U17" s="5"/>
      <c r="V17" s="5"/>
      <c r="W17" s="5"/>
      <c r="X17" s="5"/>
      <c r="Y17" s="5"/>
      <c r="Z17" s="5"/>
    </row>
    <row r="18" spans="1:26" ht="13.5" customHeight="1">
      <c r="A18" s="74" t="s">
        <v>157</v>
      </c>
      <c r="B18" s="74" t="s">
        <v>38</v>
      </c>
      <c r="C18" s="75" t="e">
        <f>SUMIFS('Variance Analysis'!C$30:C$45,'Variance Analysis'!$B$30:$B$45,'Variance Analysis'!$B36,'Variance Analysis'!$A$30:$A$45,'Variance Analysis'!$A$34)</f>
        <v>#REF!</v>
      </c>
      <c r="D18" s="75" t="e">
        <f>SUMIFS('Variance Analysis'!D$30:D$45,'Variance Analysis'!$B$30:$B$45,'Variance Analysis'!$B36,'Variance Analysis'!$A$30:$A$45,'Variance Analysis'!$A$34)</f>
        <v>#REF!</v>
      </c>
      <c r="E18" s="75" t="e">
        <f>SUMIFS('Variance Analysis'!E$30:E$45,'Variance Analysis'!$B$30:$B$45,'Variance Analysis'!$B36,'Variance Analysis'!$A$30:$A$45,'Variance Analysis'!$A$34)</f>
        <v>#REF!</v>
      </c>
      <c r="F18" s="75" t="e">
        <f>SUMIFS('Variance Analysis'!F$30:F$45,'Variance Analysis'!$B$30:$B$45,'Variance Analysis'!$B36,'Variance Analysis'!$A$30:$A$45,'Variance Analysis'!$A$34)</f>
        <v>#REF!</v>
      </c>
      <c r="G18" s="75" t="e">
        <f>SUMIFS('Variance Analysis'!G$30:G$45,'Variance Analysis'!$B$30:$B$45,'Variance Analysis'!$B36,'Variance Analysis'!$A$30:$A$45,'Variance Analysis'!$A$34)</f>
        <v>#REF!</v>
      </c>
      <c r="H18" s="75" t="e">
        <f>SUMIFS('Variance Analysis'!H$30:H$45,'Variance Analysis'!$B$30:$B$45,'Variance Analysis'!$B36,'Variance Analysis'!$A$30:$A$45,'Variance Analysis'!$A$34)</f>
        <v>#REF!</v>
      </c>
      <c r="I18" s="75" t="e">
        <f>SUMIFS('Variance Analysis'!I$30:I$45,'Variance Analysis'!$B$30:$B$45,'Variance Analysis'!$B36,'Variance Analysis'!$A$30:$A$45,'Variance Analysis'!$A$34)</f>
        <v>#REF!</v>
      </c>
      <c r="J18" s="75" t="e">
        <f>SUMIFS('Variance Analysis'!J$30:J$45,'Variance Analysis'!$B$30:$B$45,'Variance Analysis'!$B36,'Variance Analysis'!$A$30:$A$45,'Variance Analysis'!$A$34)</f>
        <v>#REF!</v>
      </c>
      <c r="K18" s="75" t="e">
        <f>SUMIFS('Variance Analysis'!K$30:K$45,'Variance Analysis'!$B$30:$B$45,'Variance Analysis'!$B36,'Variance Analysis'!$A$30:$A$45,'Variance Analysis'!$A$34)</f>
        <v>#REF!</v>
      </c>
      <c r="L18" s="75" t="e">
        <f>SUMIFS('Variance Analysis'!L$30:L$45,'Variance Analysis'!$B$30:$B$45,'Variance Analysis'!$B36,'Variance Analysis'!$A$30:$A$45,'Variance Analysis'!$A$34)</f>
        <v>#REF!</v>
      </c>
      <c r="M18" s="75" t="e">
        <f>SUMIFS('Variance Analysis'!M$30:M$45,'Variance Analysis'!$B$30:$B$45,'Variance Analysis'!$B36,'Variance Analysis'!$A$30:$A$45,'Variance Analysis'!$A$34)</f>
        <v>#REF!</v>
      </c>
      <c r="N18" s="75" t="e">
        <f>SUMIFS('Variance Analysis'!N$30:N$45,'Variance Analysis'!$B$30:$B$45,'Variance Analysis'!$B36,'Variance Analysis'!$A$30:$A$45,'Variance Analysis'!$A$34)</f>
        <v>#REF!</v>
      </c>
      <c r="O18" s="5"/>
      <c r="P18" s="5"/>
      <c r="Q18" s="5"/>
      <c r="R18" s="5"/>
      <c r="S18" s="5"/>
      <c r="T18" s="5"/>
      <c r="U18" s="5"/>
      <c r="V18" s="5"/>
      <c r="W18" s="5"/>
      <c r="X18" s="5"/>
      <c r="Y18" s="5"/>
      <c r="Z18" s="5"/>
    </row>
    <row r="19" spans="1:26" ht="13.5" customHeight="1">
      <c r="A19" s="74" t="s">
        <v>138</v>
      </c>
      <c r="B19" s="74" t="s">
        <v>166</v>
      </c>
      <c r="C19" s="76" t="e">
        <f t="shared" ref="C19:N19" si="2">#REF!</f>
        <v>#REF!</v>
      </c>
      <c r="D19" s="76" t="e">
        <f t="shared" si="2"/>
        <v>#REF!</v>
      </c>
      <c r="E19" s="76" t="e">
        <f t="shared" si="2"/>
        <v>#REF!</v>
      </c>
      <c r="F19" s="76" t="e">
        <f t="shared" si="2"/>
        <v>#REF!</v>
      </c>
      <c r="G19" s="76" t="e">
        <f t="shared" si="2"/>
        <v>#REF!</v>
      </c>
      <c r="H19" s="76" t="e">
        <f t="shared" si="2"/>
        <v>#REF!</v>
      </c>
      <c r="I19" s="76" t="e">
        <f t="shared" si="2"/>
        <v>#REF!</v>
      </c>
      <c r="J19" s="76" t="e">
        <f t="shared" si="2"/>
        <v>#REF!</v>
      </c>
      <c r="K19" s="76" t="e">
        <f t="shared" si="2"/>
        <v>#REF!</v>
      </c>
      <c r="L19" s="76" t="e">
        <f t="shared" si="2"/>
        <v>#REF!</v>
      </c>
      <c r="M19" s="76" t="e">
        <f t="shared" si="2"/>
        <v>#REF!</v>
      </c>
      <c r="N19" s="76" t="e">
        <f t="shared" si="2"/>
        <v>#REF!</v>
      </c>
      <c r="O19" s="5"/>
      <c r="P19" s="5"/>
      <c r="Q19" s="5"/>
      <c r="R19" s="5"/>
      <c r="S19" s="5"/>
      <c r="T19" s="5"/>
      <c r="U19" s="5"/>
      <c r="V19" s="5"/>
      <c r="W19" s="5"/>
      <c r="X19" s="5"/>
      <c r="Y19" s="5"/>
      <c r="Z19" s="5"/>
    </row>
    <row r="20" spans="1:26" ht="13.5" customHeight="1">
      <c r="A20" s="77" t="s">
        <v>167</v>
      </c>
      <c r="B20" s="78" t="s">
        <v>168</v>
      </c>
      <c r="C20" s="79" t="e">
        <f>SUM($C$16:C18)/(SUM($C$19:C19*1000))</f>
        <v>#REF!</v>
      </c>
      <c r="D20" s="79" t="e">
        <f t="shared" ref="D20:N20" si="3">SUM($C$16:D18)/(SUM($C$19:D19)*1000)</f>
        <v>#REF!</v>
      </c>
      <c r="E20" s="79" t="e">
        <f t="shared" si="3"/>
        <v>#REF!</v>
      </c>
      <c r="F20" s="79" t="e">
        <f t="shared" si="3"/>
        <v>#REF!</v>
      </c>
      <c r="G20" s="79" t="e">
        <f t="shared" si="3"/>
        <v>#REF!</v>
      </c>
      <c r="H20" s="79" t="e">
        <f t="shared" si="3"/>
        <v>#REF!</v>
      </c>
      <c r="I20" s="79" t="e">
        <f t="shared" si="3"/>
        <v>#REF!</v>
      </c>
      <c r="J20" s="79" t="e">
        <f t="shared" si="3"/>
        <v>#REF!</v>
      </c>
      <c r="K20" s="79" t="e">
        <f t="shared" si="3"/>
        <v>#REF!</v>
      </c>
      <c r="L20" s="79" t="e">
        <f t="shared" si="3"/>
        <v>#REF!</v>
      </c>
      <c r="M20" s="79" t="e">
        <f t="shared" si="3"/>
        <v>#REF!</v>
      </c>
      <c r="N20" s="79" t="e">
        <f t="shared" si="3"/>
        <v>#REF!</v>
      </c>
      <c r="O20" s="5"/>
      <c r="P20" s="5"/>
      <c r="Q20" s="5"/>
      <c r="R20" s="5"/>
      <c r="S20" s="5"/>
      <c r="T20" s="5"/>
      <c r="U20" s="5"/>
      <c r="V20" s="5"/>
      <c r="W20" s="5"/>
      <c r="X20" s="5"/>
      <c r="Y20" s="5"/>
      <c r="Z20" s="5"/>
    </row>
    <row r="21" spans="1:26" ht="13.5" customHeight="1">
      <c r="A21" s="7"/>
      <c r="B21" s="5"/>
      <c r="C21" s="35"/>
      <c r="D21" s="35"/>
      <c r="E21" s="35"/>
      <c r="F21" s="35"/>
      <c r="G21" s="35"/>
      <c r="H21" s="35"/>
      <c r="I21" s="35"/>
      <c r="J21" s="35"/>
      <c r="K21" s="35"/>
      <c r="L21" s="35"/>
      <c r="M21" s="35"/>
      <c r="N21" s="35"/>
      <c r="O21" s="5"/>
      <c r="P21" s="5"/>
      <c r="Q21" s="5"/>
      <c r="R21" s="5"/>
      <c r="S21" s="5"/>
      <c r="T21" s="5"/>
      <c r="U21" s="5"/>
      <c r="V21" s="5"/>
      <c r="W21" s="5"/>
      <c r="X21" s="5"/>
      <c r="Y21" s="5"/>
      <c r="Z21" s="5"/>
    </row>
    <row r="22" spans="1:26" ht="13.5" customHeight="1">
      <c r="A22" s="110" t="s">
        <v>170</v>
      </c>
      <c r="B22" s="110"/>
      <c r="C22" s="142"/>
      <c r="D22" s="142"/>
      <c r="E22" s="142"/>
      <c r="F22" s="142"/>
      <c r="G22" s="126"/>
      <c r="H22" s="126"/>
      <c r="I22" s="126"/>
      <c r="J22" s="126"/>
      <c r="K22" s="126"/>
      <c r="L22" s="126"/>
      <c r="M22" s="126"/>
      <c r="N22" s="126"/>
      <c r="O22" s="126"/>
      <c r="P22" s="126"/>
      <c r="Q22" s="126"/>
      <c r="R22" s="126"/>
      <c r="S22" s="126"/>
      <c r="T22" s="126"/>
      <c r="U22" s="126"/>
      <c r="V22" s="126"/>
      <c r="W22" s="126"/>
      <c r="X22" s="126"/>
      <c r="Y22" s="126"/>
      <c r="Z22" s="126"/>
    </row>
    <row r="23" spans="1:26" ht="13.5" customHeight="1">
      <c r="A23" s="110" t="s">
        <v>164</v>
      </c>
      <c r="B23" s="110" t="s">
        <v>165</v>
      </c>
      <c r="C23" s="60" t="s">
        <v>122</v>
      </c>
      <c r="D23" s="60" t="s">
        <v>123</v>
      </c>
      <c r="E23" s="60" t="s">
        <v>124</v>
      </c>
      <c r="F23" s="60" t="s">
        <v>125</v>
      </c>
      <c r="G23" s="60" t="s">
        <v>126</v>
      </c>
      <c r="H23" s="60" t="s">
        <v>127</v>
      </c>
      <c r="I23" s="60" t="s">
        <v>128</v>
      </c>
      <c r="J23" s="60" t="s">
        <v>129</v>
      </c>
      <c r="K23" s="60" t="s">
        <v>130</v>
      </c>
      <c r="L23" s="60" t="s">
        <v>131</v>
      </c>
      <c r="M23" s="60" t="s">
        <v>132</v>
      </c>
      <c r="N23" s="60" t="s">
        <v>133</v>
      </c>
      <c r="O23" s="126"/>
      <c r="P23" s="126"/>
      <c r="Q23" s="126"/>
      <c r="R23" s="126"/>
      <c r="S23" s="126"/>
      <c r="T23" s="126"/>
      <c r="U23" s="126"/>
      <c r="V23" s="126"/>
      <c r="W23" s="126"/>
      <c r="X23" s="126"/>
      <c r="Y23" s="126"/>
      <c r="Z23" s="126"/>
    </row>
    <row r="24" spans="1:26" ht="13.5" customHeight="1">
      <c r="A24" s="74" t="s">
        <v>155</v>
      </c>
      <c r="B24" s="74" t="s">
        <v>38</v>
      </c>
      <c r="C24" s="75" t="e">
        <f>SUMIFS('Variance Analysis'!C$30:C$45,'Variance Analysis'!$B$30:$B$45,'Variance Analysis'!$B$41,'Variance Analysis'!$A$30:$A$45,'Variance Analysis'!$A$41)</f>
        <v>#REF!</v>
      </c>
      <c r="D24" s="75" t="e">
        <f>SUMIFS('Variance Analysis'!D$30:D$45,'Variance Analysis'!$B$30:$B$45,'Variance Analysis'!$B$41,'Variance Analysis'!$A$30:$A$45,'Variance Analysis'!$A$41)</f>
        <v>#REF!</v>
      </c>
      <c r="E24" s="75" t="e">
        <f>SUMIFS('Variance Analysis'!E$30:E$45,'Variance Analysis'!$B$30:$B$45,'Variance Analysis'!$B$41,'Variance Analysis'!$A$30:$A$45,'Variance Analysis'!$A$41)</f>
        <v>#REF!</v>
      </c>
      <c r="F24" s="75" t="e">
        <f>SUMIFS('Variance Analysis'!F$30:F$45,'Variance Analysis'!$B$30:$B$45,'Variance Analysis'!$B$41,'Variance Analysis'!$A$30:$A$45,'Variance Analysis'!$A$41)</f>
        <v>#REF!</v>
      </c>
      <c r="G24" s="75" t="e">
        <f>SUMIFS('Variance Analysis'!G$30:G$45,'Variance Analysis'!$B$30:$B$45,'Variance Analysis'!$B$41,'Variance Analysis'!$A$30:$A$45,'Variance Analysis'!$A$41)</f>
        <v>#REF!</v>
      </c>
      <c r="H24" s="75" t="e">
        <f>SUMIFS('Variance Analysis'!H$30:H$45,'Variance Analysis'!$B$30:$B$45,'Variance Analysis'!$B$41,'Variance Analysis'!$A$30:$A$45,'Variance Analysis'!$A$41)</f>
        <v>#REF!</v>
      </c>
      <c r="I24" s="75" t="e">
        <f>SUMIFS('Variance Analysis'!I$30:I$45,'Variance Analysis'!$B$30:$B$45,'Variance Analysis'!$B$41,'Variance Analysis'!$A$30:$A$45,'Variance Analysis'!$A$41)</f>
        <v>#REF!</v>
      </c>
      <c r="J24" s="75" t="e">
        <f>SUMIFS('Variance Analysis'!J$30:J$45,'Variance Analysis'!$B$30:$B$45,'Variance Analysis'!$B$41,'Variance Analysis'!$A$30:$A$45,'Variance Analysis'!$A$41)</f>
        <v>#REF!</v>
      </c>
      <c r="K24" s="75" t="e">
        <f>SUMIFS('Variance Analysis'!K$30:K$45,'Variance Analysis'!$B$30:$B$45,'Variance Analysis'!$B$41,'Variance Analysis'!$A$30:$A$45,'Variance Analysis'!$A$41)</f>
        <v>#REF!</v>
      </c>
      <c r="L24" s="75" t="e">
        <f>SUMIFS('Variance Analysis'!L$30:L$45,'Variance Analysis'!$B$30:$B$45,'Variance Analysis'!$B$41,'Variance Analysis'!$A$30:$A$45,'Variance Analysis'!$A$41)</f>
        <v>#REF!</v>
      </c>
      <c r="M24" s="75" t="e">
        <f>SUMIFS('Variance Analysis'!M$30:M$45,'Variance Analysis'!$B$30:$B$45,'Variance Analysis'!$B$41,'Variance Analysis'!$A$30:$A$45,'Variance Analysis'!$A$41)</f>
        <v>#REF!</v>
      </c>
      <c r="N24" s="75" t="e">
        <f>SUMIFS('Variance Analysis'!N$30:N$45,'Variance Analysis'!$B$30:$B$45,'Variance Analysis'!$B$41,'Variance Analysis'!$A$30:$A$45,'Variance Analysis'!$A$41)</f>
        <v>#REF!</v>
      </c>
      <c r="O24" s="5"/>
      <c r="P24" s="5"/>
      <c r="Q24" s="5"/>
      <c r="R24" s="5"/>
      <c r="S24" s="5"/>
      <c r="T24" s="5"/>
      <c r="U24" s="5"/>
      <c r="V24" s="5"/>
      <c r="W24" s="5"/>
      <c r="X24" s="5"/>
      <c r="Y24" s="5"/>
      <c r="Z24" s="5"/>
    </row>
    <row r="25" spans="1:26" ht="13.5" customHeight="1">
      <c r="A25" s="74" t="s">
        <v>156</v>
      </c>
      <c r="B25" s="74" t="s">
        <v>38</v>
      </c>
      <c r="C25" s="75" t="e">
        <f>SUMIFS('Variance Analysis'!C$30:C$45,'Variance Analysis'!$B$30:$B$45,'Variance Analysis'!$B$39,'Variance Analysis'!$A$30:$A$45,'Variance Analysis'!$A$41)</f>
        <v>#REF!</v>
      </c>
      <c r="D25" s="75" t="e">
        <f>SUMIFS('Variance Analysis'!D$30:D$45,'Variance Analysis'!$B$30:$B$45,'Variance Analysis'!$B$39,'Variance Analysis'!$A$30:$A$45,'Variance Analysis'!$A$41)</f>
        <v>#REF!</v>
      </c>
      <c r="E25" s="75" t="e">
        <f>SUMIFS('Variance Analysis'!E$30:E$45,'Variance Analysis'!$B$30:$B$45,'Variance Analysis'!$B$39,'Variance Analysis'!$A$30:$A$45,'Variance Analysis'!$A$41)</f>
        <v>#REF!</v>
      </c>
      <c r="F25" s="75" t="e">
        <f>SUMIFS('Variance Analysis'!F$30:F$45,'Variance Analysis'!$B$30:$B$45,'Variance Analysis'!$B$39,'Variance Analysis'!$A$30:$A$45,'Variance Analysis'!$A$41)</f>
        <v>#REF!</v>
      </c>
      <c r="G25" s="75" t="e">
        <f>SUMIFS('Variance Analysis'!G$30:G$45,'Variance Analysis'!$B$30:$B$45,'Variance Analysis'!$B$39,'Variance Analysis'!$A$30:$A$45,'Variance Analysis'!$A$41)</f>
        <v>#REF!</v>
      </c>
      <c r="H25" s="75" t="e">
        <f>SUMIFS('Variance Analysis'!H$30:H$45,'Variance Analysis'!$B$30:$B$45,'Variance Analysis'!$B$39,'Variance Analysis'!$A$30:$A$45,'Variance Analysis'!$A$41)</f>
        <v>#REF!</v>
      </c>
      <c r="I25" s="75" t="e">
        <f>SUMIFS('Variance Analysis'!I$30:I$45,'Variance Analysis'!$B$30:$B$45,'Variance Analysis'!$B$39,'Variance Analysis'!$A$30:$A$45,'Variance Analysis'!$A$41)</f>
        <v>#REF!</v>
      </c>
      <c r="J25" s="75" t="e">
        <f>SUMIFS('Variance Analysis'!J$30:J$45,'Variance Analysis'!$B$30:$B$45,'Variance Analysis'!$B$39,'Variance Analysis'!$A$30:$A$45,'Variance Analysis'!$A$41)</f>
        <v>#REF!</v>
      </c>
      <c r="K25" s="75" t="e">
        <f>SUMIFS('Variance Analysis'!K$30:K$45,'Variance Analysis'!$B$30:$B$45,'Variance Analysis'!$B$39,'Variance Analysis'!$A$30:$A$45,'Variance Analysis'!$A$41)</f>
        <v>#REF!</v>
      </c>
      <c r="L25" s="75" t="e">
        <f>SUMIFS('Variance Analysis'!L$30:L$45,'Variance Analysis'!$B$30:$B$45,'Variance Analysis'!$B$39,'Variance Analysis'!$A$30:$A$45,'Variance Analysis'!$A$41)</f>
        <v>#REF!</v>
      </c>
      <c r="M25" s="75" t="e">
        <f>SUMIFS('Variance Analysis'!M$30:M$45,'Variance Analysis'!$B$30:$B$45,'Variance Analysis'!$B$39,'Variance Analysis'!$A$30:$A$45,'Variance Analysis'!$A$41)</f>
        <v>#REF!</v>
      </c>
      <c r="N25" s="75" t="e">
        <f>SUMIFS('Variance Analysis'!N$30:N$45,'Variance Analysis'!$B$30:$B$45,'Variance Analysis'!$B$39,'Variance Analysis'!$A$30:$A$45,'Variance Analysis'!$A$41)</f>
        <v>#REF!</v>
      </c>
      <c r="O25" s="5"/>
      <c r="P25" s="5"/>
      <c r="Q25" s="5"/>
      <c r="R25" s="5"/>
      <c r="S25" s="5"/>
      <c r="T25" s="5"/>
      <c r="U25" s="5"/>
      <c r="V25" s="5"/>
      <c r="W25" s="5"/>
      <c r="X25" s="5"/>
      <c r="Y25" s="5"/>
      <c r="Z25" s="5"/>
    </row>
    <row r="26" spans="1:26" ht="13.5" customHeight="1">
      <c r="A26" s="74" t="s">
        <v>157</v>
      </c>
      <c r="B26" s="74" t="s">
        <v>38</v>
      </c>
      <c r="C26" s="75" t="e">
        <f>SUMIFS('Variance Analysis'!C$30:C$45,'Variance Analysis'!$B$30:$B$45,'Variance Analysis'!$B40,'Variance Analysis'!$A$30:$A$45,'Variance Analysis'!$A$40)</f>
        <v>#REF!</v>
      </c>
      <c r="D26" s="75" t="e">
        <f>SUMIFS('Variance Analysis'!D$30:D$45,'Variance Analysis'!$B$30:$B$45,'Variance Analysis'!$B40,'Variance Analysis'!$A$30:$A$45,'Variance Analysis'!$A$40)</f>
        <v>#REF!</v>
      </c>
      <c r="E26" s="75" t="e">
        <f>SUMIFS('Variance Analysis'!E$30:E$45,'Variance Analysis'!$B$30:$B$45,'Variance Analysis'!$B40,'Variance Analysis'!$A$30:$A$45,'Variance Analysis'!$A$40)</f>
        <v>#REF!</v>
      </c>
      <c r="F26" s="75" t="e">
        <f>SUMIFS('Variance Analysis'!F$30:F$45,'Variance Analysis'!$B$30:$B$45,'Variance Analysis'!$B40,'Variance Analysis'!$A$30:$A$45,'Variance Analysis'!$A$40)</f>
        <v>#REF!</v>
      </c>
      <c r="G26" s="75" t="e">
        <f>SUMIFS('Variance Analysis'!G$30:G$45,'Variance Analysis'!$B$30:$B$45,'Variance Analysis'!$B40,'Variance Analysis'!$A$30:$A$45,'Variance Analysis'!$A$40)</f>
        <v>#REF!</v>
      </c>
      <c r="H26" s="75" t="e">
        <f>SUMIFS('Variance Analysis'!H$30:H$45,'Variance Analysis'!$B$30:$B$45,'Variance Analysis'!$B40,'Variance Analysis'!$A$30:$A$45,'Variance Analysis'!$A$40)</f>
        <v>#REF!</v>
      </c>
      <c r="I26" s="75" t="e">
        <f>SUMIFS('Variance Analysis'!I$30:I$45,'Variance Analysis'!$B$30:$B$45,'Variance Analysis'!$B40,'Variance Analysis'!$A$30:$A$45,'Variance Analysis'!$A$40)</f>
        <v>#REF!</v>
      </c>
      <c r="J26" s="75" t="e">
        <f>SUMIFS('Variance Analysis'!J$30:J$45,'Variance Analysis'!$B$30:$B$45,'Variance Analysis'!$B40,'Variance Analysis'!$A$30:$A$45,'Variance Analysis'!$A$40)</f>
        <v>#REF!</v>
      </c>
      <c r="K26" s="75" t="e">
        <f>SUMIFS('Variance Analysis'!K$30:K$45,'Variance Analysis'!$B$30:$B$45,'Variance Analysis'!$B40,'Variance Analysis'!$A$30:$A$45,'Variance Analysis'!$A$40)</f>
        <v>#REF!</v>
      </c>
      <c r="L26" s="75" t="e">
        <f>SUMIFS('Variance Analysis'!L$30:L$45,'Variance Analysis'!$B$30:$B$45,'Variance Analysis'!$B40,'Variance Analysis'!$A$30:$A$45,'Variance Analysis'!$A$40)</f>
        <v>#REF!</v>
      </c>
      <c r="M26" s="75" t="e">
        <f>SUMIFS('Variance Analysis'!M$30:M$45,'Variance Analysis'!$B$30:$B$45,'Variance Analysis'!$B40,'Variance Analysis'!$A$30:$A$45,'Variance Analysis'!$A$40)</f>
        <v>#REF!</v>
      </c>
      <c r="N26" s="75" t="e">
        <f>SUMIFS('Variance Analysis'!N$30:N$45,'Variance Analysis'!$B$30:$B$45,'Variance Analysis'!$B40,'Variance Analysis'!$A$30:$A$45,'Variance Analysis'!$A$40)</f>
        <v>#REF!</v>
      </c>
      <c r="O26" s="5"/>
      <c r="P26" s="5"/>
      <c r="Q26" s="5"/>
      <c r="R26" s="5"/>
      <c r="S26" s="5"/>
      <c r="T26" s="5"/>
      <c r="U26" s="5"/>
      <c r="V26" s="5"/>
      <c r="W26" s="5"/>
      <c r="X26" s="5"/>
      <c r="Y26" s="5"/>
      <c r="Z26" s="5"/>
    </row>
    <row r="27" spans="1:26" ht="13.5" customHeight="1">
      <c r="A27" s="74" t="s">
        <v>139</v>
      </c>
      <c r="B27" s="74" t="s">
        <v>166</v>
      </c>
      <c r="C27" s="76" t="e">
        <f t="shared" ref="C27:N27" si="4">#REF!</f>
        <v>#REF!</v>
      </c>
      <c r="D27" s="76" t="e">
        <f t="shared" si="4"/>
        <v>#REF!</v>
      </c>
      <c r="E27" s="76" t="e">
        <f t="shared" si="4"/>
        <v>#REF!</v>
      </c>
      <c r="F27" s="76" t="e">
        <f t="shared" si="4"/>
        <v>#REF!</v>
      </c>
      <c r="G27" s="76" t="e">
        <f t="shared" si="4"/>
        <v>#REF!</v>
      </c>
      <c r="H27" s="76" t="e">
        <f t="shared" si="4"/>
        <v>#REF!</v>
      </c>
      <c r="I27" s="76" t="e">
        <f t="shared" si="4"/>
        <v>#REF!</v>
      </c>
      <c r="J27" s="76" t="e">
        <f t="shared" si="4"/>
        <v>#REF!</v>
      </c>
      <c r="K27" s="76" t="e">
        <f t="shared" si="4"/>
        <v>#REF!</v>
      </c>
      <c r="L27" s="76" t="e">
        <f t="shared" si="4"/>
        <v>#REF!</v>
      </c>
      <c r="M27" s="76" t="e">
        <f t="shared" si="4"/>
        <v>#REF!</v>
      </c>
      <c r="N27" s="76" t="e">
        <f t="shared" si="4"/>
        <v>#REF!</v>
      </c>
      <c r="O27" s="5"/>
      <c r="P27" s="5"/>
      <c r="Q27" s="5"/>
      <c r="R27" s="5"/>
      <c r="S27" s="5"/>
      <c r="T27" s="5"/>
      <c r="U27" s="5"/>
      <c r="V27" s="5"/>
      <c r="W27" s="5"/>
      <c r="X27" s="5"/>
      <c r="Y27" s="5"/>
      <c r="Z27" s="5"/>
    </row>
    <row r="28" spans="1:26" ht="13.5" customHeight="1">
      <c r="A28" s="77" t="s">
        <v>167</v>
      </c>
      <c r="B28" s="78" t="s">
        <v>168</v>
      </c>
      <c r="C28" s="79" t="e">
        <f>SUM(C24:C26)/(C27*1000)</f>
        <v>#REF!</v>
      </c>
      <c r="D28" s="79" t="e">
        <f t="shared" ref="D28:N28" si="5">SUM($C$24:D26)/(SUM($C$27:D27)*1000)</f>
        <v>#REF!</v>
      </c>
      <c r="E28" s="79" t="e">
        <f t="shared" si="5"/>
        <v>#REF!</v>
      </c>
      <c r="F28" s="79" t="e">
        <f t="shared" si="5"/>
        <v>#REF!</v>
      </c>
      <c r="G28" s="79" t="e">
        <f t="shared" si="5"/>
        <v>#REF!</v>
      </c>
      <c r="H28" s="79" t="e">
        <f t="shared" si="5"/>
        <v>#REF!</v>
      </c>
      <c r="I28" s="79" t="e">
        <f t="shared" si="5"/>
        <v>#REF!</v>
      </c>
      <c r="J28" s="79" t="e">
        <f t="shared" si="5"/>
        <v>#REF!</v>
      </c>
      <c r="K28" s="79" t="e">
        <f t="shared" si="5"/>
        <v>#REF!</v>
      </c>
      <c r="L28" s="79" t="e">
        <f t="shared" si="5"/>
        <v>#REF!</v>
      </c>
      <c r="M28" s="79" t="e">
        <f t="shared" si="5"/>
        <v>#REF!</v>
      </c>
      <c r="N28" s="79" t="e">
        <f t="shared" si="5"/>
        <v>#REF!</v>
      </c>
      <c r="O28" s="5"/>
      <c r="P28" s="5"/>
      <c r="Q28" s="5"/>
      <c r="R28" s="5"/>
      <c r="S28" s="5"/>
      <c r="T28" s="5"/>
      <c r="U28" s="5"/>
      <c r="V28" s="5"/>
      <c r="W28" s="5"/>
      <c r="X28" s="5"/>
      <c r="Y28" s="5"/>
      <c r="Z28" s="5"/>
    </row>
    <row r="29" spans="1:26" ht="13.5" customHeight="1">
      <c r="A29" s="7"/>
      <c r="B29" s="5"/>
      <c r="C29" s="35"/>
      <c r="D29" s="35"/>
      <c r="E29" s="35"/>
      <c r="F29" s="35"/>
      <c r="G29" s="35"/>
      <c r="H29" s="35"/>
      <c r="I29" s="35"/>
      <c r="J29" s="35"/>
      <c r="K29" s="35"/>
      <c r="L29" s="35"/>
      <c r="M29" s="35"/>
      <c r="N29" s="35"/>
      <c r="O29" s="5"/>
      <c r="P29" s="5"/>
      <c r="Q29" s="5"/>
      <c r="R29" s="5"/>
      <c r="S29" s="5"/>
      <c r="T29" s="5"/>
      <c r="U29" s="5"/>
      <c r="V29" s="5"/>
      <c r="W29" s="5"/>
      <c r="X29" s="5"/>
      <c r="Y29" s="5"/>
      <c r="Z29" s="5"/>
    </row>
    <row r="30" spans="1:26" ht="13.5" customHeight="1">
      <c r="A30" s="110" t="s">
        <v>171</v>
      </c>
      <c r="B30" s="110"/>
      <c r="C30" s="142"/>
      <c r="D30" s="142"/>
      <c r="E30" s="142"/>
      <c r="F30" s="142"/>
      <c r="G30" s="126"/>
      <c r="H30" s="126"/>
      <c r="I30" s="126"/>
      <c r="J30" s="126"/>
      <c r="K30" s="126"/>
      <c r="L30" s="126"/>
      <c r="M30" s="126"/>
      <c r="N30" s="126"/>
      <c r="O30" s="126"/>
      <c r="P30" s="126"/>
      <c r="Q30" s="126"/>
      <c r="R30" s="126"/>
      <c r="S30" s="126"/>
      <c r="T30" s="126"/>
      <c r="U30" s="126"/>
      <c r="V30" s="126"/>
      <c r="W30" s="126"/>
      <c r="X30" s="126"/>
      <c r="Y30" s="126"/>
      <c r="Z30" s="126"/>
    </row>
    <row r="31" spans="1:26" ht="13.5" customHeight="1">
      <c r="A31" s="110" t="s">
        <v>164</v>
      </c>
      <c r="B31" s="110" t="s">
        <v>165</v>
      </c>
      <c r="C31" s="60" t="s">
        <v>122</v>
      </c>
      <c r="D31" s="60" t="s">
        <v>123</v>
      </c>
      <c r="E31" s="60" t="s">
        <v>124</v>
      </c>
      <c r="F31" s="60" t="s">
        <v>125</v>
      </c>
      <c r="G31" s="60" t="s">
        <v>126</v>
      </c>
      <c r="H31" s="60" t="s">
        <v>127</v>
      </c>
      <c r="I31" s="60" t="s">
        <v>128</v>
      </c>
      <c r="J31" s="60" t="s">
        <v>129</v>
      </c>
      <c r="K31" s="60" t="s">
        <v>130</v>
      </c>
      <c r="L31" s="60" t="s">
        <v>131</v>
      </c>
      <c r="M31" s="60" t="s">
        <v>132</v>
      </c>
      <c r="N31" s="60" t="s">
        <v>133</v>
      </c>
      <c r="O31" s="126"/>
      <c r="P31" s="126"/>
      <c r="Q31" s="126"/>
      <c r="R31" s="126"/>
      <c r="S31" s="126"/>
      <c r="T31" s="126"/>
      <c r="U31" s="126"/>
      <c r="V31" s="126"/>
      <c r="W31" s="126"/>
      <c r="X31" s="126"/>
      <c r="Y31" s="126"/>
      <c r="Z31" s="126"/>
    </row>
    <row r="32" spans="1:26" ht="13.5" customHeight="1">
      <c r="A32" s="74" t="s">
        <v>155</v>
      </c>
      <c r="B32" s="74" t="s">
        <v>38</v>
      </c>
      <c r="C32" s="75" t="e">
        <f>SUMIFS('Variance Analysis'!C$42:C$45,'Variance Analysis'!$B$42:$B$45,'Variance Analysis'!$B$45)</f>
        <v>#REF!</v>
      </c>
      <c r="D32" s="75" t="e">
        <f>SUMIFS('Variance Analysis'!D$42:D$45,'Variance Analysis'!$B$42:$B$45,'Variance Analysis'!$B$45)</f>
        <v>#REF!</v>
      </c>
      <c r="E32" s="75" t="e">
        <f>SUMIFS('Variance Analysis'!E$42:E$45,'Variance Analysis'!$B$42:$B$45,'Variance Analysis'!$B$45)</f>
        <v>#REF!</v>
      </c>
      <c r="F32" s="75" t="e">
        <f>SUMIFS('Variance Analysis'!F$42:F$45,'Variance Analysis'!$B$42:$B$45,'Variance Analysis'!$B$45)</f>
        <v>#REF!</v>
      </c>
      <c r="G32" s="75" t="e">
        <f>SUMIFS('Variance Analysis'!G$42:G$45,'Variance Analysis'!$B$42:$B$45,'Variance Analysis'!$B$45)</f>
        <v>#REF!</v>
      </c>
      <c r="H32" s="75" t="e">
        <f>SUMIFS('Variance Analysis'!H$42:H$45,'Variance Analysis'!$B$42:$B$45,'Variance Analysis'!$B$45)</f>
        <v>#REF!</v>
      </c>
      <c r="I32" s="75" t="e">
        <f>SUMIFS('Variance Analysis'!I$42:I$45,'Variance Analysis'!$B$42:$B$45,'Variance Analysis'!$B$45)</f>
        <v>#REF!</v>
      </c>
      <c r="J32" s="75" t="e">
        <f>SUMIFS('Variance Analysis'!J$42:J$45,'Variance Analysis'!$B$42:$B$45,'Variance Analysis'!$B$45)</f>
        <v>#REF!</v>
      </c>
      <c r="K32" s="75" t="e">
        <f>SUMIFS('Variance Analysis'!K$42:K$45,'Variance Analysis'!$B$42:$B$45,'Variance Analysis'!$B$45)</f>
        <v>#REF!</v>
      </c>
      <c r="L32" s="75" t="e">
        <f>SUMIFS('Variance Analysis'!L$42:L$45,'Variance Analysis'!$B$42:$B$45,'Variance Analysis'!$B$45)</f>
        <v>#REF!</v>
      </c>
      <c r="M32" s="75" t="e">
        <f>SUMIFS('Variance Analysis'!M$42:M$45,'Variance Analysis'!$B$42:$B$45,'Variance Analysis'!$B$45)</f>
        <v>#REF!</v>
      </c>
      <c r="N32" s="75" t="e">
        <f>SUMIFS('Variance Analysis'!N$42:N$45,'Variance Analysis'!$B$42:$B$45,'Variance Analysis'!$B$45)</f>
        <v>#REF!</v>
      </c>
      <c r="O32" s="5"/>
      <c r="P32" s="5"/>
      <c r="Q32" s="5"/>
      <c r="R32" s="5"/>
      <c r="S32" s="5"/>
      <c r="T32" s="5"/>
      <c r="U32" s="5"/>
      <c r="V32" s="5"/>
      <c r="W32" s="5"/>
      <c r="X32" s="5"/>
      <c r="Y32" s="5"/>
      <c r="Z32" s="5"/>
    </row>
    <row r="33" spans="1:26" ht="13.5" customHeight="1">
      <c r="A33" s="74" t="s">
        <v>156</v>
      </c>
      <c r="B33" s="74" t="s">
        <v>38</v>
      </c>
      <c r="C33" s="75" t="e">
        <f>SUMIFS('Variance Analysis'!C$42:C$45,'Variance Analysis'!$B$42:$B$45,'Variance Analysis'!$B$43)</f>
        <v>#REF!</v>
      </c>
      <c r="D33" s="75" t="e">
        <f>SUMIFS('Variance Analysis'!D$42:D$45,'Variance Analysis'!$B$42:$B$45,'Variance Analysis'!$B$43)</f>
        <v>#REF!</v>
      </c>
      <c r="E33" s="75" t="e">
        <f>SUMIFS('Variance Analysis'!E$42:E$45,'Variance Analysis'!$B$42:$B$45,'Variance Analysis'!$B$43)</f>
        <v>#REF!</v>
      </c>
      <c r="F33" s="75" t="e">
        <f>SUMIFS('Variance Analysis'!F$42:F$45,'Variance Analysis'!$B$42:$B$45,'Variance Analysis'!$B$43)</f>
        <v>#REF!</v>
      </c>
      <c r="G33" s="75" t="e">
        <f>SUMIFS('Variance Analysis'!G$42:G$45,'Variance Analysis'!$B$42:$B$45,'Variance Analysis'!$B$43)</f>
        <v>#REF!</v>
      </c>
      <c r="H33" s="75" t="e">
        <f>SUMIFS('Variance Analysis'!H$42:H$45,'Variance Analysis'!$B$42:$B$45,'Variance Analysis'!$B$43)</f>
        <v>#REF!</v>
      </c>
      <c r="I33" s="75" t="e">
        <f>SUMIFS('Variance Analysis'!I$42:I$45,'Variance Analysis'!$B$42:$B$45,'Variance Analysis'!$B$43)</f>
        <v>#REF!</v>
      </c>
      <c r="J33" s="75" t="e">
        <f>SUMIFS('Variance Analysis'!J$42:J$45,'Variance Analysis'!$B$42:$B$45,'Variance Analysis'!$B$43)</f>
        <v>#REF!</v>
      </c>
      <c r="K33" s="75" t="e">
        <f>SUMIFS('Variance Analysis'!K$42:K$45,'Variance Analysis'!$B$42:$B$45,'Variance Analysis'!$B$43)</f>
        <v>#REF!</v>
      </c>
      <c r="L33" s="75" t="e">
        <f>SUMIFS('Variance Analysis'!L$42:L$45,'Variance Analysis'!$B$42:$B$45,'Variance Analysis'!$B$43)</f>
        <v>#REF!</v>
      </c>
      <c r="M33" s="75" t="e">
        <f>SUMIFS('Variance Analysis'!M$42:M$45,'Variance Analysis'!$B$42:$B$45,'Variance Analysis'!$B$43)</f>
        <v>#REF!</v>
      </c>
      <c r="N33" s="75" t="e">
        <f>SUMIFS('Variance Analysis'!N$42:N$45,'Variance Analysis'!$B$42:$B$45,'Variance Analysis'!$B$43)</f>
        <v>#REF!</v>
      </c>
      <c r="O33" s="5"/>
      <c r="P33" s="5"/>
      <c r="Q33" s="5"/>
      <c r="R33" s="5"/>
      <c r="S33" s="5"/>
      <c r="T33" s="5"/>
      <c r="U33" s="5"/>
      <c r="V33" s="5"/>
      <c r="W33" s="5"/>
      <c r="X33" s="5"/>
      <c r="Y33" s="5"/>
      <c r="Z33" s="5"/>
    </row>
    <row r="34" spans="1:26" ht="13.5" customHeight="1">
      <c r="A34" s="74" t="s">
        <v>157</v>
      </c>
      <c r="B34" s="74" t="s">
        <v>38</v>
      </c>
      <c r="C34" s="75" t="e">
        <f>SUMIFS('Variance Analysis'!C$42:C$45,'Variance Analysis'!$B$42:$B$45,'Variance Analysis'!$B$44)</f>
        <v>#REF!</v>
      </c>
      <c r="D34" s="75" t="e">
        <f>SUMIFS('Variance Analysis'!D$42:D$45,'Variance Analysis'!$B$42:$B$45,'Variance Analysis'!$B$44)</f>
        <v>#REF!</v>
      </c>
      <c r="E34" s="75" t="e">
        <f>SUMIFS('Variance Analysis'!E$42:E$45,'Variance Analysis'!$B$42:$B$45,'Variance Analysis'!$B$44)</f>
        <v>#REF!</v>
      </c>
      <c r="F34" s="75" t="e">
        <f>SUMIFS('Variance Analysis'!F$42:F$45,'Variance Analysis'!$B$42:$B$45,'Variance Analysis'!$B$44)</f>
        <v>#REF!</v>
      </c>
      <c r="G34" s="75" t="e">
        <f>SUMIFS('Variance Analysis'!G$42:G$45,'Variance Analysis'!$B$42:$B$45,'Variance Analysis'!$B$44)</f>
        <v>#REF!</v>
      </c>
      <c r="H34" s="75" t="e">
        <f>SUMIFS('Variance Analysis'!H$42:H$45,'Variance Analysis'!$B$42:$B$45,'Variance Analysis'!$B$44)</f>
        <v>#REF!</v>
      </c>
      <c r="I34" s="75" t="e">
        <f>SUMIFS('Variance Analysis'!I$42:I$45,'Variance Analysis'!$B$42:$B$45,'Variance Analysis'!$B$44)</f>
        <v>#REF!</v>
      </c>
      <c r="J34" s="75" t="e">
        <f>SUMIFS('Variance Analysis'!J$42:J$45,'Variance Analysis'!$B$42:$B$45,'Variance Analysis'!$B$44)</f>
        <v>#REF!</v>
      </c>
      <c r="K34" s="75" t="e">
        <f>SUMIFS('Variance Analysis'!K$42:K$45,'Variance Analysis'!$B$42:$B$45,'Variance Analysis'!$B$44)</f>
        <v>#REF!</v>
      </c>
      <c r="L34" s="75" t="e">
        <f>SUMIFS('Variance Analysis'!L$42:L$45,'Variance Analysis'!$B$42:$B$45,'Variance Analysis'!$B$44)</f>
        <v>#REF!</v>
      </c>
      <c r="M34" s="75" t="e">
        <f>SUMIFS('Variance Analysis'!M$42:M$45,'Variance Analysis'!$B$42:$B$45,'Variance Analysis'!$B$44)</f>
        <v>#REF!</v>
      </c>
      <c r="N34" s="75" t="e">
        <f>SUMIFS('Variance Analysis'!N$42:N$45,'Variance Analysis'!$B$42:$B$45,'Variance Analysis'!$B$44)</f>
        <v>#REF!</v>
      </c>
      <c r="O34" s="5"/>
      <c r="P34" s="5"/>
      <c r="Q34" s="5"/>
      <c r="R34" s="5"/>
      <c r="S34" s="5"/>
      <c r="T34" s="5"/>
      <c r="U34" s="5"/>
      <c r="V34" s="5"/>
      <c r="W34" s="5"/>
      <c r="X34" s="5"/>
      <c r="Y34" s="5"/>
      <c r="Z34" s="5"/>
    </row>
    <row r="35" spans="1:26" ht="13.5" customHeight="1">
      <c r="A35" s="74" t="s">
        <v>134</v>
      </c>
      <c r="B35" s="74" t="s">
        <v>166</v>
      </c>
      <c r="C35" s="76" t="e">
        <f t="shared" ref="C35:N35" si="6">#REF!</f>
        <v>#REF!</v>
      </c>
      <c r="D35" s="76" t="e">
        <f t="shared" si="6"/>
        <v>#REF!</v>
      </c>
      <c r="E35" s="76" t="e">
        <f t="shared" si="6"/>
        <v>#REF!</v>
      </c>
      <c r="F35" s="76" t="e">
        <f t="shared" si="6"/>
        <v>#REF!</v>
      </c>
      <c r="G35" s="76" t="e">
        <f t="shared" si="6"/>
        <v>#REF!</v>
      </c>
      <c r="H35" s="76" t="e">
        <f t="shared" si="6"/>
        <v>#REF!</v>
      </c>
      <c r="I35" s="76" t="e">
        <f t="shared" si="6"/>
        <v>#REF!</v>
      </c>
      <c r="J35" s="76" t="e">
        <f t="shared" si="6"/>
        <v>#REF!</v>
      </c>
      <c r="K35" s="76" t="e">
        <f t="shared" si="6"/>
        <v>#REF!</v>
      </c>
      <c r="L35" s="76" t="e">
        <f t="shared" si="6"/>
        <v>#REF!</v>
      </c>
      <c r="M35" s="76" t="e">
        <f t="shared" si="6"/>
        <v>#REF!</v>
      </c>
      <c r="N35" s="76" t="e">
        <f t="shared" si="6"/>
        <v>#REF!</v>
      </c>
      <c r="O35" s="5"/>
      <c r="P35" s="5"/>
      <c r="Q35" s="5"/>
      <c r="R35" s="5"/>
      <c r="S35" s="5"/>
      <c r="T35" s="5"/>
      <c r="U35" s="5"/>
      <c r="V35" s="5"/>
      <c r="W35" s="5"/>
      <c r="X35" s="5"/>
      <c r="Y35" s="5"/>
      <c r="Z35" s="5"/>
    </row>
    <row r="36" spans="1:26" ht="13.5" customHeight="1">
      <c r="A36" s="74" t="s">
        <v>138</v>
      </c>
      <c r="B36" s="74" t="s">
        <v>166</v>
      </c>
      <c r="C36" s="76" t="e">
        <f t="shared" ref="C36:N36" si="7">#REF!</f>
        <v>#REF!</v>
      </c>
      <c r="D36" s="76" t="e">
        <f t="shared" si="7"/>
        <v>#REF!</v>
      </c>
      <c r="E36" s="76" t="e">
        <f t="shared" si="7"/>
        <v>#REF!</v>
      </c>
      <c r="F36" s="76" t="e">
        <f t="shared" si="7"/>
        <v>#REF!</v>
      </c>
      <c r="G36" s="76" t="e">
        <f t="shared" si="7"/>
        <v>#REF!</v>
      </c>
      <c r="H36" s="76" t="e">
        <f t="shared" si="7"/>
        <v>#REF!</v>
      </c>
      <c r="I36" s="76" t="e">
        <f t="shared" si="7"/>
        <v>#REF!</v>
      </c>
      <c r="J36" s="76" t="e">
        <f t="shared" si="7"/>
        <v>#REF!</v>
      </c>
      <c r="K36" s="76" t="e">
        <f t="shared" si="7"/>
        <v>#REF!</v>
      </c>
      <c r="L36" s="76" t="e">
        <f t="shared" si="7"/>
        <v>#REF!</v>
      </c>
      <c r="M36" s="76" t="e">
        <f t="shared" si="7"/>
        <v>#REF!</v>
      </c>
      <c r="N36" s="76" t="e">
        <f t="shared" si="7"/>
        <v>#REF!</v>
      </c>
      <c r="O36" s="5"/>
      <c r="P36" s="5"/>
      <c r="Q36" s="5"/>
      <c r="R36" s="5"/>
      <c r="S36" s="5"/>
      <c r="T36" s="5"/>
      <c r="U36" s="5"/>
      <c r="V36" s="5"/>
      <c r="W36" s="5"/>
      <c r="X36" s="5"/>
      <c r="Y36" s="5"/>
      <c r="Z36" s="5"/>
    </row>
    <row r="37" spans="1:26" ht="13.5" customHeight="1">
      <c r="A37" s="74" t="s">
        <v>139</v>
      </c>
      <c r="B37" s="74" t="s">
        <v>166</v>
      </c>
      <c r="C37" s="76" t="e">
        <f t="shared" ref="C37:N37" si="8">#REF!</f>
        <v>#REF!</v>
      </c>
      <c r="D37" s="76" t="e">
        <f t="shared" si="8"/>
        <v>#REF!</v>
      </c>
      <c r="E37" s="76" t="e">
        <f t="shared" si="8"/>
        <v>#REF!</v>
      </c>
      <c r="F37" s="76" t="e">
        <f t="shared" si="8"/>
        <v>#REF!</v>
      </c>
      <c r="G37" s="76" t="e">
        <f t="shared" si="8"/>
        <v>#REF!</v>
      </c>
      <c r="H37" s="76" t="e">
        <f t="shared" si="8"/>
        <v>#REF!</v>
      </c>
      <c r="I37" s="76" t="e">
        <f t="shared" si="8"/>
        <v>#REF!</v>
      </c>
      <c r="J37" s="76" t="e">
        <f t="shared" si="8"/>
        <v>#REF!</v>
      </c>
      <c r="K37" s="76" t="e">
        <f t="shared" si="8"/>
        <v>#REF!</v>
      </c>
      <c r="L37" s="76" t="e">
        <f t="shared" si="8"/>
        <v>#REF!</v>
      </c>
      <c r="M37" s="76" t="e">
        <f t="shared" si="8"/>
        <v>#REF!</v>
      </c>
      <c r="N37" s="76" t="e">
        <f t="shared" si="8"/>
        <v>#REF!</v>
      </c>
      <c r="O37" s="5"/>
      <c r="P37" s="5"/>
      <c r="Q37" s="5"/>
      <c r="R37" s="5"/>
      <c r="S37" s="5"/>
      <c r="T37" s="5"/>
      <c r="U37" s="5"/>
      <c r="V37" s="5"/>
      <c r="W37" s="5"/>
      <c r="X37" s="5"/>
      <c r="Y37" s="5"/>
      <c r="Z37" s="5"/>
    </row>
    <row r="38" spans="1:26" ht="13.5" customHeight="1">
      <c r="A38" s="77" t="s">
        <v>167</v>
      </c>
      <c r="B38" s="78" t="s">
        <v>168</v>
      </c>
      <c r="C38" s="79" t="e">
        <f t="shared" ref="C38:N38" si="9">SUM($C$32:C34)/(SUM($C$35:C37)*1000)</f>
        <v>#REF!</v>
      </c>
      <c r="D38" s="79" t="e">
        <f t="shared" si="9"/>
        <v>#REF!</v>
      </c>
      <c r="E38" s="79" t="e">
        <f t="shared" si="9"/>
        <v>#REF!</v>
      </c>
      <c r="F38" s="79" t="e">
        <f t="shared" si="9"/>
        <v>#REF!</v>
      </c>
      <c r="G38" s="79" t="e">
        <f t="shared" si="9"/>
        <v>#REF!</v>
      </c>
      <c r="H38" s="79" t="e">
        <f t="shared" si="9"/>
        <v>#REF!</v>
      </c>
      <c r="I38" s="79" t="e">
        <f t="shared" si="9"/>
        <v>#REF!</v>
      </c>
      <c r="J38" s="79" t="e">
        <f t="shared" si="9"/>
        <v>#REF!</v>
      </c>
      <c r="K38" s="79" t="e">
        <f t="shared" si="9"/>
        <v>#REF!</v>
      </c>
      <c r="L38" s="79" t="e">
        <f t="shared" si="9"/>
        <v>#REF!</v>
      </c>
      <c r="M38" s="79" t="e">
        <f t="shared" si="9"/>
        <v>#REF!</v>
      </c>
      <c r="N38" s="79" t="e">
        <f t="shared" si="9"/>
        <v>#REF!</v>
      </c>
      <c r="O38" s="5"/>
      <c r="P38" s="5"/>
      <c r="Q38" s="5"/>
      <c r="R38" s="5"/>
      <c r="S38" s="5"/>
      <c r="T38" s="5"/>
      <c r="U38" s="5"/>
      <c r="V38" s="5"/>
      <c r="W38" s="5"/>
      <c r="X38" s="5"/>
      <c r="Y38" s="5"/>
      <c r="Z38" s="5"/>
    </row>
    <row r="39" spans="1:26" ht="13.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3.5" customHeight="1">
      <c r="A40" s="110" t="s">
        <v>172</v>
      </c>
      <c r="B40" s="110"/>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spans="1:26" ht="13.5" customHeight="1">
      <c r="A41" s="110" t="s">
        <v>164</v>
      </c>
      <c r="B41" s="110"/>
      <c r="C41" s="60" t="s">
        <v>122</v>
      </c>
      <c r="D41" s="60" t="s">
        <v>123</v>
      </c>
      <c r="E41" s="60" t="s">
        <v>124</v>
      </c>
      <c r="F41" s="60" t="s">
        <v>125</v>
      </c>
      <c r="G41" s="60" t="s">
        <v>126</v>
      </c>
      <c r="H41" s="60" t="s">
        <v>127</v>
      </c>
      <c r="I41" s="60" t="s">
        <v>128</v>
      </c>
      <c r="J41" s="60" t="s">
        <v>129</v>
      </c>
      <c r="K41" s="60" t="s">
        <v>130</v>
      </c>
      <c r="L41" s="60" t="s">
        <v>131</v>
      </c>
      <c r="M41" s="60" t="s">
        <v>132</v>
      </c>
      <c r="N41" s="60" t="s">
        <v>133</v>
      </c>
      <c r="O41" s="126"/>
      <c r="P41" s="126"/>
      <c r="Q41" s="126"/>
      <c r="R41" s="126"/>
      <c r="S41" s="126"/>
      <c r="T41" s="126"/>
      <c r="U41" s="126"/>
      <c r="V41" s="126"/>
      <c r="W41" s="126"/>
      <c r="X41" s="126"/>
      <c r="Y41" s="126"/>
      <c r="Z41" s="126"/>
    </row>
    <row r="42" spans="1:26" ht="13.5" customHeight="1">
      <c r="A42" s="74" t="s">
        <v>155</v>
      </c>
      <c r="B42" s="74" t="s">
        <v>38</v>
      </c>
      <c r="C42" s="75" t="e">
        <f>SUMIFS('Variance Analysis'!C$9:C$24,'Variance Analysis'!$B$9:$B$24,'Variance Analysis'!$B$12,'Variance Analysis'!$A$9:$A$24,'Variance Analysis'!$A$12)</f>
        <v>#REF!</v>
      </c>
      <c r="D42" s="75" t="e">
        <f>SUMIFS('Variance Analysis'!D$9:D$24,'Variance Analysis'!$B$9:$B$24,'Variance Analysis'!$B$12,'Variance Analysis'!$A$9:$A$24,'Variance Analysis'!$A$12)</f>
        <v>#REF!</v>
      </c>
      <c r="E42" s="75" t="e">
        <f>SUMIFS('Variance Analysis'!E$9:E$24,'Variance Analysis'!$B$9:$B$24,'Variance Analysis'!$B$12,'Variance Analysis'!$A$9:$A$24,'Variance Analysis'!$A$12)</f>
        <v>#REF!</v>
      </c>
      <c r="F42" s="75" t="e">
        <f>SUMIFS('Variance Analysis'!F$9:F$24,'Variance Analysis'!$B$9:$B$24,'Variance Analysis'!$B$12,'Variance Analysis'!$A$9:$A$24,'Variance Analysis'!$A$12)</f>
        <v>#REF!</v>
      </c>
      <c r="G42" s="75" t="e">
        <f>SUMIFS('Variance Analysis'!G$9:G$24,'Variance Analysis'!$B$9:$B$24,'Variance Analysis'!$B$12,'Variance Analysis'!$A$9:$A$24,'Variance Analysis'!$A$12)</f>
        <v>#REF!</v>
      </c>
      <c r="H42" s="75" t="e">
        <f>SUMIFS('Variance Analysis'!H$9:H$24,'Variance Analysis'!$B$9:$B$24,'Variance Analysis'!$B$12,'Variance Analysis'!$A$9:$A$24,'Variance Analysis'!$A$12)</f>
        <v>#REF!</v>
      </c>
      <c r="I42" s="75" t="e">
        <f>SUMIFS('Variance Analysis'!I$9:I$24,'Variance Analysis'!$B$9:$B$24,'Variance Analysis'!$B$12,'Variance Analysis'!$A$9:$A$24,'Variance Analysis'!$A$12)</f>
        <v>#REF!</v>
      </c>
      <c r="J42" s="75" t="e">
        <f>SUMIFS('Variance Analysis'!J$9:J$24,'Variance Analysis'!$B$9:$B$24,'Variance Analysis'!$B$12,'Variance Analysis'!$A$9:$A$24,'Variance Analysis'!$A$12)</f>
        <v>#REF!</v>
      </c>
      <c r="K42" s="75" t="e">
        <f>SUMIFS('Variance Analysis'!K$9:K$24,'Variance Analysis'!$B$9:$B$24,'Variance Analysis'!$B$12,'Variance Analysis'!$A$9:$A$24,'Variance Analysis'!$A$12)</f>
        <v>#REF!</v>
      </c>
      <c r="L42" s="75" t="e">
        <f>SUMIFS('Variance Analysis'!L$9:L$24,'Variance Analysis'!$B$9:$B$24,'Variance Analysis'!$B$12,'Variance Analysis'!$A$9:$A$24,'Variance Analysis'!$A$12)</f>
        <v>#REF!</v>
      </c>
      <c r="M42" s="75" t="e">
        <f>SUMIFS('Variance Analysis'!M$9:M$24,'Variance Analysis'!$B$9:$B$24,'Variance Analysis'!$B$12,'Variance Analysis'!$A$9:$A$24,'Variance Analysis'!$A$12)</f>
        <v>#REF!</v>
      </c>
      <c r="N42" s="75" t="e">
        <f>SUMIFS('Variance Analysis'!N$9:N$24,'Variance Analysis'!$B$9:$B$24,'Variance Analysis'!$B$12,'Variance Analysis'!$A$9:$A$24,'Variance Analysis'!$A$12)</f>
        <v>#REF!</v>
      </c>
      <c r="O42" s="5"/>
      <c r="P42" s="5"/>
      <c r="Q42" s="5"/>
      <c r="R42" s="5"/>
      <c r="S42" s="5"/>
      <c r="T42" s="5"/>
      <c r="U42" s="5"/>
      <c r="V42" s="5"/>
      <c r="W42" s="5"/>
      <c r="X42" s="5"/>
      <c r="Y42" s="5"/>
      <c r="Z42" s="5"/>
    </row>
    <row r="43" spans="1:26" ht="13.5" customHeight="1">
      <c r="A43" s="74" t="s">
        <v>156</v>
      </c>
      <c r="B43" s="74" t="s">
        <v>38</v>
      </c>
      <c r="C43" s="75" t="e">
        <f>SUMIFS('Variance Analysis'!C$9:C$24,'Variance Analysis'!$B$9:$B$24,'Variance Analysis'!$B$10,'Variance Analysis'!$A$9:$A$24,'Variance Analysis'!$A$10)</f>
        <v>#REF!</v>
      </c>
      <c r="D43" s="75" t="e">
        <f>SUMIFS('Variance Analysis'!D$9:D$24,'Variance Analysis'!$B$9:$B$24,'Variance Analysis'!$B$10,'Variance Analysis'!$A$9:$A$24,'Variance Analysis'!$A$10)</f>
        <v>#REF!</v>
      </c>
      <c r="E43" s="75" t="e">
        <f>SUMIFS('Variance Analysis'!E$9:E$24,'Variance Analysis'!$B$9:$B$24,'Variance Analysis'!$B$10,'Variance Analysis'!$A$9:$A$24,'Variance Analysis'!$A$10)</f>
        <v>#REF!</v>
      </c>
      <c r="F43" s="75" t="e">
        <f>SUMIFS('Variance Analysis'!F$9:F$24,'Variance Analysis'!$B$9:$B$24,'Variance Analysis'!$B$10,'Variance Analysis'!$A$9:$A$24,'Variance Analysis'!$A$10)</f>
        <v>#REF!</v>
      </c>
      <c r="G43" s="75" t="e">
        <f>SUMIFS('Variance Analysis'!G$9:G$24,'Variance Analysis'!$B$9:$B$24,'Variance Analysis'!$B$10,'Variance Analysis'!$A$9:$A$24,'Variance Analysis'!$A$10)</f>
        <v>#REF!</v>
      </c>
      <c r="H43" s="75" t="e">
        <f>SUMIFS('Variance Analysis'!H$9:H$24,'Variance Analysis'!$B$9:$B$24,'Variance Analysis'!$B$10,'Variance Analysis'!$A$9:$A$24,'Variance Analysis'!$A$10)</f>
        <v>#REF!</v>
      </c>
      <c r="I43" s="75" t="e">
        <f>SUMIFS('Variance Analysis'!I$9:I$24,'Variance Analysis'!$B$9:$B$24,'Variance Analysis'!$B$10,'Variance Analysis'!$A$9:$A$24,'Variance Analysis'!$A$10)</f>
        <v>#REF!</v>
      </c>
      <c r="J43" s="75" t="e">
        <f>SUMIFS('Variance Analysis'!J$9:J$24,'Variance Analysis'!$B$9:$B$24,'Variance Analysis'!$B$10,'Variance Analysis'!$A$9:$A$24,'Variance Analysis'!$A$10)</f>
        <v>#REF!</v>
      </c>
      <c r="K43" s="75" t="e">
        <f>SUMIFS('Variance Analysis'!K$9:K$24,'Variance Analysis'!$B$9:$B$24,'Variance Analysis'!$B$10,'Variance Analysis'!$A$9:$A$24,'Variance Analysis'!$A$10)</f>
        <v>#REF!</v>
      </c>
      <c r="L43" s="75" t="e">
        <f>SUMIFS('Variance Analysis'!L$9:L$24,'Variance Analysis'!$B$9:$B$24,'Variance Analysis'!$B$10,'Variance Analysis'!$A$9:$A$24,'Variance Analysis'!$A$10)</f>
        <v>#REF!</v>
      </c>
      <c r="M43" s="75" t="e">
        <f>SUMIFS('Variance Analysis'!M$9:M$24,'Variance Analysis'!$B$9:$B$24,'Variance Analysis'!$B$10,'Variance Analysis'!$A$9:$A$24,'Variance Analysis'!$A$10)</f>
        <v>#REF!</v>
      </c>
      <c r="N43" s="75" t="e">
        <f>SUMIFS('Variance Analysis'!N$9:N$24,'Variance Analysis'!$B$9:$B$24,'Variance Analysis'!$B$10,'Variance Analysis'!$A$9:$A$24,'Variance Analysis'!$A$10)</f>
        <v>#REF!</v>
      </c>
      <c r="O43" s="5"/>
      <c r="P43" s="5"/>
      <c r="Q43" s="5"/>
      <c r="R43" s="5"/>
      <c r="S43" s="5"/>
      <c r="T43" s="5"/>
      <c r="U43" s="5"/>
      <c r="V43" s="5"/>
      <c r="W43" s="5"/>
      <c r="X43" s="5"/>
      <c r="Y43" s="5"/>
      <c r="Z43" s="5"/>
    </row>
    <row r="44" spans="1:26" ht="13.5" customHeight="1">
      <c r="A44" s="74" t="s">
        <v>157</v>
      </c>
      <c r="B44" s="74" t="s">
        <v>38</v>
      </c>
      <c r="C44" s="75" t="e">
        <f>SUMIFS('Variance Analysis'!C$9:C$24,'Variance Analysis'!$B$9:$B$24,'Variance Analysis'!$B$11,'Variance Analysis'!$A$9:$A$24,'Variance Analysis'!$A$11)</f>
        <v>#REF!</v>
      </c>
      <c r="D44" s="75" t="e">
        <f>SUMIFS('Variance Analysis'!D$9:D$24,'Variance Analysis'!$B$9:$B$24,'Variance Analysis'!$B$11,'Variance Analysis'!$A$9:$A$24,'Variance Analysis'!$A$11)</f>
        <v>#REF!</v>
      </c>
      <c r="E44" s="75" t="e">
        <f>SUMIFS('Variance Analysis'!E$9:E$24,'Variance Analysis'!$B$9:$B$24,'Variance Analysis'!$B$11,'Variance Analysis'!$A$9:$A$24,'Variance Analysis'!$A$11)</f>
        <v>#REF!</v>
      </c>
      <c r="F44" s="75" t="e">
        <f>SUMIFS('Variance Analysis'!F$9:F$24,'Variance Analysis'!$B$9:$B$24,'Variance Analysis'!$B$11,'Variance Analysis'!$A$9:$A$24,'Variance Analysis'!$A$11)</f>
        <v>#REF!</v>
      </c>
      <c r="G44" s="75" t="e">
        <f>SUMIFS('Variance Analysis'!G$9:G$24,'Variance Analysis'!$B$9:$B$24,'Variance Analysis'!$B$11,'Variance Analysis'!$A$9:$A$24,'Variance Analysis'!$A$11)</f>
        <v>#REF!</v>
      </c>
      <c r="H44" s="75" t="e">
        <f>SUMIFS('Variance Analysis'!H$9:H$24,'Variance Analysis'!$B$9:$B$24,'Variance Analysis'!$B$11,'Variance Analysis'!$A$9:$A$24,'Variance Analysis'!$A$11)</f>
        <v>#REF!</v>
      </c>
      <c r="I44" s="75" t="e">
        <f>SUMIFS('Variance Analysis'!I$9:I$24,'Variance Analysis'!$B$9:$B$24,'Variance Analysis'!$B$11,'Variance Analysis'!$A$9:$A$24,'Variance Analysis'!$A$11)</f>
        <v>#REF!</v>
      </c>
      <c r="J44" s="75" t="e">
        <f>SUMIFS('Variance Analysis'!J$9:J$24,'Variance Analysis'!$B$9:$B$24,'Variance Analysis'!$B$11,'Variance Analysis'!$A$9:$A$24,'Variance Analysis'!$A$11)</f>
        <v>#REF!</v>
      </c>
      <c r="K44" s="75" t="e">
        <f>SUMIFS('Variance Analysis'!K$9:K$24,'Variance Analysis'!$B$9:$B$24,'Variance Analysis'!$B$11,'Variance Analysis'!$A$9:$A$24,'Variance Analysis'!$A$11)</f>
        <v>#REF!</v>
      </c>
      <c r="L44" s="75" t="e">
        <f>SUMIFS('Variance Analysis'!L$9:L$24,'Variance Analysis'!$B$9:$B$24,'Variance Analysis'!$B$11,'Variance Analysis'!$A$9:$A$24,'Variance Analysis'!$A$11)</f>
        <v>#REF!</v>
      </c>
      <c r="M44" s="75" t="e">
        <f>SUMIFS('Variance Analysis'!M$9:M$24,'Variance Analysis'!$B$9:$B$24,'Variance Analysis'!$B$11,'Variance Analysis'!$A$9:$A$24,'Variance Analysis'!$A$11)</f>
        <v>#REF!</v>
      </c>
      <c r="N44" s="75" t="e">
        <f>SUMIFS('Variance Analysis'!N$9:N$24,'Variance Analysis'!$B$9:$B$24,'Variance Analysis'!$B$11,'Variance Analysis'!$A$9:$A$24,'Variance Analysis'!$A$11)</f>
        <v>#REF!</v>
      </c>
      <c r="O44" s="5"/>
      <c r="P44" s="5"/>
      <c r="Q44" s="5"/>
      <c r="R44" s="5"/>
      <c r="S44" s="5"/>
      <c r="T44" s="5"/>
      <c r="U44" s="5"/>
      <c r="V44" s="5"/>
      <c r="W44" s="5"/>
      <c r="X44" s="5"/>
      <c r="Y44" s="5"/>
      <c r="Z44" s="5"/>
    </row>
    <row r="45" spans="1:26" ht="13.5" customHeight="1">
      <c r="A45" s="74" t="s">
        <v>134</v>
      </c>
      <c r="B45" s="74" t="s">
        <v>166</v>
      </c>
      <c r="C45" s="76" t="e">
        <f t="shared" ref="C45:N45" si="10">#REF!</f>
        <v>#REF!</v>
      </c>
      <c r="D45" s="76" t="e">
        <f t="shared" si="10"/>
        <v>#REF!</v>
      </c>
      <c r="E45" s="76" t="e">
        <f t="shared" si="10"/>
        <v>#REF!</v>
      </c>
      <c r="F45" s="76" t="e">
        <f t="shared" si="10"/>
        <v>#REF!</v>
      </c>
      <c r="G45" s="76" t="e">
        <f t="shared" si="10"/>
        <v>#REF!</v>
      </c>
      <c r="H45" s="76" t="e">
        <f t="shared" si="10"/>
        <v>#REF!</v>
      </c>
      <c r="I45" s="76" t="e">
        <f t="shared" si="10"/>
        <v>#REF!</v>
      </c>
      <c r="J45" s="76" t="e">
        <f t="shared" si="10"/>
        <v>#REF!</v>
      </c>
      <c r="K45" s="76" t="e">
        <f t="shared" si="10"/>
        <v>#REF!</v>
      </c>
      <c r="L45" s="76" t="e">
        <f t="shared" si="10"/>
        <v>#REF!</v>
      </c>
      <c r="M45" s="76" t="e">
        <f t="shared" si="10"/>
        <v>#REF!</v>
      </c>
      <c r="N45" s="76" t="e">
        <f t="shared" si="10"/>
        <v>#REF!</v>
      </c>
      <c r="O45" s="5"/>
      <c r="P45" s="5"/>
      <c r="Q45" s="5"/>
      <c r="R45" s="5"/>
      <c r="S45" s="5"/>
      <c r="T45" s="5"/>
      <c r="U45" s="5"/>
      <c r="V45" s="5"/>
      <c r="W45" s="5"/>
      <c r="X45" s="5"/>
      <c r="Y45" s="5"/>
      <c r="Z45" s="5"/>
    </row>
    <row r="46" spans="1:26" ht="13.5" customHeight="1">
      <c r="A46" s="77" t="s">
        <v>173</v>
      </c>
      <c r="B46" s="78" t="s">
        <v>168</v>
      </c>
      <c r="C46" s="79" t="e">
        <f t="shared" ref="C46:N46" si="11">SUM($C$42:C44)/(SUM($C$45:C45)*1000)</f>
        <v>#REF!</v>
      </c>
      <c r="D46" s="79" t="e">
        <f t="shared" si="11"/>
        <v>#REF!</v>
      </c>
      <c r="E46" s="79" t="e">
        <f t="shared" si="11"/>
        <v>#REF!</v>
      </c>
      <c r="F46" s="79" t="e">
        <f t="shared" si="11"/>
        <v>#REF!</v>
      </c>
      <c r="G46" s="79" t="e">
        <f t="shared" si="11"/>
        <v>#REF!</v>
      </c>
      <c r="H46" s="79" t="e">
        <f t="shared" si="11"/>
        <v>#REF!</v>
      </c>
      <c r="I46" s="79" t="e">
        <f t="shared" si="11"/>
        <v>#REF!</v>
      </c>
      <c r="J46" s="79" t="e">
        <f t="shared" si="11"/>
        <v>#REF!</v>
      </c>
      <c r="K46" s="79" t="e">
        <f t="shared" si="11"/>
        <v>#REF!</v>
      </c>
      <c r="L46" s="79" t="e">
        <f t="shared" si="11"/>
        <v>#REF!</v>
      </c>
      <c r="M46" s="79" t="e">
        <f t="shared" si="11"/>
        <v>#REF!</v>
      </c>
      <c r="N46" s="79" t="e">
        <f t="shared" si="11"/>
        <v>#REF!</v>
      </c>
      <c r="O46" s="5"/>
      <c r="P46" s="5"/>
      <c r="Q46" s="5"/>
      <c r="R46" s="5"/>
      <c r="S46" s="5"/>
      <c r="T46" s="5"/>
      <c r="U46" s="5"/>
      <c r="V46" s="5"/>
      <c r="W46" s="5"/>
      <c r="X46" s="5"/>
      <c r="Y46" s="5"/>
      <c r="Z46" s="5"/>
    </row>
    <row r="47" spans="1:26" ht="13.5" customHeight="1">
      <c r="A47" s="7"/>
      <c r="B47" s="5"/>
      <c r="C47" s="35"/>
      <c r="D47" s="35"/>
      <c r="E47" s="35"/>
      <c r="F47" s="35"/>
      <c r="G47" s="35"/>
      <c r="H47" s="35"/>
      <c r="I47" s="35"/>
      <c r="J47" s="35"/>
      <c r="K47" s="35"/>
      <c r="L47" s="35"/>
      <c r="M47" s="35"/>
      <c r="N47" s="35"/>
      <c r="O47" s="5"/>
      <c r="P47" s="5"/>
      <c r="Q47" s="5"/>
      <c r="R47" s="5"/>
      <c r="S47" s="5"/>
      <c r="T47" s="5"/>
      <c r="U47" s="5"/>
      <c r="V47" s="5"/>
      <c r="W47" s="5"/>
      <c r="X47" s="5"/>
      <c r="Y47" s="5"/>
      <c r="Z47" s="5"/>
    </row>
    <row r="48" spans="1:26" ht="13.5" customHeight="1">
      <c r="A48" s="110" t="s">
        <v>174</v>
      </c>
      <c r="B48" s="110"/>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spans="1:26" ht="13.5" customHeight="1">
      <c r="A49" s="110" t="s">
        <v>164</v>
      </c>
      <c r="B49" s="110"/>
      <c r="C49" s="60" t="s">
        <v>122</v>
      </c>
      <c r="D49" s="60" t="s">
        <v>123</v>
      </c>
      <c r="E49" s="60" t="s">
        <v>124</v>
      </c>
      <c r="F49" s="60" t="s">
        <v>125</v>
      </c>
      <c r="G49" s="60" t="s">
        <v>126</v>
      </c>
      <c r="H49" s="60" t="s">
        <v>127</v>
      </c>
      <c r="I49" s="60" t="s">
        <v>128</v>
      </c>
      <c r="J49" s="60" t="s">
        <v>129</v>
      </c>
      <c r="K49" s="60" t="s">
        <v>130</v>
      </c>
      <c r="L49" s="60" t="s">
        <v>131</v>
      </c>
      <c r="M49" s="60" t="s">
        <v>132</v>
      </c>
      <c r="N49" s="60" t="s">
        <v>133</v>
      </c>
      <c r="O49" s="126"/>
      <c r="P49" s="126"/>
      <c r="Q49" s="126"/>
      <c r="R49" s="126"/>
      <c r="S49" s="126"/>
      <c r="T49" s="126"/>
      <c r="U49" s="126"/>
      <c r="V49" s="126"/>
      <c r="W49" s="126"/>
      <c r="X49" s="126"/>
      <c r="Y49" s="126"/>
      <c r="Z49" s="126"/>
    </row>
    <row r="50" spans="1:26" ht="13.5" customHeight="1">
      <c r="A50" s="74" t="s">
        <v>155</v>
      </c>
      <c r="B50" s="74" t="s">
        <v>38</v>
      </c>
      <c r="C50" s="75" t="e">
        <f>SUMIFS('Variance Analysis'!C$9:C$24,'Variance Analysis'!$B$9:$B$24,'Variance Analysis'!$B$12,'Variance Analysis'!$A$9:$A$24,'Variance Analysis'!$A$13)</f>
        <v>#REF!</v>
      </c>
      <c r="D50" s="75" t="e">
        <f>SUMIFS('Variance Analysis'!D$9:D$24,'Variance Analysis'!$B$9:$B$24,'Variance Analysis'!$B$12,'Variance Analysis'!$A$9:$A$24,'Variance Analysis'!$A$13)</f>
        <v>#REF!</v>
      </c>
      <c r="E50" s="75" t="e">
        <f>SUMIFS('Variance Analysis'!E$9:E$24,'Variance Analysis'!$B$9:$B$24,'Variance Analysis'!$B$12,'Variance Analysis'!$A$9:$A$24,'Variance Analysis'!$A$13)</f>
        <v>#REF!</v>
      </c>
      <c r="F50" s="75" t="e">
        <f>SUMIFS('Variance Analysis'!F$9:F$24,'Variance Analysis'!$B$9:$B$24,'Variance Analysis'!$B$12,'Variance Analysis'!$A$9:$A$24,'Variance Analysis'!$A$13)</f>
        <v>#REF!</v>
      </c>
      <c r="G50" s="75" t="e">
        <f>SUMIFS('Variance Analysis'!G$9:G$24,'Variance Analysis'!$B$9:$B$24,'Variance Analysis'!$B$12,'Variance Analysis'!$A$9:$A$24,'Variance Analysis'!$A$13)</f>
        <v>#REF!</v>
      </c>
      <c r="H50" s="75" t="e">
        <f>SUMIFS('Variance Analysis'!H$9:H$24,'Variance Analysis'!$B$9:$B$24,'Variance Analysis'!$B$12,'Variance Analysis'!$A$9:$A$24,'Variance Analysis'!$A$13)</f>
        <v>#REF!</v>
      </c>
      <c r="I50" s="75" t="e">
        <f>SUMIFS('Variance Analysis'!I$9:I$24,'Variance Analysis'!$B$9:$B$24,'Variance Analysis'!$B$12,'Variance Analysis'!$A$9:$A$24,'Variance Analysis'!$A$13)</f>
        <v>#REF!</v>
      </c>
      <c r="J50" s="75" t="e">
        <f>SUMIFS('Variance Analysis'!J$9:J$24,'Variance Analysis'!$B$9:$B$24,'Variance Analysis'!$B$12,'Variance Analysis'!$A$9:$A$24,'Variance Analysis'!$A$13)</f>
        <v>#REF!</v>
      </c>
      <c r="K50" s="75" t="e">
        <f>SUMIFS('Variance Analysis'!K$9:K$24,'Variance Analysis'!$B$9:$B$24,'Variance Analysis'!$B$12,'Variance Analysis'!$A$9:$A$24,'Variance Analysis'!$A$13)</f>
        <v>#REF!</v>
      </c>
      <c r="L50" s="75" t="e">
        <f>SUMIFS('Variance Analysis'!L$9:L$24,'Variance Analysis'!$B$9:$B$24,'Variance Analysis'!$B$12,'Variance Analysis'!$A$9:$A$24,'Variance Analysis'!$A$13)</f>
        <v>#REF!</v>
      </c>
      <c r="M50" s="75" t="e">
        <f>SUMIFS('Variance Analysis'!M$9:M$24,'Variance Analysis'!$B$9:$B$24,'Variance Analysis'!$B$12,'Variance Analysis'!$A$9:$A$24,'Variance Analysis'!$A$13)</f>
        <v>#REF!</v>
      </c>
      <c r="N50" s="75" t="e">
        <f>SUMIFS('Variance Analysis'!N$9:N$24,'Variance Analysis'!$B$9:$B$24,'Variance Analysis'!$B$12,'Variance Analysis'!$A$9:$A$24,'Variance Analysis'!$A$13)</f>
        <v>#REF!</v>
      </c>
      <c r="O50" s="5"/>
      <c r="P50" s="5"/>
      <c r="Q50" s="5"/>
      <c r="R50" s="5"/>
      <c r="S50" s="5"/>
      <c r="T50" s="5"/>
      <c r="U50" s="5"/>
      <c r="V50" s="5"/>
      <c r="W50" s="5"/>
      <c r="X50" s="5"/>
      <c r="Y50" s="5"/>
      <c r="Z50" s="5"/>
    </row>
    <row r="51" spans="1:26" ht="13.5" customHeight="1">
      <c r="A51" s="74" t="s">
        <v>156</v>
      </c>
      <c r="B51" s="74" t="s">
        <v>38</v>
      </c>
      <c r="C51" s="75" t="e">
        <f>SUMIFS('Variance Analysis'!C$9:C$24,'Variance Analysis'!$B$9:$B$24,'Variance Analysis'!$B$10,'Variance Analysis'!$A$9:$A$24,'Variance Analysis'!$A$13)</f>
        <v>#REF!</v>
      </c>
      <c r="D51" s="75" t="e">
        <f>SUMIFS('Variance Analysis'!D$9:D$24,'Variance Analysis'!$B$9:$B$24,'Variance Analysis'!$B$10,'Variance Analysis'!$A$9:$A$24,'Variance Analysis'!$A$13)</f>
        <v>#REF!</v>
      </c>
      <c r="E51" s="75" t="e">
        <f>SUMIFS('Variance Analysis'!E$9:E$24,'Variance Analysis'!$B$9:$B$24,'Variance Analysis'!$B$10,'Variance Analysis'!$A$9:$A$24,'Variance Analysis'!$A$13)</f>
        <v>#REF!</v>
      </c>
      <c r="F51" s="75" t="e">
        <f>SUMIFS('Variance Analysis'!F$9:F$24,'Variance Analysis'!$B$9:$B$24,'Variance Analysis'!$B$10,'Variance Analysis'!$A$9:$A$24,'Variance Analysis'!$A$13)</f>
        <v>#REF!</v>
      </c>
      <c r="G51" s="75" t="e">
        <f>SUMIFS('Variance Analysis'!G$9:G$24,'Variance Analysis'!$B$9:$B$24,'Variance Analysis'!$B$10,'Variance Analysis'!$A$9:$A$24,'Variance Analysis'!$A$13)</f>
        <v>#REF!</v>
      </c>
      <c r="H51" s="75" t="e">
        <f>SUMIFS('Variance Analysis'!H$9:H$24,'Variance Analysis'!$B$9:$B$24,'Variance Analysis'!$B$10,'Variance Analysis'!$A$9:$A$24,'Variance Analysis'!$A$13)</f>
        <v>#REF!</v>
      </c>
      <c r="I51" s="75" t="e">
        <f>SUMIFS('Variance Analysis'!I$9:I$24,'Variance Analysis'!$B$9:$B$24,'Variance Analysis'!$B$10,'Variance Analysis'!$A$9:$A$24,'Variance Analysis'!$A$13)</f>
        <v>#REF!</v>
      </c>
      <c r="J51" s="75" t="e">
        <f>SUMIFS('Variance Analysis'!J$9:J$24,'Variance Analysis'!$B$9:$B$24,'Variance Analysis'!$B$10,'Variance Analysis'!$A$9:$A$24,'Variance Analysis'!$A$13)</f>
        <v>#REF!</v>
      </c>
      <c r="K51" s="75" t="e">
        <f>SUMIFS('Variance Analysis'!K$9:K$24,'Variance Analysis'!$B$9:$B$24,'Variance Analysis'!$B$10,'Variance Analysis'!$A$9:$A$24,'Variance Analysis'!$A$13)</f>
        <v>#REF!</v>
      </c>
      <c r="L51" s="75" t="e">
        <f>SUMIFS('Variance Analysis'!L$9:L$24,'Variance Analysis'!$B$9:$B$24,'Variance Analysis'!$B$10,'Variance Analysis'!$A$9:$A$24,'Variance Analysis'!$A$13)</f>
        <v>#REF!</v>
      </c>
      <c r="M51" s="75" t="e">
        <f>SUMIFS('Variance Analysis'!M$9:M$24,'Variance Analysis'!$B$9:$B$24,'Variance Analysis'!$B$10,'Variance Analysis'!$A$9:$A$24,'Variance Analysis'!$A$13)</f>
        <v>#REF!</v>
      </c>
      <c r="N51" s="75" t="e">
        <f>SUMIFS('Variance Analysis'!N$9:N$24,'Variance Analysis'!$B$9:$B$24,'Variance Analysis'!$B$10,'Variance Analysis'!$A$9:$A$24,'Variance Analysis'!$A$13)</f>
        <v>#REF!</v>
      </c>
      <c r="O51" s="5"/>
      <c r="P51" s="5"/>
      <c r="Q51" s="5"/>
      <c r="R51" s="5"/>
      <c r="S51" s="5"/>
      <c r="T51" s="5"/>
      <c r="U51" s="5"/>
      <c r="V51" s="5"/>
      <c r="W51" s="5"/>
      <c r="X51" s="5"/>
      <c r="Y51" s="5"/>
      <c r="Z51" s="5"/>
    </row>
    <row r="52" spans="1:26" ht="13.5" customHeight="1">
      <c r="A52" s="74" t="s">
        <v>157</v>
      </c>
      <c r="B52" s="74" t="s">
        <v>38</v>
      </c>
      <c r="C52" s="75" t="e">
        <f>SUMIFS('Variance Analysis'!C$9:C$24,'Variance Analysis'!$B$9:$B$24,'Variance Analysis'!$B$11,'Variance Analysis'!$A$9:$A$24,'Variance Analysis'!$A$13)</f>
        <v>#REF!</v>
      </c>
      <c r="D52" s="75" t="e">
        <f>SUMIFS('Variance Analysis'!D$9:D$24,'Variance Analysis'!$B$9:$B$24,'Variance Analysis'!$B$11,'Variance Analysis'!$A$9:$A$24,'Variance Analysis'!$A$13)</f>
        <v>#REF!</v>
      </c>
      <c r="E52" s="75" t="e">
        <f>SUMIFS('Variance Analysis'!E$9:E$24,'Variance Analysis'!$B$9:$B$24,'Variance Analysis'!$B$11,'Variance Analysis'!$A$9:$A$24,'Variance Analysis'!$A$13)</f>
        <v>#REF!</v>
      </c>
      <c r="F52" s="75" t="e">
        <f>SUMIFS('Variance Analysis'!F$9:F$24,'Variance Analysis'!$B$9:$B$24,'Variance Analysis'!$B$11,'Variance Analysis'!$A$9:$A$24,'Variance Analysis'!$A$13)</f>
        <v>#REF!</v>
      </c>
      <c r="G52" s="75" t="e">
        <f>SUMIFS('Variance Analysis'!G$9:G$24,'Variance Analysis'!$B$9:$B$24,'Variance Analysis'!$B$11,'Variance Analysis'!$A$9:$A$24,'Variance Analysis'!$A$13)</f>
        <v>#REF!</v>
      </c>
      <c r="H52" s="75" t="e">
        <f>SUMIFS('Variance Analysis'!H$9:H$24,'Variance Analysis'!$B$9:$B$24,'Variance Analysis'!$B$11,'Variance Analysis'!$A$9:$A$24,'Variance Analysis'!$A$13)</f>
        <v>#REF!</v>
      </c>
      <c r="I52" s="75" t="e">
        <f>SUMIFS('Variance Analysis'!I$9:I$24,'Variance Analysis'!$B$9:$B$24,'Variance Analysis'!$B$11,'Variance Analysis'!$A$9:$A$24,'Variance Analysis'!$A$13)</f>
        <v>#REF!</v>
      </c>
      <c r="J52" s="75" t="e">
        <f>SUMIFS('Variance Analysis'!J$9:J$24,'Variance Analysis'!$B$9:$B$24,'Variance Analysis'!$B$11,'Variance Analysis'!$A$9:$A$24,'Variance Analysis'!$A$13)</f>
        <v>#REF!</v>
      </c>
      <c r="K52" s="75" t="e">
        <f>SUMIFS('Variance Analysis'!K$9:K$24,'Variance Analysis'!$B$9:$B$24,'Variance Analysis'!$B$11,'Variance Analysis'!$A$9:$A$24,'Variance Analysis'!$A$13)</f>
        <v>#REF!</v>
      </c>
      <c r="L52" s="75" t="e">
        <f>SUMIFS('Variance Analysis'!L$9:L$24,'Variance Analysis'!$B$9:$B$24,'Variance Analysis'!$B$11,'Variance Analysis'!$A$9:$A$24,'Variance Analysis'!$A$13)</f>
        <v>#REF!</v>
      </c>
      <c r="M52" s="75" t="e">
        <f>SUMIFS('Variance Analysis'!M$9:M$24,'Variance Analysis'!$B$9:$B$24,'Variance Analysis'!$B$11,'Variance Analysis'!$A$9:$A$24,'Variance Analysis'!$A$13)</f>
        <v>#REF!</v>
      </c>
      <c r="N52" s="75" t="e">
        <f>SUMIFS('Variance Analysis'!N$9:N$24,'Variance Analysis'!$B$9:$B$24,'Variance Analysis'!$B$11,'Variance Analysis'!$A$9:$A$24,'Variance Analysis'!$A$13)</f>
        <v>#REF!</v>
      </c>
      <c r="O52" s="5"/>
      <c r="P52" s="5"/>
      <c r="Q52" s="5"/>
      <c r="R52" s="5"/>
      <c r="S52" s="5"/>
      <c r="T52" s="5"/>
      <c r="U52" s="5"/>
      <c r="V52" s="5"/>
      <c r="W52" s="5"/>
      <c r="X52" s="5"/>
      <c r="Y52" s="5"/>
      <c r="Z52" s="5"/>
    </row>
    <row r="53" spans="1:26" ht="13.5" customHeight="1">
      <c r="A53" s="74" t="s">
        <v>138</v>
      </c>
      <c r="B53" s="74" t="s">
        <v>166</v>
      </c>
      <c r="C53" s="76" t="e">
        <f t="shared" ref="C53:N53" si="12">#REF!</f>
        <v>#REF!</v>
      </c>
      <c r="D53" s="76" t="e">
        <f t="shared" si="12"/>
        <v>#REF!</v>
      </c>
      <c r="E53" s="76" t="e">
        <f t="shared" si="12"/>
        <v>#REF!</v>
      </c>
      <c r="F53" s="76" t="e">
        <f t="shared" si="12"/>
        <v>#REF!</v>
      </c>
      <c r="G53" s="76" t="e">
        <f t="shared" si="12"/>
        <v>#REF!</v>
      </c>
      <c r="H53" s="76" t="e">
        <f t="shared" si="12"/>
        <v>#REF!</v>
      </c>
      <c r="I53" s="76" t="e">
        <f t="shared" si="12"/>
        <v>#REF!</v>
      </c>
      <c r="J53" s="76" t="e">
        <f t="shared" si="12"/>
        <v>#REF!</v>
      </c>
      <c r="K53" s="76" t="e">
        <f t="shared" si="12"/>
        <v>#REF!</v>
      </c>
      <c r="L53" s="76" t="e">
        <f t="shared" si="12"/>
        <v>#REF!</v>
      </c>
      <c r="M53" s="76" t="e">
        <f t="shared" si="12"/>
        <v>#REF!</v>
      </c>
      <c r="N53" s="76" t="e">
        <f t="shared" si="12"/>
        <v>#REF!</v>
      </c>
      <c r="O53" s="5"/>
      <c r="P53" s="5"/>
      <c r="Q53" s="5"/>
      <c r="R53" s="5"/>
      <c r="S53" s="5"/>
      <c r="T53" s="5"/>
      <c r="U53" s="5"/>
      <c r="V53" s="5"/>
      <c r="W53" s="5"/>
      <c r="X53" s="5"/>
      <c r="Y53" s="5"/>
      <c r="Z53" s="5"/>
    </row>
    <row r="54" spans="1:26" ht="13.5" customHeight="1">
      <c r="A54" s="77" t="s">
        <v>173</v>
      </c>
      <c r="B54" s="78" t="s">
        <v>168</v>
      </c>
      <c r="C54" s="79" t="e">
        <f t="shared" ref="C54:N54" si="13">SUM($C$50:C52)/(SUM($C$53:C53)*1000)</f>
        <v>#REF!</v>
      </c>
      <c r="D54" s="79" t="e">
        <f t="shared" si="13"/>
        <v>#REF!</v>
      </c>
      <c r="E54" s="79" t="e">
        <f t="shared" si="13"/>
        <v>#REF!</v>
      </c>
      <c r="F54" s="79" t="e">
        <f t="shared" si="13"/>
        <v>#REF!</v>
      </c>
      <c r="G54" s="79" t="e">
        <f t="shared" si="13"/>
        <v>#REF!</v>
      </c>
      <c r="H54" s="79" t="e">
        <f t="shared" si="13"/>
        <v>#REF!</v>
      </c>
      <c r="I54" s="79" t="e">
        <f t="shared" si="13"/>
        <v>#REF!</v>
      </c>
      <c r="J54" s="79" t="e">
        <f t="shared" si="13"/>
        <v>#REF!</v>
      </c>
      <c r="K54" s="79" t="e">
        <f t="shared" si="13"/>
        <v>#REF!</v>
      </c>
      <c r="L54" s="79" t="e">
        <f t="shared" si="13"/>
        <v>#REF!</v>
      </c>
      <c r="M54" s="79" t="e">
        <f t="shared" si="13"/>
        <v>#REF!</v>
      </c>
      <c r="N54" s="79" t="e">
        <f t="shared" si="13"/>
        <v>#REF!</v>
      </c>
      <c r="O54" s="5"/>
      <c r="P54" s="5"/>
      <c r="Q54" s="5"/>
      <c r="R54" s="5"/>
      <c r="S54" s="5"/>
      <c r="T54" s="5"/>
      <c r="U54" s="5"/>
      <c r="V54" s="5"/>
      <c r="W54" s="5"/>
      <c r="X54" s="5"/>
      <c r="Y54" s="5"/>
      <c r="Z54" s="5"/>
    </row>
    <row r="55" spans="1:26" ht="13.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3.5" customHeight="1">
      <c r="A56" s="110" t="s">
        <v>175</v>
      </c>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spans="1:26" ht="13.5" customHeight="1">
      <c r="A57" s="110" t="s">
        <v>164</v>
      </c>
      <c r="B57" s="110"/>
      <c r="C57" s="60" t="s">
        <v>122</v>
      </c>
      <c r="D57" s="60" t="s">
        <v>123</v>
      </c>
      <c r="E57" s="60" t="s">
        <v>124</v>
      </c>
      <c r="F57" s="60" t="s">
        <v>125</v>
      </c>
      <c r="G57" s="60" t="s">
        <v>126</v>
      </c>
      <c r="H57" s="60" t="s">
        <v>127</v>
      </c>
      <c r="I57" s="60" t="s">
        <v>128</v>
      </c>
      <c r="J57" s="60" t="s">
        <v>129</v>
      </c>
      <c r="K57" s="60" t="s">
        <v>130</v>
      </c>
      <c r="L57" s="60" t="s">
        <v>131</v>
      </c>
      <c r="M57" s="60" t="s">
        <v>132</v>
      </c>
      <c r="N57" s="60" t="s">
        <v>133</v>
      </c>
      <c r="O57" s="110"/>
      <c r="P57" s="110"/>
      <c r="Q57" s="110"/>
      <c r="R57" s="110"/>
      <c r="S57" s="110"/>
      <c r="T57" s="110"/>
      <c r="U57" s="110"/>
      <c r="V57" s="110"/>
      <c r="W57" s="110"/>
      <c r="X57" s="110"/>
      <c r="Y57" s="110"/>
      <c r="Z57" s="110"/>
    </row>
    <row r="58" spans="1:26" ht="13.5" customHeight="1">
      <c r="A58" s="74" t="s">
        <v>155</v>
      </c>
      <c r="B58" s="74" t="s">
        <v>38</v>
      </c>
      <c r="C58" s="75" t="e">
        <f>SUMIFS('Variance Analysis'!C$9:C$24,'Variance Analysis'!$B$9:$B$24,'Variance Analysis'!$B$12,'Variance Analysis'!$A$9:$A$24,'Variance Analysis'!$A$17)</f>
        <v>#REF!</v>
      </c>
      <c r="D58" s="75" t="e">
        <f>SUMIFS('Variance Analysis'!D$9:D$24,'Variance Analysis'!$B$9:$B$24,'Variance Analysis'!$B$12,'Variance Analysis'!$A$9:$A$24,'Variance Analysis'!$A$17)</f>
        <v>#REF!</v>
      </c>
      <c r="E58" s="75" t="e">
        <f>SUMIFS('Variance Analysis'!E$9:E$24,'Variance Analysis'!$B$9:$B$24,'Variance Analysis'!$B$12,'Variance Analysis'!$A$9:$A$24,'Variance Analysis'!$A$17)</f>
        <v>#REF!</v>
      </c>
      <c r="F58" s="75" t="e">
        <f>SUMIFS('Variance Analysis'!F$9:F$24,'Variance Analysis'!$B$9:$B$24,'Variance Analysis'!$B$12,'Variance Analysis'!$A$9:$A$24,'Variance Analysis'!$A$17)</f>
        <v>#REF!</v>
      </c>
      <c r="G58" s="75" t="e">
        <f>SUMIFS('Variance Analysis'!G$9:G$24,'Variance Analysis'!$B$9:$B$24,'Variance Analysis'!$B$12,'Variance Analysis'!$A$9:$A$24,'Variance Analysis'!$A$17)</f>
        <v>#REF!</v>
      </c>
      <c r="H58" s="75" t="e">
        <f>SUMIFS('Variance Analysis'!H$9:H$24,'Variance Analysis'!$B$9:$B$24,'Variance Analysis'!$B$12,'Variance Analysis'!$A$9:$A$24,'Variance Analysis'!$A$17)</f>
        <v>#REF!</v>
      </c>
      <c r="I58" s="75" t="e">
        <f>SUMIFS('Variance Analysis'!I$9:I$24,'Variance Analysis'!$B$9:$B$24,'Variance Analysis'!$B$12,'Variance Analysis'!$A$9:$A$24,'Variance Analysis'!$A$17)</f>
        <v>#REF!</v>
      </c>
      <c r="J58" s="75" t="e">
        <f>SUMIFS('Variance Analysis'!J$9:J$24,'Variance Analysis'!$B$9:$B$24,'Variance Analysis'!$B$12,'Variance Analysis'!$A$9:$A$24,'Variance Analysis'!$A$17)</f>
        <v>#REF!</v>
      </c>
      <c r="K58" s="75" t="e">
        <f>SUMIFS('Variance Analysis'!K$9:K$24,'Variance Analysis'!$B$9:$B$24,'Variance Analysis'!$B$12,'Variance Analysis'!$A$9:$A$24,'Variance Analysis'!$A$17)</f>
        <v>#REF!</v>
      </c>
      <c r="L58" s="75" t="e">
        <f>SUMIFS('Variance Analysis'!L$9:L$24,'Variance Analysis'!$B$9:$B$24,'Variance Analysis'!$B$12,'Variance Analysis'!$A$9:$A$24,'Variance Analysis'!$A$17)</f>
        <v>#REF!</v>
      </c>
      <c r="M58" s="75" t="e">
        <f>SUMIFS('Variance Analysis'!M$9:M$24,'Variance Analysis'!$B$9:$B$24,'Variance Analysis'!$B$12,'Variance Analysis'!$A$9:$A$24,'Variance Analysis'!$A$17)</f>
        <v>#REF!</v>
      </c>
      <c r="N58" s="75" t="e">
        <f>SUMIFS('Variance Analysis'!N$9:N$24,'Variance Analysis'!$B$9:$B$24,'Variance Analysis'!$B$12,'Variance Analysis'!$A$9:$A$24,'Variance Analysis'!$A$17)</f>
        <v>#REF!</v>
      </c>
      <c r="O58" s="5"/>
      <c r="P58" s="5"/>
      <c r="Q58" s="5"/>
      <c r="R58" s="5"/>
      <c r="S58" s="5"/>
      <c r="T58" s="5"/>
      <c r="U58" s="5"/>
      <c r="V58" s="5"/>
      <c r="W58" s="5"/>
      <c r="X58" s="5"/>
      <c r="Y58" s="5"/>
      <c r="Z58" s="5"/>
    </row>
    <row r="59" spans="1:26" ht="13.5" customHeight="1">
      <c r="A59" s="74" t="s">
        <v>156</v>
      </c>
      <c r="B59" s="74" t="s">
        <v>38</v>
      </c>
      <c r="C59" s="75" t="e">
        <f>SUMIFS('Variance Analysis'!C$9:C$24,'Variance Analysis'!$B$9:$B$24,'Variance Analysis'!$B$10,'Variance Analysis'!$A$9:$A$24,'Variance Analysis'!$A$17)</f>
        <v>#REF!</v>
      </c>
      <c r="D59" s="75" t="e">
        <f>SUMIFS('Variance Analysis'!D$9:D$24,'Variance Analysis'!$B$9:$B$24,'Variance Analysis'!$B$10,'Variance Analysis'!$A$9:$A$24,'Variance Analysis'!$A$17)</f>
        <v>#REF!</v>
      </c>
      <c r="E59" s="75" t="e">
        <f>SUMIFS('Variance Analysis'!E$9:E$24,'Variance Analysis'!$B$9:$B$24,'Variance Analysis'!$B$10,'Variance Analysis'!$A$9:$A$24,'Variance Analysis'!$A$17)</f>
        <v>#REF!</v>
      </c>
      <c r="F59" s="75" t="e">
        <f>SUMIFS('Variance Analysis'!F$9:F$24,'Variance Analysis'!$B$9:$B$24,'Variance Analysis'!$B$10,'Variance Analysis'!$A$9:$A$24,'Variance Analysis'!$A$17)</f>
        <v>#REF!</v>
      </c>
      <c r="G59" s="75" t="e">
        <f>SUMIFS('Variance Analysis'!G$9:G$24,'Variance Analysis'!$B$9:$B$24,'Variance Analysis'!$B$10,'Variance Analysis'!$A$9:$A$24,'Variance Analysis'!$A$17)</f>
        <v>#REF!</v>
      </c>
      <c r="H59" s="75" t="e">
        <f>SUMIFS('Variance Analysis'!H$9:H$24,'Variance Analysis'!$B$9:$B$24,'Variance Analysis'!$B$10,'Variance Analysis'!$A$9:$A$24,'Variance Analysis'!$A$17)</f>
        <v>#REF!</v>
      </c>
      <c r="I59" s="75" t="e">
        <f>SUMIFS('Variance Analysis'!I$9:I$24,'Variance Analysis'!$B$9:$B$24,'Variance Analysis'!$B$10,'Variance Analysis'!$A$9:$A$24,'Variance Analysis'!$A$17)</f>
        <v>#REF!</v>
      </c>
      <c r="J59" s="75" t="e">
        <f>SUMIFS('Variance Analysis'!J$9:J$24,'Variance Analysis'!$B$9:$B$24,'Variance Analysis'!$B$10,'Variance Analysis'!$A$9:$A$24,'Variance Analysis'!$A$17)</f>
        <v>#REF!</v>
      </c>
      <c r="K59" s="75" t="e">
        <f>SUMIFS('Variance Analysis'!K$9:K$24,'Variance Analysis'!$B$9:$B$24,'Variance Analysis'!$B$10,'Variance Analysis'!$A$9:$A$24,'Variance Analysis'!$A$17)</f>
        <v>#REF!</v>
      </c>
      <c r="L59" s="75" t="e">
        <f>SUMIFS('Variance Analysis'!L$9:L$24,'Variance Analysis'!$B$9:$B$24,'Variance Analysis'!$B$10,'Variance Analysis'!$A$9:$A$24,'Variance Analysis'!$A$17)</f>
        <v>#REF!</v>
      </c>
      <c r="M59" s="75" t="e">
        <f>SUMIFS('Variance Analysis'!M$9:M$24,'Variance Analysis'!$B$9:$B$24,'Variance Analysis'!$B$10,'Variance Analysis'!$A$9:$A$24,'Variance Analysis'!$A$17)</f>
        <v>#REF!</v>
      </c>
      <c r="N59" s="75" t="e">
        <f>SUMIFS('Variance Analysis'!N$9:N$24,'Variance Analysis'!$B$9:$B$24,'Variance Analysis'!$B$10,'Variance Analysis'!$A$9:$A$24,'Variance Analysis'!$A$17)</f>
        <v>#REF!</v>
      </c>
      <c r="O59" s="5"/>
      <c r="P59" s="5"/>
      <c r="Q59" s="5"/>
      <c r="R59" s="5"/>
      <c r="S59" s="5"/>
      <c r="T59" s="5"/>
      <c r="U59" s="5"/>
      <c r="V59" s="5"/>
      <c r="W59" s="5"/>
      <c r="X59" s="5"/>
      <c r="Y59" s="5"/>
      <c r="Z59" s="5"/>
    </row>
    <row r="60" spans="1:26" ht="13.5" customHeight="1">
      <c r="A60" s="74" t="s">
        <v>157</v>
      </c>
      <c r="B60" s="74" t="s">
        <v>38</v>
      </c>
      <c r="C60" s="75" t="e">
        <f>SUMIFS('Variance Analysis'!C$9:C$24,'Variance Analysis'!$B$9:$B$24,'Variance Analysis'!$B$11,'Variance Analysis'!$A$9:$A$24,'Variance Analysis'!$A$17)</f>
        <v>#REF!</v>
      </c>
      <c r="D60" s="75" t="e">
        <f>SUMIFS('Variance Analysis'!D$9:D$24,'Variance Analysis'!$B$9:$B$24,'Variance Analysis'!$B$11,'Variance Analysis'!$A$9:$A$24,'Variance Analysis'!$A$17)</f>
        <v>#REF!</v>
      </c>
      <c r="E60" s="75" t="e">
        <f>SUMIFS('Variance Analysis'!E$9:E$24,'Variance Analysis'!$B$9:$B$24,'Variance Analysis'!$B$11,'Variance Analysis'!$A$9:$A$24,'Variance Analysis'!$A$17)</f>
        <v>#REF!</v>
      </c>
      <c r="F60" s="75" t="e">
        <f>SUMIFS('Variance Analysis'!F$9:F$24,'Variance Analysis'!$B$9:$B$24,'Variance Analysis'!$B$11,'Variance Analysis'!$A$9:$A$24,'Variance Analysis'!$A$17)</f>
        <v>#REF!</v>
      </c>
      <c r="G60" s="75" t="e">
        <f>SUMIFS('Variance Analysis'!G$9:G$24,'Variance Analysis'!$B$9:$B$24,'Variance Analysis'!$B$11,'Variance Analysis'!$A$9:$A$24,'Variance Analysis'!$A$17)</f>
        <v>#REF!</v>
      </c>
      <c r="H60" s="75" t="e">
        <f>SUMIFS('Variance Analysis'!H$9:H$24,'Variance Analysis'!$B$9:$B$24,'Variance Analysis'!$B$11,'Variance Analysis'!$A$9:$A$24,'Variance Analysis'!$A$17)</f>
        <v>#REF!</v>
      </c>
      <c r="I60" s="75" t="e">
        <f>SUMIFS('Variance Analysis'!I$9:I$24,'Variance Analysis'!$B$9:$B$24,'Variance Analysis'!$B$11,'Variance Analysis'!$A$9:$A$24,'Variance Analysis'!$A$17)</f>
        <v>#REF!</v>
      </c>
      <c r="J60" s="75" t="e">
        <f>SUMIFS('Variance Analysis'!J$9:J$24,'Variance Analysis'!$B$9:$B$24,'Variance Analysis'!$B$11,'Variance Analysis'!$A$9:$A$24,'Variance Analysis'!$A$17)</f>
        <v>#REF!</v>
      </c>
      <c r="K60" s="75" t="e">
        <f>SUMIFS('Variance Analysis'!K$9:K$24,'Variance Analysis'!$B$9:$B$24,'Variance Analysis'!$B$11,'Variance Analysis'!$A$9:$A$24,'Variance Analysis'!$A$17)</f>
        <v>#REF!</v>
      </c>
      <c r="L60" s="75" t="e">
        <f>SUMIFS('Variance Analysis'!L$9:L$24,'Variance Analysis'!$B$9:$B$24,'Variance Analysis'!$B$11,'Variance Analysis'!$A$9:$A$24,'Variance Analysis'!$A$17)</f>
        <v>#REF!</v>
      </c>
      <c r="M60" s="75" t="e">
        <f>SUMIFS('Variance Analysis'!M$9:M$24,'Variance Analysis'!$B$9:$B$24,'Variance Analysis'!$B$11,'Variance Analysis'!$A$9:$A$24,'Variance Analysis'!$A$17)</f>
        <v>#REF!</v>
      </c>
      <c r="N60" s="75" t="e">
        <f>SUMIFS('Variance Analysis'!N$9:N$24,'Variance Analysis'!$B$9:$B$24,'Variance Analysis'!$B$11,'Variance Analysis'!$A$9:$A$24,'Variance Analysis'!$A$17)</f>
        <v>#REF!</v>
      </c>
      <c r="O60" s="5"/>
      <c r="P60" s="5"/>
      <c r="Q60" s="5"/>
      <c r="R60" s="5"/>
      <c r="S60" s="5"/>
      <c r="T60" s="5"/>
      <c r="U60" s="5"/>
      <c r="V60" s="5"/>
      <c r="W60" s="5"/>
      <c r="X60" s="5"/>
      <c r="Y60" s="5"/>
      <c r="Z60" s="5"/>
    </row>
    <row r="61" spans="1:26" ht="13.5" customHeight="1">
      <c r="A61" s="74" t="s">
        <v>139</v>
      </c>
      <c r="B61" s="74" t="s">
        <v>166</v>
      </c>
      <c r="C61" s="76" t="e">
        <f t="shared" ref="C61:N61" si="14">#REF!</f>
        <v>#REF!</v>
      </c>
      <c r="D61" s="76" t="e">
        <f t="shared" si="14"/>
        <v>#REF!</v>
      </c>
      <c r="E61" s="76" t="e">
        <f t="shared" si="14"/>
        <v>#REF!</v>
      </c>
      <c r="F61" s="76" t="e">
        <f t="shared" si="14"/>
        <v>#REF!</v>
      </c>
      <c r="G61" s="76" t="e">
        <f t="shared" si="14"/>
        <v>#REF!</v>
      </c>
      <c r="H61" s="76" t="e">
        <f t="shared" si="14"/>
        <v>#REF!</v>
      </c>
      <c r="I61" s="76" t="e">
        <f t="shared" si="14"/>
        <v>#REF!</v>
      </c>
      <c r="J61" s="76" t="e">
        <f t="shared" si="14"/>
        <v>#REF!</v>
      </c>
      <c r="K61" s="76" t="e">
        <f t="shared" si="14"/>
        <v>#REF!</v>
      </c>
      <c r="L61" s="76" t="e">
        <f t="shared" si="14"/>
        <v>#REF!</v>
      </c>
      <c r="M61" s="76" t="e">
        <f t="shared" si="14"/>
        <v>#REF!</v>
      </c>
      <c r="N61" s="76" t="e">
        <f t="shared" si="14"/>
        <v>#REF!</v>
      </c>
      <c r="O61" s="5"/>
      <c r="P61" s="5"/>
      <c r="Q61" s="5"/>
      <c r="R61" s="5"/>
      <c r="S61" s="5"/>
      <c r="T61" s="5"/>
      <c r="U61" s="5"/>
      <c r="V61" s="5"/>
      <c r="W61" s="5"/>
      <c r="X61" s="5"/>
      <c r="Y61" s="5"/>
      <c r="Z61" s="5"/>
    </row>
    <row r="62" spans="1:26" ht="13.5" customHeight="1">
      <c r="A62" s="77" t="s">
        <v>173</v>
      </c>
      <c r="B62" s="78" t="s">
        <v>168</v>
      </c>
      <c r="C62" s="79" t="e">
        <f t="shared" ref="C62:N62" si="15">SUM($C$58:C60)/(SUM($C$61:C61)*1000)</f>
        <v>#REF!</v>
      </c>
      <c r="D62" s="79" t="e">
        <f t="shared" si="15"/>
        <v>#REF!</v>
      </c>
      <c r="E62" s="79" t="e">
        <f t="shared" si="15"/>
        <v>#REF!</v>
      </c>
      <c r="F62" s="79" t="e">
        <f t="shared" si="15"/>
        <v>#REF!</v>
      </c>
      <c r="G62" s="79" t="e">
        <f t="shared" si="15"/>
        <v>#REF!</v>
      </c>
      <c r="H62" s="79" t="e">
        <f t="shared" si="15"/>
        <v>#REF!</v>
      </c>
      <c r="I62" s="79" t="e">
        <f t="shared" si="15"/>
        <v>#REF!</v>
      </c>
      <c r="J62" s="79" t="e">
        <f t="shared" si="15"/>
        <v>#REF!</v>
      </c>
      <c r="K62" s="79" t="e">
        <f t="shared" si="15"/>
        <v>#REF!</v>
      </c>
      <c r="L62" s="79" t="e">
        <f t="shared" si="15"/>
        <v>#REF!</v>
      </c>
      <c r="M62" s="79" t="e">
        <f t="shared" si="15"/>
        <v>#REF!</v>
      </c>
      <c r="N62" s="79" t="e">
        <f t="shared" si="15"/>
        <v>#REF!</v>
      </c>
      <c r="O62" s="5"/>
      <c r="P62" s="5"/>
      <c r="Q62" s="5"/>
      <c r="R62" s="5"/>
      <c r="S62" s="5"/>
      <c r="T62" s="5"/>
      <c r="U62" s="5"/>
      <c r="V62" s="5"/>
      <c r="W62" s="5"/>
      <c r="X62" s="5"/>
      <c r="Y62" s="5"/>
      <c r="Z62" s="5"/>
    </row>
    <row r="63" spans="1:26" ht="13.5" customHeight="1">
      <c r="A63" s="7"/>
      <c r="B63" s="5"/>
      <c r="C63" s="80"/>
      <c r="D63" s="80"/>
      <c r="E63" s="80"/>
      <c r="F63" s="80"/>
      <c r="G63" s="80"/>
      <c r="H63" s="80"/>
      <c r="I63" s="80"/>
      <c r="J63" s="80"/>
      <c r="K63" s="80"/>
      <c r="L63" s="80"/>
      <c r="M63" s="80"/>
      <c r="N63" s="80"/>
      <c r="O63" s="5"/>
      <c r="P63" s="5"/>
      <c r="Q63" s="5"/>
      <c r="R63" s="5"/>
      <c r="S63" s="5"/>
      <c r="T63" s="5"/>
      <c r="U63" s="5"/>
      <c r="V63" s="5"/>
      <c r="W63" s="5"/>
      <c r="X63" s="5"/>
      <c r="Y63" s="5"/>
      <c r="Z63" s="5"/>
    </row>
    <row r="64" spans="1:26" ht="13.5" customHeight="1">
      <c r="A64" s="110" t="s">
        <v>176</v>
      </c>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row>
    <row r="65" spans="1:26" ht="13.5" customHeight="1">
      <c r="A65" s="110" t="s">
        <v>164</v>
      </c>
      <c r="B65" s="110"/>
      <c r="C65" s="60" t="s">
        <v>122</v>
      </c>
      <c r="D65" s="60" t="s">
        <v>123</v>
      </c>
      <c r="E65" s="60" t="s">
        <v>124</v>
      </c>
      <c r="F65" s="60" t="s">
        <v>125</v>
      </c>
      <c r="G65" s="60" t="s">
        <v>126</v>
      </c>
      <c r="H65" s="60" t="s">
        <v>127</v>
      </c>
      <c r="I65" s="60" t="s">
        <v>128</v>
      </c>
      <c r="J65" s="60" t="s">
        <v>129</v>
      </c>
      <c r="K65" s="60" t="s">
        <v>130</v>
      </c>
      <c r="L65" s="60" t="s">
        <v>131</v>
      </c>
      <c r="M65" s="60" t="s">
        <v>132</v>
      </c>
      <c r="N65" s="60" t="s">
        <v>133</v>
      </c>
      <c r="O65" s="126"/>
      <c r="P65" s="126"/>
      <c r="Q65" s="126"/>
      <c r="R65" s="126"/>
      <c r="S65" s="126"/>
      <c r="T65" s="126"/>
      <c r="U65" s="126"/>
      <c r="V65" s="126"/>
      <c r="W65" s="126"/>
      <c r="X65" s="126"/>
      <c r="Y65" s="126"/>
      <c r="Z65" s="126"/>
    </row>
    <row r="66" spans="1:26" ht="13.5" customHeight="1">
      <c r="A66" s="74" t="s">
        <v>155</v>
      </c>
      <c r="B66" s="74" t="s">
        <v>38</v>
      </c>
      <c r="C66" s="75" t="e">
        <f>SUMIFS('Variance Analysis'!C$9:C$24,'Variance Analysis'!$B$9:$B$24,'Variance Analysis'!$B$12,'Variance Analysis'!$A$9:$A$24,'Variance Analysis'!$A$21)</f>
        <v>#REF!</v>
      </c>
      <c r="D66" s="75" t="e">
        <f>SUMIFS('Variance Analysis'!D$9:D$24,'Variance Analysis'!$B$9:$B$24,'Variance Analysis'!$B$12,'Variance Analysis'!$A$9:$A$24,'Variance Analysis'!$A$21)</f>
        <v>#REF!</v>
      </c>
      <c r="E66" s="75" t="e">
        <f>SUMIFS('Variance Analysis'!E$9:E$24,'Variance Analysis'!$B$9:$B$24,'Variance Analysis'!$B$12,'Variance Analysis'!$A$9:$A$24,'Variance Analysis'!$A$21)</f>
        <v>#REF!</v>
      </c>
      <c r="F66" s="75" t="e">
        <f>SUMIFS('Variance Analysis'!F$9:F$24,'Variance Analysis'!$B$9:$B$24,'Variance Analysis'!$B$12,'Variance Analysis'!$A$9:$A$24,'Variance Analysis'!$A$21)</f>
        <v>#REF!</v>
      </c>
      <c r="G66" s="75" t="e">
        <f>SUMIFS('Variance Analysis'!G$9:G$24,'Variance Analysis'!$B$9:$B$24,'Variance Analysis'!$B$12,'Variance Analysis'!$A$9:$A$24,'Variance Analysis'!$A$21)</f>
        <v>#REF!</v>
      </c>
      <c r="H66" s="75" t="e">
        <f>SUMIFS('Variance Analysis'!H$9:H$24,'Variance Analysis'!$B$9:$B$24,'Variance Analysis'!$B$12,'Variance Analysis'!$A$9:$A$24,'Variance Analysis'!$A$21)</f>
        <v>#REF!</v>
      </c>
      <c r="I66" s="75" t="e">
        <f>SUMIFS('Variance Analysis'!I$9:I$24,'Variance Analysis'!$B$9:$B$24,'Variance Analysis'!$B$12,'Variance Analysis'!$A$9:$A$24,'Variance Analysis'!$A$21)</f>
        <v>#REF!</v>
      </c>
      <c r="J66" s="75" t="e">
        <f>SUMIFS('Variance Analysis'!J$9:J$24,'Variance Analysis'!$B$9:$B$24,'Variance Analysis'!$B$12,'Variance Analysis'!$A$9:$A$24,'Variance Analysis'!$A$21)</f>
        <v>#REF!</v>
      </c>
      <c r="K66" s="75" t="e">
        <f>SUMIFS('Variance Analysis'!K$9:K$24,'Variance Analysis'!$B$9:$B$24,'Variance Analysis'!$B$12,'Variance Analysis'!$A$9:$A$24,'Variance Analysis'!$A$21)</f>
        <v>#REF!</v>
      </c>
      <c r="L66" s="75" t="e">
        <f>SUMIFS('Variance Analysis'!L$9:L$24,'Variance Analysis'!$B$9:$B$24,'Variance Analysis'!$B$12,'Variance Analysis'!$A$9:$A$24,'Variance Analysis'!$A$21)</f>
        <v>#REF!</v>
      </c>
      <c r="M66" s="75" t="e">
        <f>SUMIFS('Variance Analysis'!M$9:M$24,'Variance Analysis'!$B$9:$B$24,'Variance Analysis'!$B$12,'Variance Analysis'!$A$9:$A$24,'Variance Analysis'!$A$21)</f>
        <v>#REF!</v>
      </c>
      <c r="N66" s="75" t="e">
        <f>SUMIFS('Variance Analysis'!N$9:N$24,'Variance Analysis'!$B$9:$B$24,'Variance Analysis'!$B$12,'Variance Analysis'!$A$9:$A$24,'Variance Analysis'!$A$21)</f>
        <v>#REF!</v>
      </c>
      <c r="O66" s="5"/>
      <c r="P66" s="5"/>
      <c r="Q66" s="5"/>
      <c r="R66" s="5"/>
      <c r="S66" s="5"/>
      <c r="T66" s="5"/>
      <c r="U66" s="5"/>
      <c r="V66" s="5"/>
      <c r="W66" s="5"/>
      <c r="X66" s="5"/>
      <c r="Y66" s="5"/>
      <c r="Z66" s="5"/>
    </row>
    <row r="67" spans="1:26" ht="13.5" customHeight="1">
      <c r="A67" s="74" t="s">
        <v>156</v>
      </c>
      <c r="B67" s="74" t="s">
        <v>38</v>
      </c>
      <c r="C67" s="75" t="e">
        <f>SUMIFS('Variance Analysis'!C$9:C$24,'Variance Analysis'!$B$9:$B$24,'Variance Analysis'!$B$10,'Variance Analysis'!$A$9:$A$24,'Variance Analysis'!$A$21)</f>
        <v>#REF!</v>
      </c>
      <c r="D67" s="75" t="e">
        <f>SUMIFS('Variance Analysis'!D$9:D$24,'Variance Analysis'!$B$9:$B$24,'Variance Analysis'!$B$10,'Variance Analysis'!$A$9:$A$24,'Variance Analysis'!$A$21)</f>
        <v>#REF!</v>
      </c>
      <c r="E67" s="75" t="e">
        <f>SUMIFS('Variance Analysis'!E$9:E$24,'Variance Analysis'!$B$9:$B$24,'Variance Analysis'!$B$10,'Variance Analysis'!$A$9:$A$24,'Variance Analysis'!$A$21)</f>
        <v>#REF!</v>
      </c>
      <c r="F67" s="75" t="e">
        <f>SUMIFS('Variance Analysis'!F$9:F$24,'Variance Analysis'!$B$9:$B$24,'Variance Analysis'!$B$10,'Variance Analysis'!$A$9:$A$24,'Variance Analysis'!$A$21)</f>
        <v>#REF!</v>
      </c>
      <c r="G67" s="75" t="e">
        <f>SUMIFS('Variance Analysis'!G$9:G$24,'Variance Analysis'!$B$9:$B$24,'Variance Analysis'!$B$10,'Variance Analysis'!$A$9:$A$24,'Variance Analysis'!$A$21)</f>
        <v>#REF!</v>
      </c>
      <c r="H67" s="75" t="e">
        <f>SUMIFS('Variance Analysis'!H$9:H$24,'Variance Analysis'!$B$9:$B$24,'Variance Analysis'!$B$10,'Variance Analysis'!$A$9:$A$24,'Variance Analysis'!$A$21)</f>
        <v>#REF!</v>
      </c>
      <c r="I67" s="75" t="e">
        <f>SUMIFS('Variance Analysis'!I$9:I$24,'Variance Analysis'!$B$9:$B$24,'Variance Analysis'!$B$10,'Variance Analysis'!$A$9:$A$24,'Variance Analysis'!$A$21)</f>
        <v>#REF!</v>
      </c>
      <c r="J67" s="75" t="e">
        <f>SUMIFS('Variance Analysis'!J$9:J$24,'Variance Analysis'!$B$9:$B$24,'Variance Analysis'!$B$10,'Variance Analysis'!$A$9:$A$24,'Variance Analysis'!$A$21)</f>
        <v>#REF!</v>
      </c>
      <c r="K67" s="75" t="e">
        <f>SUMIFS('Variance Analysis'!K$9:K$24,'Variance Analysis'!$B$9:$B$24,'Variance Analysis'!$B$10,'Variance Analysis'!$A$9:$A$24,'Variance Analysis'!$A$21)</f>
        <v>#REF!</v>
      </c>
      <c r="L67" s="75" t="e">
        <f>SUMIFS('Variance Analysis'!L$9:L$24,'Variance Analysis'!$B$9:$B$24,'Variance Analysis'!$B$10,'Variance Analysis'!$A$9:$A$24,'Variance Analysis'!$A$21)</f>
        <v>#REF!</v>
      </c>
      <c r="M67" s="75" t="e">
        <f>SUMIFS('Variance Analysis'!M$9:M$24,'Variance Analysis'!$B$9:$B$24,'Variance Analysis'!$B$10,'Variance Analysis'!$A$9:$A$24,'Variance Analysis'!$A$21)</f>
        <v>#REF!</v>
      </c>
      <c r="N67" s="75" t="e">
        <f>SUMIFS('Variance Analysis'!N$9:N$24,'Variance Analysis'!$B$9:$B$24,'Variance Analysis'!$B$10,'Variance Analysis'!$A$9:$A$24,'Variance Analysis'!$A$21)</f>
        <v>#REF!</v>
      </c>
      <c r="O67" s="5"/>
      <c r="P67" s="5"/>
      <c r="Q67" s="5"/>
      <c r="R67" s="5"/>
      <c r="S67" s="5"/>
      <c r="T67" s="5"/>
      <c r="U67" s="5"/>
      <c r="V67" s="5"/>
      <c r="W67" s="5"/>
      <c r="X67" s="5"/>
      <c r="Y67" s="5"/>
      <c r="Z67" s="5"/>
    </row>
    <row r="68" spans="1:26" ht="13.5" customHeight="1">
      <c r="A68" s="74" t="s">
        <v>157</v>
      </c>
      <c r="B68" s="74" t="s">
        <v>38</v>
      </c>
      <c r="C68" s="75" t="e">
        <f>SUMIFS('Variance Analysis'!C$9:C$24,'Variance Analysis'!$B$9:$B$24,'Variance Analysis'!$B$11,'Variance Analysis'!$A$9:$A$24,'Variance Analysis'!$A$21)</f>
        <v>#REF!</v>
      </c>
      <c r="D68" s="75" t="e">
        <f>SUMIFS('Variance Analysis'!D$9:D$24,'Variance Analysis'!$B$9:$B$24,'Variance Analysis'!$B$11,'Variance Analysis'!$A$9:$A$24,'Variance Analysis'!$A$21)</f>
        <v>#REF!</v>
      </c>
      <c r="E68" s="75" t="e">
        <f>SUMIFS('Variance Analysis'!E$9:E$24,'Variance Analysis'!$B$9:$B$24,'Variance Analysis'!$B$11,'Variance Analysis'!$A$9:$A$24,'Variance Analysis'!$A$21)</f>
        <v>#REF!</v>
      </c>
      <c r="F68" s="75" t="e">
        <f>SUMIFS('Variance Analysis'!F$9:F$24,'Variance Analysis'!$B$9:$B$24,'Variance Analysis'!$B$11,'Variance Analysis'!$A$9:$A$24,'Variance Analysis'!$A$21)</f>
        <v>#REF!</v>
      </c>
      <c r="G68" s="75" t="e">
        <f>SUMIFS('Variance Analysis'!G$9:G$24,'Variance Analysis'!$B$9:$B$24,'Variance Analysis'!$B$11,'Variance Analysis'!$A$9:$A$24,'Variance Analysis'!$A$21)</f>
        <v>#REF!</v>
      </c>
      <c r="H68" s="75" t="e">
        <f>SUMIFS('Variance Analysis'!H$9:H$24,'Variance Analysis'!$B$9:$B$24,'Variance Analysis'!$B$11,'Variance Analysis'!$A$9:$A$24,'Variance Analysis'!$A$21)</f>
        <v>#REF!</v>
      </c>
      <c r="I68" s="75" t="e">
        <f>SUMIFS('Variance Analysis'!I$9:I$24,'Variance Analysis'!$B$9:$B$24,'Variance Analysis'!$B$11,'Variance Analysis'!$A$9:$A$24,'Variance Analysis'!$A$21)</f>
        <v>#REF!</v>
      </c>
      <c r="J68" s="75" t="e">
        <f>SUMIFS('Variance Analysis'!J$9:J$24,'Variance Analysis'!$B$9:$B$24,'Variance Analysis'!$B$11,'Variance Analysis'!$A$9:$A$24,'Variance Analysis'!$A$21)</f>
        <v>#REF!</v>
      </c>
      <c r="K68" s="75" t="e">
        <f>SUMIFS('Variance Analysis'!K$9:K$24,'Variance Analysis'!$B$9:$B$24,'Variance Analysis'!$B$11,'Variance Analysis'!$A$9:$A$24,'Variance Analysis'!$A$21)</f>
        <v>#REF!</v>
      </c>
      <c r="L68" s="75" t="e">
        <f>SUMIFS('Variance Analysis'!L$9:L$24,'Variance Analysis'!$B$9:$B$24,'Variance Analysis'!$B$11,'Variance Analysis'!$A$9:$A$24,'Variance Analysis'!$A$21)</f>
        <v>#REF!</v>
      </c>
      <c r="M68" s="75" t="e">
        <f>SUMIFS('Variance Analysis'!M$9:M$24,'Variance Analysis'!$B$9:$B$24,'Variance Analysis'!$B$11,'Variance Analysis'!$A$9:$A$24,'Variance Analysis'!$A$21)</f>
        <v>#REF!</v>
      </c>
      <c r="N68" s="75" t="e">
        <f>SUMIFS('Variance Analysis'!N$9:N$24,'Variance Analysis'!$B$9:$B$24,'Variance Analysis'!$B$11,'Variance Analysis'!$A$9:$A$24,'Variance Analysis'!$A$21)</f>
        <v>#REF!</v>
      </c>
      <c r="O68" s="5"/>
      <c r="P68" s="5"/>
      <c r="Q68" s="5"/>
      <c r="R68" s="5"/>
      <c r="S68" s="5"/>
      <c r="T68" s="5"/>
      <c r="U68" s="5"/>
      <c r="V68" s="5"/>
      <c r="W68" s="5"/>
      <c r="X68" s="5"/>
      <c r="Y68" s="5"/>
      <c r="Z68" s="5"/>
    </row>
    <row r="69" spans="1:26" ht="13.5" customHeight="1">
      <c r="A69" s="74" t="s">
        <v>134</v>
      </c>
      <c r="B69" s="74" t="s">
        <v>166</v>
      </c>
      <c r="C69" s="76" t="e">
        <f t="shared" ref="C69:N69" si="16">#REF!</f>
        <v>#REF!</v>
      </c>
      <c r="D69" s="76" t="e">
        <f t="shared" si="16"/>
        <v>#REF!</v>
      </c>
      <c r="E69" s="76" t="e">
        <f t="shared" si="16"/>
        <v>#REF!</v>
      </c>
      <c r="F69" s="76" t="e">
        <f t="shared" si="16"/>
        <v>#REF!</v>
      </c>
      <c r="G69" s="76" t="e">
        <f t="shared" si="16"/>
        <v>#REF!</v>
      </c>
      <c r="H69" s="76" t="e">
        <f t="shared" si="16"/>
        <v>#REF!</v>
      </c>
      <c r="I69" s="76" t="e">
        <f t="shared" si="16"/>
        <v>#REF!</v>
      </c>
      <c r="J69" s="76" t="e">
        <f t="shared" si="16"/>
        <v>#REF!</v>
      </c>
      <c r="K69" s="76" t="e">
        <f t="shared" si="16"/>
        <v>#REF!</v>
      </c>
      <c r="L69" s="76" t="e">
        <f t="shared" si="16"/>
        <v>#REF!</v>
      </c>
      <c r="M69" s="76" t="e">
        <f t="shared" si="16"/>
        <v>#REF!</v>
      </c>
      <c r="N69" s="76" t="e">
        <f t="shared" si="16"/>
        <v>#REF!</v>
      </c>
      <c r="O69" s="5"/>
      <c r="P69" s="5"/>
      <c r="Q69" s="5"/>
      <c r="R69" s="5"/>
      <c r="S69" s="5"/>
      <c r="T69" s="5"/>
      <c r="U69" s="5"/>
      <c r="V69" s="5"/>
      <c r="W69" s="5"/>
      <c r="X69" s="5"/>
      <c r="Y69" s="5"/>
      <c r="Z69" s="5"/>
    </row>
    <row r="70" spans="1:26" ht="13.5" customHeight="1">
      <c r="A70" s="74" t="s">
        <v>138</v>
      </c>
      <c r="B70" s="74" t="s">
        <v>166</v>
      </c>
      <c r="C70" s="76" t="e">
        <f t="shared" ref="C70:N70" si="17">#REF!</f>
        <v>#REF!</v>
      </c>
      <c r="D70" s="76" t="e">
        <f t="shared" si="17"/>
        <v>#REF!</v>
      </c>
      <c r="E70" s="76" t="e">
        <f t="shared" si="17"/>
        <v>#REF!</v>
      </c>
      <c r="F70" s="76" t="e">
        <f t="shared" si="17"/>
        <v>#REF!</v>
      </c>
      <c r="G70" s="76" t="e">
        <f t="shared" si="17"/>
        <v>#REF!</v>
      </c>
      <c r="H70" s="76" t="e">
        <f t="shared" si="17"/>
        <v>#REF!</v>
      </c>
      <c r="I70" s="76" t="e">
        <f t="shared" si="17"/>
        <v>#REF!</v>
      </c>
      <c r="J70" s="76" t="e">
        <f t="shared" si="17"/>
        <v>#REF!</v>
      </c>
      <c r="K70" s="76" t="e">
        <f t="shared" si="17"/>
        <v>#REF!</v>
      </c>
      <c r="L70" s="76" t="e">
        <f t="shared" si="17"/>
        <v>#REF!</v>
      </c>
      <c r="M70" s="76" t="e">
        <f t="shared" si="17"/>
        <v>#REF!</v>
      </c>
      <c r="N70" s="76" t="e">
        <f t="shared" si="17"/>
        <v>#REF!</v>
      </c>
      <c r="O70" s="5"/>
      <c r="P70" s="5"/>
      <c r="Q70" s="5"/>
      <c r="R70" s="5"/>
      <c r="S70" s="5"/>
      <c r="T70" s="5"/>
      <c r="U70" s="5"/>
      <c r="V70" s="5"/>
      <c r="W70" s="5"/>
      <c r="X70" s="5"/>
      <c r="Y70" s="5"/>
      <c r="Z70" s="5"/>
    </row>
    <row r="71" spans="1:26" ht="13.5" customHeight="1">
      <c r="A71" s="74" t="s">
        <v>139</v>
      </c>
      <c r="B71" s="74" t="s">
        <v>166</v>
      </c>
      <c r="C71" s="76" t="e">
        <f t="shared" ref="C71:N71" si="18">#REF!</f>
        <v>#REF!</v>
      </c>
      <c r="D71" s="76" t="e">
        <f t="shared" si="18"/>
        <v>#REF!</v>
      </c>
      <c r="E71" s="76" t="e">
        <f t="shared" si="18"/>
        <v>#REF!</v>
      </c>
      <c r="F71" s="76" t="e">
        <f t="shared" si="18"/>
        <v>#REF!</v>
      </c>
      <c r="G71" s="76" t="e">
        <f t="shared" si="18"/>
        <v>#REF!</v>
      </c>
      <c r="H71" s="76" t="e">
        <f t="shared" si="18"/>
        <v>#REF!</v>
      </c>
      <c r="I71" s="76" t="e">
        <f t="shared" si="18"/>
        <v>#REF!</v>
      </c>
      <c r="J71" s="76" t="e">
        <f t="shared" si="18"/>
        <v>#REF!</v>
      </c>
      <c r="K71" s="76" t="e">
        <f t="shared" si="18"/>
        <v>#REF!</v>
      </c>
      <c r="L71" s="76" t="e">
        <f t="shared" si="18"/>
        <v>#REF!</v>
      </c>
      <c r="M71" s="76" t="e">
        <f t="shared" si="18"/>
        <v>#REF!</v>
      </c>
      <c r="N71" s="76" t="e">
        <f t="shared" si="18"/>
        <v>#REF!</v>
      </c>
      <c r="O71" s="5"/>
      <c r="P71" s="5"/>
      <c r="Q71" s="5"/>
      <c r="R71" s="5"/>
      <c r="S71" s="5"/>
      <c r="T71" s="5"/>
      <c r="U71" s="5"/>
      <c r="V71" s="5"/>
      <c r="W71" s="5"/>
      <c r="X71" s="5"/>
      <c r="Y71" s="5"/>
      <c r="Z71" s="5"/>
    </row>
    <row r="72" spans="1:26" ht="13.5" customHeight="1">
      <c r="A72" s="77" t="s">
        <v>173</v>
      </c>
      <c r="B72" s="78" t="s">
        <v>168</v>
      </c>
      <c r="C72" s="79" t="e">
        <f t="shared" ref="C72:N72" si="19">SUM($C$66:C68)/(SUM($C$69:C71)*1000)</f>
        <v>#REF!</v>
      </c>
      <c r="D72" s="79" t="e">
        <f t="shared" si="19"/>
        <v>#REF!</v>
      </c>
      <c r="E72" s="79" t="e">
        <f t="shared" si="19"/>
        <v>#REF!</v>
      </c>
      <c r="F72" s="79" t="e">
        <f t="shared" si="19"/>
        <v>#REF!</v>
      </c>
      <c r="G72" s="79" t="e">
        <f t="shared" si="19"/>
        <v>#REF!</v>
      </c>
      <c r="H72" s="79" t="e">
        <f t="shared" si="19"/>
        <v>#REF!</v>
      </c>
      <c r="I72" s="79" t="e">
        <f t="shared" si="19"/>
        <v>#REF!</v>
      </c>
      <c r="J72" s="79" t="e">
        <f t="shared" si="19"/>
        <v>#REF!</v>
      </c>
      <c r="K72" s="79" t="e">
        <f t="shared" si="19"/>
        <v>#REF!</v>
      </c>
      <c r="L72" s="79" t="e">
        <f t="shared" si="19"/>
        <v>#REF!</v>
      </c>
      <c r="M72" s="79" t="e">
        <f t="shared" si="19"/>
        <v>#REF!</v>
      </c>
      <c r="N72" s="79" t="e">
        <f t="shared" si="19"/>
        <v>#REF!</v>
      </c>
      <c r="O72" s="5"/>
      <c r="P72" s="5"/>
      <c r="Q72" s="5"/>
      <c r="R72" s="5"/>
      <c r="S72" s="5"/>
      <c r="T72" s="5"/>
      <c r="U72" s="5"/>
      <c r="V72" s="5"/>
      <c r="W72" s="5"/>
      <c r="X72" s="5"/>
      <c r="Y72" s="5"/>
      <c r="Z72" s="5"/>
    </row>
    <row r="73" spans="1:26" ht="13.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39.75" customHeight="1">
      <c r="A74" s="143" t="s">
        <v>177</v>
      </c>
      <c r="B74" s="144"/>
      <c r="C74" s="145"/>
      <c r="D74" s="145"/>
      <c r="E74" s="145"/>
      <c r="F74" s="145"/>
      <c r="G74" s="145"/>
      <c r="H74" s="145"/>
      <c r="I74" s="145"/>
      <c r="J74" s="145"/>
      <c r="K74" s="145"/>
      <c r="L74" s="145"/>
      <c r="M74" s="145"/>
      <c r="N74" s="145"/>
      <c r="O74" s="146"/>
      <c r="P74" s="146"/>
      <c r="Q74" s="146"/>
      <c r="R74" s="146"/>
      <c r="S74" s="146"/>
      <c r="T74" s="146"/>
      <c r="U74" s="146"/>
      <c r="V74" s="146"/>
      <c r="W74" s="146"/>
      <c r="X74" s="146"/>
      <c r="Y74" s="146"/>
      <c r="Z74" s="146"/>
    </row>
    <row r="75" spans="1:26" ht="13.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3.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3.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3.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3.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3.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3.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3.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3.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3.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3.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3.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3.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3.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3.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3.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3.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3.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3.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3.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3.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3.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3.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3.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3.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3.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3.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3.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3.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3.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3.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3.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3.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3.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3.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3.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3.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3.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3.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3.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3.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3.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3.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3.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3.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3.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3.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3.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3.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3.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3.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3.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3.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3.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3.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3.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3.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3.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3.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3.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3.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3.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3.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3.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3.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3.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3.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3.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3.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3.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3.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3.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3.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3.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3.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3.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3.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3.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3.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3.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3.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3.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3.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3.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3.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3.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3.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3.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3.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3.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3.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3.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3.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3.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3.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3.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3.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3.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3.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3.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3.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3.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3.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3.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3.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3.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3.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3.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3.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3.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3.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3.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3.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3.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3.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3.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3.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3.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3.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3.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3.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3.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3.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3.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3.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3.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3.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3.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3.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3.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3.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3.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3.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3.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3.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3.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3.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3.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3.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3.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3.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3.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3.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3.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3.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3.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3.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3.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3.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3.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3.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3.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3.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3.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3.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3.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3.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3.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3.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3.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3.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3.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3.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3.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3.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3.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3.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3.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3.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3.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3.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3.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3.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3.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3.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3.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3.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3.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3.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3.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3.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3.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3.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3.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3.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3.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3.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3.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3.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3.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3.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3.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3.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3.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3.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3.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3.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3.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3.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3.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3.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3.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3.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3.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3.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3.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3.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3.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3.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3.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3.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3.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3.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3.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3.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3.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3.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3.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3.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3.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3.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3.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3.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3.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3.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3.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3.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3.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3.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3.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3.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3.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3.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3.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3.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3.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3.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3.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3.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3.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3.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3.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3.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3.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3.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3.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3.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3.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3.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3.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3.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3.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3.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3.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3.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3.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3.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3.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3.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3.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3.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3.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3.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3.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3.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3.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3.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3.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3.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3.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3.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3.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3.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3.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3.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3.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3.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3.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3.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3.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3.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3.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3.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3.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3.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3.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3.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3.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3.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3.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3.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3.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3.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3.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3.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3.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3.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3.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3.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3.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3.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3.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3.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3.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3.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3.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3.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3.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3.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3.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3.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3.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3.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3.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3.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3.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3.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3.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3.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3.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3.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3.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3.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3.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3.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3.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3.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3.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3.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3.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3.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3.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3.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3.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3.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3.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3.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3.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3.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3.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3.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3.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3.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3.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3.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3.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3.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3.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3.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3.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3.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3.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3.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3.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3.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3.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3.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3.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3.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3.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3.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3.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3.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3.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3.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3.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3.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3.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3.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3.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3.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3.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3.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3.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3.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3.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3.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3.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3.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3.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3.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3.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3.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3.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3.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3.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3.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3.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3.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3.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3.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3.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3.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3.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3.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3.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3.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3.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3.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3.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3.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3.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3.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3.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3.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3.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3.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3.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3.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3.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3.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3.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3.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3.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3.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3.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3.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3.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3.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3.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3.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3.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3.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3.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3.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3.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3.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3.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3.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3.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3.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3.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3.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3.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3.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3.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3.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3.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3.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3.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3.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3.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3.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3.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3.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3.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3.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3.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3.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3.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3.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3.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3.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3.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3.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3.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3.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3.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3.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3.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3.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3.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3.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3.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3.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3.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3.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3.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3.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3.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3.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3.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3.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3.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3.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3.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3.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3.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3.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3.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3.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3.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3.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3.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3.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3.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3.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3.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3.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3.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3.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3.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3.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3.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3.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3.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3.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3.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3.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3.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3.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3.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3.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3.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3.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3.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3.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3.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3.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3.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3.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3.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3.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3.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3.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3.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3.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3.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3.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3.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3.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3.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3.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3.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3.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3.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3.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3.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3.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3.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3.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3.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3.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3.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3.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3.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3.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3.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3.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3.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3.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3.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3.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3.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3.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3.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3.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3.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3.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3.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3.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3.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3.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3.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3.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3.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3.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3.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3.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3.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3.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3.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3.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3.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3.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3.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3.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3.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3.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3.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3.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3.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3.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3.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3.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3.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3.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3.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3.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3.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3.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3.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3.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3.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3.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3.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3.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3.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3.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3.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3.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3.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3.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3.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3.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3.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3.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3.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3.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3.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3.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3.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3.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3.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3.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3.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3.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3.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3.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3.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3.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3.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3.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3.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3.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3.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3.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3.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3.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3.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3.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3.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3.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3.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3.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3.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3.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3.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3.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3.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3.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3.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3.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3.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3.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3.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3.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3.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3.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3.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3.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3.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3.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3.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3.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3.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3.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3.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3.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3.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3.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3.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3.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3.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3.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3.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3.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3.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3.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3.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3.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3.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3.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3.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3.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3.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3.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3.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3.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3.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3.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3.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3.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3.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3.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3.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3.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3.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3.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3.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3.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3.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3.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3.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3.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3.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3.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3.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3.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3.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3.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3.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3.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3.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3.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3.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3.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3.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3.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3.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3.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3.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3.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3.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3.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3.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3.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3.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3.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3.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3.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3.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3.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3.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3.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3.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3.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3.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3.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3.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3.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3.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3.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3.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3.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3.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3.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3.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3.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3.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3.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3.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3.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3.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3.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3.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3.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3.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3.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3.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3.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3.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3.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3.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3.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3.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3.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3.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3.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3.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3.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3.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3.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3.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3.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3.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3.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3.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3.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3.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3.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3.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3.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3.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3.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3.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3.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3.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3.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3.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3.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3.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3.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3.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3.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3.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3.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3.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3.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3.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3.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3.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3.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3.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3.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3.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3.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3.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3.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3.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3.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3.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3.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3.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3.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3.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3.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3.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3.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3.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3.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3.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3.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3.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3.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3.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3.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3.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3.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3.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3.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3.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3.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3.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3.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3.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3.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3.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3.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3.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3.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3.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3.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3.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3.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3.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3.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3.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3.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3.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3.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3.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3.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3.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3.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3.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3.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3.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3.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3.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3.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3.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3.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3.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3.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3.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3.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3.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3.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3.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3.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3.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3.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3.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3.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3.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3.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3.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3.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3.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3.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3.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3.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3.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3.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3.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3.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3.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3.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3.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3.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3.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3.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3.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3.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3.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3.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3.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3.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3.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3.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3.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3.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5" customHeight="1">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5" customHeight="1">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5" customHeight="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spans="1:26" ht="13.5" customHeight="1">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spans="1:26" ht="13.5" customHeight="1">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spans="1:26" ht="13.5" customHeight="1">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spans="1:26" ht="13.5" customHeight="1">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spans="1:26" ht="13.5" customHeight="1">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spans="1:26" ht="13.5" customHeight="1">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spans="1:26" ht="13.5" customHeight="1">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spans="1:26" ht="13.5" customHeight="1">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spans="1:26" ht="13.5" customHeight="1">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spans="1:26" ht="13.5" customHeight="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spans="1:26" ht="13.5" customHeight="1">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sheetData>
  <mergeCells count="2">
    <mergeCell ref="A1:K2"/>
    <mergeCell ref="A5:L5"/>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47"/>
  <sheetViews>
    <sheetView showGridLines="0" workbookViewId="0"/>
  </sheetViews>
  <sheetFormatPr defaultColWidth="14.42578125" defaultRowHeight="15" customHeight="1"/>
  <cols>
    <col min="1" max="1" width="28.28515625" customWidth="1"/>
    <col min="2" max="2" width="16.140625" customWidth="1"/>
    <col min="3" max="14" width="15.140625" customWidth="1"/>
    <col min="15" max="26" width="8.7109375" customWidth="1"/>
  </cols>
  <sheetData>
    <row r="1" spans="1:26" ht="147.75" customHeight="1">
      <c r="A1" s="173" t="s">
        <v>178</v>
      </c>
      <c r="B1" s="183"/>
      <c r="C1" s="183"/>
      <c r="D1" s="183"/>
      <c r="E1" s="183"/>
      <c r="F1" s="183"/>
      <c r="G1" s="183"/>
      <c r="H1" s="183"/>
      <c r="I1" s="183"/>
      <c r="J1" s="183"/>
      <c r="K1" s="183"/>
      <c r="L1" s="183"/>
      <c r="M1" s="183"/>
      <c r="N1" s="183"/>
      <c r="O1" s="183"/>
      <c r="P1" s="183"/>
      <c r="Q1" s="183"/>
      <c r="R1" s="183"/>
      <c r="S1" s="183"/>
      <c r="T1" s="183"/>
      <c r="U1" s="144"/>
      <c r="V1" s="144"/>
      <c r="W1" s="144"/>
      <c r="X1" s="144"/>
      <c r="Y1" s="144"/>
      <c r="Z1" s="144"/>
    </row>
    <row r="2" spans="1:26" ht="40.5" customHeight="1">
      <c r="A2" s="129" t="s">
        <v>179</v>
      </c>
      <c r="B2" s="144"/>
      <c r="C2" s="144"/>
      <c r="D2" s="144"/>
      <c r="E2" s="144"/>
      <c r="F2" s="144"/>
      <c r="G2" s="144"/>
      <c r="H2" s="144"/>
      <c r="I2" s="144"/>
      <c r="J2" s="144"/>
      <c r="K2" s="144"/>
      <c r="L2" s="144"/>
      <c r="M2" s="144"/>
      <c r="N2" s="144"/>
      <c r="O2" s="144"/>
      <c r="P2" s="144"/>
      <c r="Q2" s="144"/>
      <c r="R2" s="144"/>
      <c r="S2" s="144"/>
      <c r="T2" s="144"/>
      <c r="U2" s="144"/>
      <c r="V2" s="144"/>
      <c r="W2" s="144"/>
      <c r="X2" s="144"/>
      <c r="Y2" s="144"/>
      <c r="Z2" s="144"/>
    </row>
    <row r="3" spans="1:26" ht="19.5" customHeight="1">
      <c r="A3" s="129"/>
      <c r="B3" s="144"/>
      <c r="C3" s="144"/>
      <c r="D3" s="144"/>
      <c r="E3" s="144"/>
      <c r="F3" s="144"/>
      <c r="G3" s="144"/>
      <c r="H3" s="144"/>
      <c r="I3" s="144"/>
      <c r="J3" s="144"/>
      <c r="K3" s="144"/>
      <c r="L3" s="144"/>
      <c r="M3" s="144"/>
      <c r="N3" s="144"/>
      <c r="O3" s="144"/>
      <c r="P3" s="144"/>
      <c r="Q3" s="144"/>
      <c r="R3" s="144"/>
      <c r="S3" s="144"/>
      <c r="T3" s="144"/>
      <c r="U3" s="144"/>
      <c r="V3" s="144"/>
      <c r="W3" s="144"/>
      <c r="X3" s="144"/>
      <c r="Y3" s="144"/>
      <c r="Z3" s="144"/>
    </row>
    <row r="4" spans="1:26" ht="21" customHeight="1">
      <c r="A4" s="129" t="s">
        <v>180</v>
      </c>
      <c r="B4" s="144"/>
      <c r="C4" s="144"/>
      <c r="D4" s="144"/>
      <c r="E4" s="144"/>
      <c r="F4" s="144"/>
      <c r="G4" s="144"/>
      <c r="H4" s="144"/>
      <c r="I4" s="144"/>
      <c r="J4" s="144"/>
      <c r="K4" s="144"/>
      <c r="L4" s="144"/>
      <c r="M4" s="144"/>
      <c r="N4" s="144"/>
      <c r="O4" s="144"/>
      <c r="P4" s="144"/>
      <c r="Q4" s="144"/>
      <c r="R4" s="144"/>
      <c r="S4" s="144"/>
      <c r="T4" s="144"/>
      <c r="U4" s="144"/>
      <c r="V4" s="144"/>
      <c r="W4" s="144"/>
      <c r="X4" s="144"/>
      <c r="Y4" s="144"/>
      <c r="Z4" s="144"/>
    </row>
    <row r="5" spans="1:26" ht="21.75" customHeight="1">
      <c r="A5" s="129" t="s">
        <v>35</v>
      </c>
      <c r="B5" s="144"/>
      <c r="C5" s="144"/>
      <c r="D5" s="144"/>
      <c r="E5" s="144"/>
      <c r="F5" s="144"/>
      <c r="G5" s="144"/>
      <c r="H5" s="144"/>
      <c r="I5" s="144"/>
      <c r="J5" s="144"/>
      <c r="K5" s="144"/>
      <c r="L5" s="144"/>
      <c r="M5" s="144"/>
      <c r="N5" s="144"/>
      <c r="O5" s="144"/>
      <c r="P5" s="144"/>
      <c r="Q5" s="144"/>
      <c r="R5" s="144"/>
      <c r="S5" s="144"/>
      <c r="T5" s="144"/>
      <c r="U5" s="144"/>
      <c r="V5" s="144"/>
      <c r="W5" s="144"/>
      <c r="X5" s="144"/>
      <c r="Y5" s="144"/>
      <c r="Z5" s="144"/>
    </row>
    <row r="6" spans="1:26" ht="14.25" customHeight="1">
      <c r="A6" s="110" t="s">
        <v>181</v>
      </c>
      <c r="B6" s="110" t="s">
        <v>165</v>
      </c>
      <c r="C6" s="60" t="s">
        <v>122</v>
      </c>
      <c r="D6" s="60" t="s">
        <v>123</v>
      </c>
      <c r="E6" s="60" t="s">
        <v>124</v>
      </c>
      <c r="F6" s="60" t="s">
        <v>125</v>
      </c>
      <c r="G6" s="60" t="s">
        <v>126</v>
      </c>
      <c r="H6" s="60" t="s">
        <v>127</v>
      </c>
      <c r="I6" s="60" t="s">
        <v>128</v>
      </c>
      <c r="J6" s="60" t="s">
        <v>129</v>
      </c>
      <c r="K6" s="60" t="s">
        <v>130</v>
      </c>
      <c r="L6" s="60" t="s">
        <v>131</v>
      </c>
      <c r="M6" s="60" t="s">
        <v>132</v>
      </c>
      <c r="N6" s="60" t="s">
        <v>133</v>
      </c>
      <c r="O6" s="147"/>
      <c r="P6" s="147"/>
      <c r="Q6" s="147"/>
      <c r="R6" s="147"/>
      <c r="S6" s="147"/>
      <c r="T6" s="147"/>
      <c r="U6" s="147"/>
      <c r="V6" s="147"/>
      <c r="W6" s="147"/>
      <c r="X6" s="147"/>
      <c r="Y6" s="147"/>
      <c r="Z6" s="147"/>
    </row>
    <row r="7" spans="1:26" ht="14.25" customHeight="1">
      <c r="A7" s="74" t="s">
        <v>182</v>
      </c>
      <c r="B7" s="74" t="s">
        <v>38</v>
      </c>
      <c r="C7" s="75" t="e">
        <f>SUMIFS('Variance Analysis'!C$30:C$45,'Variance Analysis'!$B$30:$B$45,'Variance Analysis'!$B$33,'Variance Analysis'!$A$30:$A$45,'Variance Analysis'!$A$33)</f>
        <v>#REF!</v>
      </c>
      <c r="D7" s="75" t="e">
        <f>SUMIFS('Variance Analysis'!D$30:D$45,'Variance Analysis'!$B$30:$B$45,'Variance Analysis'!$B$33,'Variance Analysis'!$A$30:$A$45,'Variance Analysis'!$A$33)</f>
        <v>#REF!</v>
      </c>
      <c r="E7" s="75" t="e">
        <f>SUMIFS('Variance Analysis'!E$30:E$45,'Variance Analysis'!$B$30:$B$45,'Variance Analysis'!$B$33,'Variance Analysis'!$A$30:$A$45,'Variance Analysis'!$A$33)</f>
        <v>#REF!</v>
      </c>
      <c r="F7" s="75" t="e">
        <f>SUMIFS('Variance Analysis'!F$30:F$45,'Variance Analysis'!$B$30:$B$45,'Variance Analysis'!$B$33,'Variance Analysis'!$A$30:$A$45,'Variance Analysis'!$A$33)</f>
        <v>#REF!</v>
      </c>
      <c r="G7" s="75" t="e">
        <f>SUMIFS('Variance Analysis'!G$30:G$45,'Variance Analysis'!$B$30:$B$45,'Variance Analysis'!$B$33,'Variance Analysis'!$A$30:$A$45,'Variance Analysis'!$A$33)</f>
        <v>#REF!</v>
      </c>
      <c r="H7" s="75" t="e">
        <f>SUMIFS('Variance Analysis'!H$30:H$45,'Variance Analysis'!$B$30:$B$45,'Variance Analysis'!$B$33,'Variance Analysis'!$A$30:$A$45,'Variance Analysis'!$A$33)</f>
        <v>#REF!</v>
      </c>
      <c r="I7" s="75" t="e">
        <f>SUMIFS('Variance Analysis'!I$30:I$45,'Variance Analysis'!$B$30:$B$45,'Variance Analysis'!$B$33,'Variance Analysis'!$A$30:$A$45,'Variance Analysis'!$A$33)</f>
        <v>#REF!</v>
      </c>
      <c r="J7" s="75" t="e">
        <f>SUMIFS('Variance Analysis'!J$30:J$45,'Variance Analysis'!$B$30:$B$45,'Variance Analysis'!$B$33,'Variance Analysis'!$A$30:$A$45,'Variance Analysis'!$A$33)</f>
        <v>#REF!</v>
      </c>
      <c r="K7" s="75" t="e">
        <f>SUMIFS('Variance Analysis'!K$30:K$45,'Variance Analysis'!$B$30:$B$45,'Variance Analysis'!$B$33,'Variance Analysis'!$A$30:$A$45,'Variance Analysis'!$A$33)</f>
        <v>#REF!</v>
      </c>
      <c r="L7" s="75" t="e">
        <f>SUMIFS('Variance Analysis'!L$30:L$45,'Variance Analysis'!$B$30:$B$45,'Variance Analysis'!$B$33,'Variance Analysis'!$A$30:$A$45,'Variance Analysis'!$A$33)</f>
        <v>#REF!</v>
      </c>
      <c r="M7" s="75" t="e">
        <f>SUMIFS('Variance Analysis'!M$30:M$45,'Variance Analysis'!$B$30:$B$45,'Variance Analysis'!$B$33,'Variance Analysis'!$A$30:$A$45,'Variance Analysis'!$A$33)</f>
        <v>#REF!</v>
      </c>
      <c r="N7" s="75" t="e">
        <f>SUMIFS('Variance Analysis'!N$30:N$45,'Variance Analysis'!$B$30:$B$45,'Variance Analysis'!$B$33,'Variance Analysis'!$A$30:$A$45,'Variance Analysis'!$A$33)</f>
        <v>#REF!</v>
      </c>
    </row>
    <row r="8" spans="1:26" ht="14.25" customHeight="1">
      <c r="A8" s="74" t="s">
        <v>183</v>
      </c>
      <c r="B8" s="74" t="s">
        <v>38</v>
      </c>
      <c r="C8" s="75" t="e">
        <f>SUMIFS('Variance Analysis'!C$30:C$45,'Variance Analysis'!$B$30:$B$45,'Variance Analysis'!$B$31,'Variance Analysis'!$A$30:$A$45,'Variance Analysis'!$A$33)</f>
        <v>#REF!</v>
      </c>
      <c r="D8" s="75" t="e">
        <f>SUMIFS('Variance Analysis'!D$30:D$45,'Variance Analysis'!$B$30:$B$45,'Variance Analysis'!$B$31,'Variance Analysis'!$A$30:$A$45,'Variance Analysis'!$A$33)</f>
        <v>#REF!</v>
      </c>
      <c r="E8" s="75" t="e">
        <f>SUMIFS('Variance Analysis'!E$30:E$45,'Variance Analysis'!$B$30:$B$45,'Variance Analysis'!$B$31,'Variance Analysis'!$A$30:$A$45,'Variance Analysis'!$A$33)</f>
        <v>#REF!</v>
      </c>
      <c r="F8" s="75" t="e">
        <f>SUMIFS('Variance Analysis'!F$30:F$45,'Variance Analysis'!$B$30:$B$45,'Variance Analysis'!$B$31,'Variance Analysis'!$A$30:$A$45,'Variance Analysis'!$A$33)</f>
        <v>#REF!</v>
      </c>
      <c r="G8" s="75" t="e">
        <f>SUMIFS('Variance Analysis'!G$30:G$45,'Variance Analysis'!$B$30:$B$45,'Variance Analysis'!$B$31,'Variance Analysis'!$A$30:$A$45,'Variance Analysis'!$A$33)</f>
        <v>#REF!</v>
      </c>
      <c r="H8" s="75" t="e">
        <f>SUMIFS('Variance Analysis'!H$30:H$45,'Variance Analysis'!$B$30:$B$45,'Variance Analysis'!$B$31,'Variance Analysis'!$A$30:$A$45,'Variance Analysis'!$A$33)</f>
        <v>#REF!</v>
      </c>
      <c r="I8" s="75" t="e">
        <f>SUMIFS('Variance Analysis'!I$30:I$45,'Variance Analysis'!$B$30:$B$45,'Variance Analysis'!$B$31,'Variance Analysis'!$A$30:$A$45,'Variance Analysis'!$A$33)</f>
        <v>#REF!</v>
      </c>
      <c r="J8" s="75" t="e">
        <f>SUMIFS('Variance Analysis'!J$30:J$45,'Variance Analysis'!$B$30:$B$45,'Variance Analysis'!$B$31,'Variance Analysis'!$A$30:$A$45,'Variance Analysis'!$A$33)</f>
        <v>#REF!</v>
      </c>
      <c r="K8" s="75" t="e">
        <f>SUMIFS('Variance Analysis'!K$30:K$45,'Variance Analysis'!$B$30:$B$45,'Variance Analysis'!$B$31,'Variance Analysis'!$A$30:$A$45,'Variance Analysis'!$A$33)</f>
        <v>#REF!</v>
      </c>
      <c r="L8" s="75" t="e">
        <f>SUMIFS('Variance Analysis'!L$30:L$45,'Variance Analysis'!$B$30:$B$45,'Variance Analysis'!$B$31,'Variance Analysis'!$A$30:$A$45,'Variance Analysis'!$A$33)</f>
        <v>#REF!</v>
      </c>
      <c r="M8" s="75" t="e">
        <f>SUMIFS('Variance Analysis'!M$30:M$45,'Variance Analysis'!$B$30:$B$45,'Variance Analysis'!$B$31,'Variance Analysis'!$A$30:$A$45,'Variance Analysis'!$A$33)</f>
        <v>#REF!</v>
      </c>
      <c r="N8" s="75" t="e">
        <f>SUMIFS('Variance Analysis'!N$30:N$45,'Variance Analysis'!$B$30:$B$45,'Variance Analysis'!$B$31,'Variance Analysis'!$A$30:$A$45,'Variance Analysis'!$A$33)</f>
        <v>#REF!</v>
      </c>
    </row>
    <row r="9" spans="1:26" ht="14.25" customHeight="1">
      <c r="A9" s="74" t="s">
        <v>184</v>
      </c>
      <c r="B9" s="74" t="s">
        <v>38</v>
      </c>
      <c r="C9" s="75" t="e">
        <f>SUMIFS('Variance Analysis'!C$30:C$45,'Variance Analysis'!$B$30:$B$45,'Variance Analysis'!$B$32,'Variance Analysis'!$A$30:$A$45,'Variance Analysis'!$A$33)</f>
        <v>#REF!</v>
      </c>
      <c r="D9" s="75" t="e">
        <f>SUMIFS('Variance Analysis'!D$30:D$45,'Variance Analysis'!$B$30:$B$45,'Variance Analysis'!$B$32,'Variance Analysis'!$A$30:$A$45,'Variance Analysis'!$A$33)</f>
        <v>#REF!</v>
      </c>
      <c r="E9" s="75" t="e">
        <f>SUMIFS('Variance Analysis'!E$30:E$45,'Variance Analysis'!$B$30:$B$45,'Variance Analysis'!$B$32,'Variance Analysis'!$A$30:$A$45,'Variance Analysis'!$A$33)</f>
        <v>#REF!</v>
      </c>
      <c r="F9" s="75" t="e">
        <f>SUMIFS('Variance Analysis'!F$30:F$45,'Variance Analysis'!$B$30:$B$45,'Variance Analysis'!$B$32,'Variance Analysis'!$A$30:$A$45,'Variance Analysis'!$A$33)</f>
        <v>#REF!</v>
      </c>
      <c r="G9" s="75" t="e">
        <f>SUMIFS('Variance Analysis'!G$30:G$45,'Variance Analysis'!$B$30:$B$45,'Variance Analysis'!$B$32,'Variance Analysis'!$A$30:$A$45,'Variance Analysis'!$A$33)</f>
        <v>#REF!</v>
      </c>
      <c r="H9" s="75" t="e">
        <f>SUMIFS('Variance Analysis'!H$30:H$45,'Variance Analysis'!$B$30:$B$45,'Variance Analysis'!$B$32,'Variance Analysis'!$A$30:$A$45,'Variance Analysis'!$A$33)</f>
        <v>#REF!</v>
      </c>
      <c r="I9" s="75" t="e">
        <f>SUMIFS('Variance Analysis'!I$30:I$45,'Variance Analysis'!$B$30:$B$45,'Variance Analysis'!$B$32,'Variance Analysis'!$A$30:$A$45,'Variance Analysis'!$A$33)</f>
        <v>#REF!</v>
      </c>
      <c r="J9" s="75" t="e">
        <f>SUMIFS('Variance Analysis'!J$30:J$45,'Variance Analysis'!$B$30:$B$45,'Variance Analysis'!$B$32,'Variance Analysis'!$A$30:$A$45,'Variance Analysis'!$A$33)</f>
        <v>#REF!</v>
      </c>
      <c r="K9" s="75" t="e">
        <f>SUMIFS('Variance Analysis'!K$30:K$45,'Variance Analysis'!$B$30:$B$45,'Variance Analysis'!$B$32,'Variance Analysis'!$A$30:$A$45,'Variance Analysis'!$A$33)</f>
        <v>#REF!</v>
      </c>
      <c r="L9" s="75" t="e">
        <f>SUMIFS('Variance Analysis'!L$30:L$45,'Variance Analysis'!$B$30:$B$45,'Variance Analysis'!$B$32,'Variance Analysis'!$A$30:$A$45,'Variance Analysis'!$A$33)</f>
        <v>#REF!</v>
      </c>
      <c r="M9" s="75" t="e">
        <f>SUMIFS('Variance Analysis'!M$30:M$45,'Variance Analysis'!$B$30:$B$45,'Variance Analysis'!$B$32,'Variance Analysis'!$A$30:$A$45,'Variance Analysis'!$A$33)</f>
        <v>#REF!</v>
      </c>
      <c r="N9" s="75" t="e">
        <f>SUMIFS('Variance Analysis'!N$30:N$45,'Variance Analysis'!$B$30:$B$45,'Variance Analysis'!$B$32,'Variance Analysis'!$A$30:$A$45,'Variance Analysis'!$A$33)</f>
        <v>#REF!</v>
      </c>
    </row>
    <row r="10" spans="1:26" ht="14.25" customHeight="1">
      <c r="A10" s="81" t="s">
        <v>34</v>
      </c>
      <c r="B10" s="81" t="s">
        <v>38</v>
      </c>
      <c r="C10" s="75" t="e">
        <f>SUMIFS('Variance Analysis'!C$30:C$45,'Variance Analysis'!$B$30:$B$45,'Variance Analysis'!$B$30,'Variance Analysis'!$A$30:$A$45,'Variance Analysis'!$A$33)</f>
        <v>#REF!</v>
      </c>
      <c r="D10" s="75" t="e">
        <f>SUMIFS('Variance Analysis'!D$30:D$45,'Variance Analysis'!$B$30:$B$45,'Variance Analysis'!$B$30,'Variance Analysis'!$A$30:$A$45,'Variance Analysis'!$A$33)</f>
        <v>#REF!</v>
      </c>
      <c r="E10" s="75" t="e">
        <f>SUMIFS('Variance Analysis'!E$30:E$45,'Variance Analysis'!$B$30:$B$45,'Variance Analysis'!$B$30,'Variance Analysis'!$A$30:$A$45,'Variance Analysis'!$A$33)</f>
        <v>#REF!</v>
      </c>
      <c r="F10" s="75" t="e">
        <f>SUMIFS('Variance Analysis'!F$30:F$45,'Variance Analysis'!$B$30:$B$45,'Variance Analysis'!$B$30,'Variance Analysis'!$A$30:$A$45,'Variance Analysis'!$A$33)</f>
        <v>#REF!</v>
      </c>
      <c r="G10" s="75" t="e">
        <f>SUMIFS('Variance Analysis'!G$30:G$45,'Variance Analysis'!$B$30:$B$45,'Variance Analysis'!$B$30,'Variance Analysis'!$A$30:$A$45,'Variance Analysis'!$A$33)</f>
        <v>#REF!</v>
      </c>
      <c r="H10" s="75" t="e">
        <f>SUMIFS('Variance Analysis'!H$30:H$45,'Variance Analysis'!$B$30:$B$45,'Variance Analysis'!$B$30,'Variance Analysis'!$A$30:$A$45,'Variance Analysis'!$A$33)</f>
        <v>#REF!</v>
      </c>
      <c r="I10" s="75" t="e">
        <f>SUMIFS('Variance Analysis'!I$30:I$45,'Variance Analysis'!$B$30:$B$45,'Variance Analysis'!$B$30,'Variance Analysis'!$A$30:$A$45,'Variance Analysis'!$A$33)</f>
        <v>#REF!</v>
      </c>
      <c r="J10" s="75" t="e">
        <f>SUMIFS('Variance Analysis'!J$30:J$45,'Variance Analysis'!$B$30:$B$45,'Variance Analysis'!$B$30,'Variance Analysis'!$A$30:$A$45,'Variance Analysis'!$A$33)</f>
        <v>#REF!</v>
      </c>
      <c r="K10" s="75" t="e">
        <f>SUMIFS('Variance Analysis'!K$30:K$45,'Variance Analysis'!$B$30:$B$45,'Variance Analysis'!$B$30,'Variance Analysis'!$A$30:$A$45,'Variance Analysis'!$A$33)</f>
        <v>#REF!</v>
      </c>
      <c r="L10" s="75" t="e">
        <f>SUMIFS('Variance Analysis'!L$30:L$45,'Variance Analysis'!$B$30:$B$45,'Variance Analysis'!$B$30,'Variance Analysis'!$A$30:$A$45,'Variance Analysis'!$A$33)</f>
        <v>#REF!</v>
      </c>
      <c r="M10" s="75" t="e">
        <f>SUMIFS('Variance Analysis'!M$30:M$45,'Variance Analysis'!$B$30:$B$45,'Variance Analysis'!$B$30,'Variance Analysis'!$A$30:$A$45,'Variance Analysis'!$A$33)</f>
        <v>#REF!</v>
      </c>
      <c r="N10" s="75" t="e">
        <f>SUMIFS('Variance Analysis'!N$30:N$45,'Variance Analysis'!$B$30:$B$45,'Variance Analysis'!$B$30,'Variance Analysis'!$A$30:$A$45,'Variance Analysis'!$A$33)</f>
        <v>#REF!</v>
      </c>
    </row>
    <row r="11" spans="1:26" ht="14.25" customHeight="1">
      <c r="A11" s="77" t="s">
        <v>185</v>
      </c>
      <c r="B11" s="78" t="s">
        <v>38</v>
      </c>
      <c r="C11" s="79" t="e">
        <f t="shared" ref="C11:N11" si="0">ABS(C10)-SUM(C7:C9)</f>
        <v>#REF!</v>
      </c>
      <c r="D11" s="79" t="e">
        <f t="shared" si="0"/>
        <v>#REF!</v>
      </c>
      <c r="E11" s="79" t="e">
        <f t="shared" si="0"/>
        <v>#REF!</v>
      </c>
      <c r="F11" s="79" t="e">
        <f t="shared" si="0"/>
        <v>#REF!</v>
      </c>
      <c r="G11" s="79" t="e">
        <f t="shared" si="0"/>
        <v>#REF!</v>
      </c>
      <c r="H11" s="79" t="e">
        <f t="shared" si="0"/>
        <v>#REF!</v>
      </c>
      <c r="I11" s="79" t="e">
        <f t="shared" si="0"/>
        <v>#REF!</v>
      </c>
      <c r="J11" s="79" t="e">
        <f t="shared" si="0"/>
        <v>#REF!</v>
      </c>
      <c r="K11" s="79" t="e">
        <f t="shared" si="0"/>
        <v>#REF!</v>
      </c>
      <c r="L11" s="79" t="e">
        <f t="shared" si="0"/>
        <v>#REF!</v>
      </c>
      <c r="M11" s="79" t="e">
        <f t="shared" si="0"/>
        <v>#REF!</v>
      </c>
      <c r="N11" s="79" t="e">
        <f t="shared" si="0"/>
        <v>#REF!</v>
      </c>
    </row>
    <row r="12" spans="1:26" ht="26.25" customHeight="1">
      <c r="A12" s="129" t="s">
        <v>42</v>
      </c>
      <c r="B12" s="148"/>
      <c r="C12" s="149"/>
      <c r="D12" s="149"/>
      <c r="E12" s="149"/>
      <c r="F12" s="149"/>
      <c r="G12" s="149"/>
      <c r="H12" s="149"/>
      <c r="I12" s="149"/>
      <c r="J12" s="149"/>
      <c r="K12" s="149"/>
      <c r="L12" s="149"/>
      <c r="M12" s="149"/>
      <c r="N12" s="149"/>
      <c r="O12" s="150"/>
      <c r="P12" s="150"/>
      <c r="Q12" s="150"/>
      <c r="R12" s="150"/>
      <c r="S12" s="150"/>
      <c r="T12" s="150"/>
      <c r="U12" s="150"/>
      <c r="V12" s="150"/>
      <c r="W12" s="150"/>
      <c r="X12" s="150"/>
      <c r="Y12" s="150"/>
      <c r="Z12" s="150"/>
    </row>
    <row r="13" spans="1:26" ht="14.25" customHeight="1">
      <c r="A13" s="110" t="s">
        <v>181</v>
      </c>
      <c r="B13" s="110" t="s">
        <v>165</v>
      </c>
      <c r="C13" s="60" t="s">
        <v>122</v>
      </c>
      <c r="D13" s="60" t="s">
        <v>123</v>
      </c>
      <c r="E13" s="60" t="s">
        <v>124</v>
      </c>
      <c r="F13" s="60" t="s">
        <v>125</v>
      </c>
      <c r="G13" s="60" t="s">
        <v>126</v>
      </c>
      <c r="H13" s="60" t="s">
        <v>127</v>
      </c>
      <c r="I13" s="60" t="s">
        <v>128</v>
      </c>
      <c r="J13" s="60" t="s">
        <v>129</v>
      </c>
      <c r="K13" s="60" t="s">
        <v>130</v>
      </c>
      <c r="L13" s="60" t="s">
        <v>131</v>
      </c>
      <c r="M13" s="60" t="s">
        <v>132</v>
      </c>
      <c r="N13" s="60" t="s">
        <v>133</v>
      </c>
      <c r="O13" s="151"/>
      <c r="P13" s="151"/>
      <c r="Q13" s="151"/>
      <c r="R13" s="151"/>
      <c r="S13" s="151"/>
      <c r="T13" s="151"/>
      <c r="U13" s="151"/>
      <c r="V13" s="151"/>
      <c r="W13" s="151"/>
      <c r="X13" s="151"/>
      <c r="Y13" s="151"/>
      <c r="Z13" s="151"/>
    </row>
    <row r="14" spans="1:26" ht="14.25" customHeight="1">
      <c r="A14" s="74" t="s">
        <v>182</v>
      </c>
      <c r="B14" s="74" t="s">
        <v>38</v>
      </c>
      <c r="C14" s="75" t="e">
        <f>SUMIFS('Variance Analysis'!C$30:C$45,'Variance Analysis'!$B$30:$B$45,'Variance Analysis'!$B$33,'Variance Analysis'!$A$30:$A$45,'Variance Analysis'!$A$34)</f>
        <v>#REF!</v>
      </c>
      <c r="D14" s="75" t="e">
        <f>SUMIFS('Variance Analysis'!D$30:D$45,'Variance Analysis'!$B$30:$B$45,'Variance Analysis'!$B$33,'Variance Analysis'!$A$30:$A$45,'Variance Analysis'!$A$34)</f>
        <v>#REF!</v>
      </c>
      <c r="E14" s="75" t="e">
        <f>SUMIFS('Variance Analysis'!E$30:E$45,'Variance Analysis'!$B$30:$B$45,'Variance Analysis'!$B$33,'Variance Analysis'!$A$30:$A$45,'Variance Analysis'!$A$34)</f>
        <v>#REF!</v>
      </c>
      <c r="F14" s="75" t="e">
        <f>SUMIFS('Variance Analysis'!F$30:F$45,'Variance Analysis'!$B$30:$B$45,'Variance Analysis'!$B$33,'Variance Analysis'!$A$30:$A$45,'Variance Analysis'!$A$34)</f>
        <v>#REF!</v>
      </c>
      <c r="G14" s="75" t="e">
        <f>SUMIFS('Variance Analysis'!G$30:G$45,'Variance Analysis'!$B$30:$B$45,'Variance Analysis'!$B$33,'Variance Analysis'!$A$30:$A$45,'Variance Analysis'!$A$34)</f>
        <v>#REF!</v>
      </c>
      <c r="H14" s="75" t="e">
        <f>SUMIFS('Variance Analysis'!H$30:H$45,'Variance Analysis'!$B$30:$B$45,'Variance Analysis'!$B$33,'Variance Analysis'!$A$30:$A$45,'Variance Analysis'!$A$34)</f>
        <v>#REF!</v>
      </c>
      <c r="I14" s="75" t="e">
        <f>SUMIFS('Variance Analysis'!I$30:I$45,'Variance Analysis'!$B$30:$B$45,'Variance Analysis'!$B$33,'Variance Analysis'!$A$30:$A$45,'Variance Analysis'!$A$34)</f>
        <v>#REF!</v>
      </c>
      <c r="J14" s="75" t="e">
        <f>SUMIFS('Variance Analysis'!J$30:J$45,'Variance Analysis'!$B$30:$B$45,'Variance Analysis'!$B$33,'Variance Analysis'!$A$30:$A$45,'Variance Analysis'!$A$34)</f>
        <v>#REF!</v>
      </c>
      <c r="K14" s="75" t="e">
        <f>SUMIFS('Variance Analysis'!K$30:K$45,'Variance Analysis'!$B$30:$B$45,'Variance Analysis'!$B$33,'Variance Analysis'!$A$30:$A$45,'Variance Analysis'!$A$34)</f>
        <v>#REF!</v>
      </c>
      <c r="L14" s="75" t="e">
        <f>SUMIFS('Variance Analysis'!L$30:L$45,'Variance Analysis'!$B$30:$B$45,'Variance Analysis'!$B$33,'Variance Analysis'!$A$30:$A$45,'Variance Analysis'!$A$34)</f>
        <v>#REF!</v>
      </c>
      <c r="M14" s="75" t="e">
        <f>SUMIFS('Variance Analysis'!M$30:M$45,'Variance Analysis'!$B$30:$B$45,'Variance Analysis'!$B$33,'Variance Analysis'!$A$30:$A$45,'Variance Analysis'!$A$34)</f>
        <v>#REF!</v>
      </c>
      <c r="N14" s="75" t="e">
        <f>SUMIFS('Variance Analysis'!N$30:N$45,'Variance Analysis'!$B$30:$B$45,'Variance Analysis'!$B$33,'Variance Analysis'!$A$30:$A$45,'Variance Analysis'!$A$34)</f>
        <v>#REF!</v>
      </c>
    </row>
    <row r="15" spans="1:26" ht="14.25" customHeight="1">
      <c r="A15" s="74" t="s">
        <v>183</v>
      </c>
      <c r="B15" s="74" t="s">
        <v>38</v>
      </c>
      <c r="C15" s="75" t="e">
        <f>SUMIFS('Variance Analysis'!C$30:C$45,'Variance Analysis'!$B$30:$B$45,'Variance Analysis'!$B$31,'Variance Analysis'!$A$30:$A$45,'Variance Analysis'!$A$34)</f>
        <v>#REF!</v>
      </c>
      <c r="D15" s="75" t="e">
        <f>SUMIFS('Variance Analysis'!D$30:D$45,'Variance Analysis'!$B$30:$B$45,'Variance Analysis'!$B$31,'Variance Analysis'!$A$30:$A$45,'Variance Analysis'!$A$34)</f>
        <v>#REF!</v>
      </c>
      <c r="E15" s="75" t="e">
        <f>SUMIFS('Variance Analysis'!E$30:E$45,'Variance Analysis'!$B$30:$B$45,'Variance Analysis'!$B$31,'Variance Analysis'!$A$30:$A$45,'Variance Analysis'!$A$34)</f>
        <v>#REF!</v>
      </c>
      <c r="F15" s="75" t="e">
        <f>SUMIFS('Variance Analysis'!F$30:F$45,'Variance Analysis'!$B$30:$B$45,'Variance Analysis'!$B$31,'Variance Analysis'!$A$30:$A$45,'Variance Analysis'!$A$34)</f>
        <v>#REF!</v>
      </c>
      <c r="G15" s="75" t="e">
        <f>SUMIFS('Variance Analysis'!G$30:G$45,'Variance Analysis'!$B$30:$B$45,'Variance Analysis'!$B$31,'Variance Analysis'!$A$30:$A$45,'Variance Analysis'!$A$34)</f>
        <v>#REF!</v>
      </c>
      <c r="H15" s="75" t="e">
        <f>SUMIFS('Variance Analysis'!H$30:H$45,'Variance Analysis'!$B$30:$B$45,'Variance Analysis'!$B$31,'Variance Analysis'!$A$30:$A$45,'Variance Analysis'!$A$34)</f>
        <v>#REF!</v>
      </c>
      <c r="I15" s="75" t="e">
        <f>SUMIFS('Variance Analysis'!I$30:I$45,'Variance Analysis'!$B$30:$B$45,'Variance Analysis'!$B$31,'Variance Analysis'!$A$30:$A$45,'Variance Analysis'!$A$34)</f>
        <v>#REF!</v>
      </c>
      <c r="J15" s="75" t="e">
        <f>SUMIFS('Variance Analysis'!J$30:J$45,'Variance Analysis'!$B$30:$B$45,'Variance Analysis'!$B$31,'Variance Analysis'!$A$30:$A$45,'Variance Analysis'!$A$34)</f>
        <v>#REF!</v>
      </c>
      <c r="K15" s="75" t="e">
        <f>SUMIFS('Variance Analysis'!K$30:K$45,'Variance Analysis'!$B$30:$B$45,'Variance Analysis'!$B$31,'Variance Analysis'!$A$30:$A$45,'Variance Analysis'!$A$34)</f>
        <v>#REF!</v>
      </c>
      <c r="L15" s="75" t="e">
        <f>SUMIFS('Variance Analysis'!L$30:L$45,'Variance Analysis'!$B$30:$B$45,'Variance Analysis'!$B$31,'Variance Analysis'!$A$30:$A$45,'Variance Analysis'!$A$34)</f>
        <v>#REF!</v>
      </c>
      <c r="M15" s="75" t="e">
        <f>SUMIFS('Variance Analysis'!M$30:M$45,'Variance Analysis'!$B$30:$B$45,'Variance Analysis'!$B$31,'Variance Analysis'!$A$30:$A$45,'Variance Analysis'!$A$34)</f>
        <v>#REF!</v>
      </c>
      <c r="N15" s="75" t="e">
        <f>SUMIFS('Variance Analysis'!N$30:N$45,'Variance Analysis'!$B$30:$B$45,'Variance Analysis'!$B$31,'Variance Analysis'!$A$30:$A$45,'Variance Analysis'!$A$34)</f>
        <v>#REF!</v>
      </c>
    </row>
    <row r="16" spans="1:26" ht="14.25" customHeight="1">
      <c r="A16" s="74" t="s">
        <v>184</v>
      </c>
      <c r="B16" s="74" t="s">
        <v>38</v>
      </c>
      <c r="C16" s="75" t="e">
        <f>SUMIFS('Variance Analysis'!C$30:C$45,'Variance Analysis'!$B$30:$B$45,'Variance Analysis'!$B$32,'Variance Analysis'!$A$30:$A$45,'Variance Analysis'!$A$34)</f>
        <v>#REF!</v>
      </c>
      <c r="D16" s="75" t="e">
        <f>SUMIFS('Variance Analysis'!D$30:D$45,'Variance Analysis'!$B$30:$B$45,'Variance Analysis'!$B$32,'Variance Analysis'!$A$30:$A$45,'Variance Analysis'!$A$34)</f>
        <v>#REF!</v>
      </c>
      <c r="E16" s="75" t="e">
        <f>SUMIFS('Variance Analysis'!E$30:E$45,'Variance Analysis'!$B$30:$B$45,'Variance Analysis'!$B$32,'Variance Analysis'!$A$30:$A$45,'Variance Analysis'!$A$34)</f>
        <v>#REF!</v>
      </c>
      <c r="F16" s="75" t="e">
        <f>SUMIFS('Variance Analysis'!F$30:F$45,'Variance Analysis'!$B$30:$B$45,'Variance Analysis'!$B$32,'Variance Analysis'!$A$30:$A$45,'Variance Analysis'!$A$34)</f>
        <v>#REF!</v>
      </c>
      <c r="G16" s="75" t="e">
        <f>SUMIFS('Variance Analysis'!G$30:G$45,'Variance Analysis'!$B$30:$B$45,'Variance Analysis'!$B$32,'Variance Analysis'!$A$30:$A$45,'Variance Analysis'!$A$34)</f>
        <v>#REF!</v>
      </c>
      <c r="H16" s="75" t="e">
        <f>SUMIFS('Variance Analysis'!H$30:H$45,'Variance Analysis'!$B$30:$B$45,'Variance Analysis'!$B$32,'Variance Analysis'!$A$30:$A$45,'Variance Analysis'!$A$34)</f>
        <v>#REF!</v>
      </c>
      <c r="I16" s="75" t="e">
        <f>SUMIFS('Variance Analysis'!I$30:I$45,'Variance Analysis'!$B$30:$B$45,'Variance Analysis'!$B$32,'Variance Analysis'!$A$30:$A$45,'Variance Analysis'!$A$34)</f>
        <v>#REF!</v>
      </c>
      <c r="J16" s="75" t="e">
        <f>SUMIFS('Variance Analysis'!J$30:J$45,'Variance Analysis'!$B$30:$B$45,'Variance Analysis'!$B$32,'Variance Analysis'!$A$30:$A$45,'Variance Analysis'!$A$34)</f>
        <v>#REF!</v>
      </c>
      <c r="K16" s="75" t="e">
        <f>SUMIFS('Variance Analysis'!K$30:K$45,'Variance Analysis'!$B$30:$B$45,'Variance Analysis'!$B$32,'Variance Analysis'!$A$30:$A$45,'Variance Analysis'!$A$34)</f>
        <v>#REF!</v>
      </c>
      <c r="L16" s="75" t="e">
        <f>SUMIFS('Variance Analysis'!L$30:L$45,'Variance Analysis'!$B$30:$B$45,'Variance Analysis'!$B$32,'Variance Analysis'!$A$30:$A$45,'Variance Analysis'!$A$34)</f>
        <v>#REF!</v>
      </c>
      <c r="M16" s="75" t="e">
        <f>SUMIFS('Variance Analysis'!M$30:M$45,'Variance Analysis'!$B$30:$B$45,'Variance Analysis'!$B$32,'Variance Analysis'!$A$30:$A$45,'Variance Analysis'!$A$34)</f>
        <v>#REF!</v>
      </c>
      <c r="N16" s="75" t="e">
        <f>SUMIFS('Variance Analysis'!N$30:N$45,'Variance Analysis'!$B$30:$B$45,'Variance Analysis'!$B$32,'Variance Analysis'!$A$30:$A$45,'Variance Analysis'!$A$34)</f>
        <v>#REF!</v>
      </c>
    </row>
    <row r="17" spans="1:26" ht="14.25" customHeight="1">
      <c r="A17" s="81" t="s">
        <v>34</v>
      </c>
      <c r="B17" s="81" t="s">
        <v>38</v>
      </c>
      <c r="C17" s="75" t="e">
        <f>SUMIFS('Variance Analysis'!C$30:C$45,'Variance Analysis'!$B$30:$B$45,'Variance Analysis'!$B$30,'Variance Analysis'!$A$30:$A$45,'Variance Analysis'!$A$34)</f>
        <v>#REF!</v>
      </c>
      <c r="D17" s="75" t="e">
        <f>SUMIFS('Variance Analysis'!D$30:D$45,'Variance Analysis'!$B$30:$B$45,'Variance Analysis'!$B$30,'Variance Analysis'!$A$30:$A$45,'Variance Analysis'!$A$34)</f>
        <v>#REF!</v>
      </c>
      <c r="E17" s="75" t="e">
        <f>SUMIFS('Variance Analysis'!E$30:E$45,'Variance Analysis'!$B$30:$B$45,'Variance Analysis'!$B$30,'Variance Analysis'!$A$30:$A$45,'Variance Analysis'!$A$34)</f>
        <v>#REF!</v>
      </c>
      <c r="F17" s="75" t="e">
        <f>SUMIFS('Variance Analysis'!F$30:F$45,'Variance Analysis'!$B$30:$B$45,'Variance Analysis'!$B$30,'Variance Analysis'!$A$30:$A$45,'Variance Analysis'!$A$34)</f>
        <v>#REF!</v>
      </c>
      <c r="G17" s="75" t="e">
        <f>SUMIFS('Variance Analysis'!G$30:G$45,'Variance Analysis'!$B$30:$B$45,'Variance Analysis'!$B$30,'Variance Analysis'!$A$30:$A$45,'Variance Analysis'!$A$34)</f>
        <v>#REF!</v>
      </c>
      <c r="H17" s="75" t="e">
        <f>SUMIFS('Variance Analysis'!H$30:H$45,'Variance Analysis'!$B$30:$B$45,'Variance Analysis'!$B$30,'Variance Analysis'!$A$30:$A$45,'Variance Analysis'!$A$34)</f>
        <v>#REF!</v>
      </c>
      <c r="I17" s="75" t="e">
        <f>SUMIFS('Variance Analysis'!I$30:I$45,'Variance Analysis'!$B$30:$B$45,'Variance Analysis'!$B$30,'Variance Analysis'!$A$30:$A$45,'Variance Analysis'!$A$34)</f>
        <v>#REF!</v>
      </c>
      <c r="J17" s="75" t="e">
        <f>SUMIFS('Variance Analysis'!J$30:J$45,'Variance Analysis'!$B$30:$B$45,'Variance Analysis'!$B$30,'Variance Analysis'!$A$30:$A$45,'Variance Analysis'!$A$34)</f>
        <v>#REF!</v>
      </c>
      <c r="K17" s="75" t="e">
        <f>SUMIFS('Variance Analysis'!K$30:K$45,'Variance Analysis'!$B$30:$B$45,'Variance Analysis'!$B$30,'Variance Analysis'!$A$30:$A$45,'Variance Analysis'!$A$34)</f>
        <v>#REF!</v>
      </c>
      <c r="L17" s="75" t="e">
        <f>SUMIFS('Variance Analysis'!L$30:L$45,'Variance Analysis'!$B$30:$B$45,'Variance Analysis'!$B$30,'Variance Analysis'!$A$30:$A$45,'Variance Analysis'!$A$34)</f>
        <v>#REF!</v>
      </c>
      <c r="M17" s="75" t="e">
        <f>SUMIFS('Variance Analysis'!M$30:M$45,'Variance Analysis'!$B$30:$B$45,'Variance Analysis'!$B$30,'Variance Analysis'!$A$30:$A$45,'Variance Analysis'!$A$34)</f>
        <v>#REF!</v>
      </c>
      <c r="N17" s="75" t="e">
        <f>SUMIFS('Variance Analysis'!N$30:N$45,'Variance Analysis'!$B$30:$B$45,'Variance Analysis'!$B$30,'Variance Analysis'!$A$30:$A$45,'Variance Analysis'!$A$34)</f>
        <v>#REF!</v>
      </c>
    </row>
    <row r="18" spans="1:26" ht="14.25" customHeight="1">
      <c r="A18" s="77" t="s">
        <v>185</v>
      </c>
      <c r="B18" s="78" t="s">
        <v>38</v>
      </c>
      <c r="C18" s="79" t="e">
        <f t="shared" ref="C18:N18" si="1">ABS(C17)-SUM(C14:C16)</f>
        <v>#REF!</v>
      </c>
      <c r="D18" s="79" t="e">
        <f t="shared" si="1"/>
        <v>#REF!</v>
      </c>
      <c r="E18" s="79" t="e">
        <f t="shared" si="1"/>
        <v>#REF!</v>
      </c>
      <c r="F18" s="79" t="e">
        <f t="shared" si="1"/>
        <v>#REF!</v>
      </c>
      <c r="G18" s="79" t="e">
        <f t="shared" si="1"/>
        <v>#REF!</v>
      </c>
      <c r="H18" s="79" t="e">
        <f t="shared" si="1"/>
        <v>#REF!</v>
      </c>
      <c r="I18" s="79" t="e">
        <f t="shared" si="1"/>
        <v>#REF!</v>
      </c>
      <c r="J18" s="79" t="e">
        <f t="shared" si="1"/>
        <v>#REF!</v>
      </c>
      <c r="K18" s="79" t="e">
        <f t="shared" si="1"/>
        <v>#REF!</v>
      </c>
      <c r="L18" s="79" t="e">
        <f t="shared" si="1"/>
        <v>#REF!</v>
      </c>
      <c r="M18" s="79" t="e">
        <f t="shared" si="1"/>
        <v>#REF!</v>
      </c>
      <c r="N18" s="79" t="e">
        <f t="shared" si="1"/>
        <v>#REF!</v>
      </c>
    </row>
    <row r="19" spans="1:26" ht="26.25" customHeight="1">
      <c r="A19" s="129" t="s">
        <v>43</v>
      </c>
      <c r="B19" s="148"/>
      <c r="C19" s="149"/>
      <c r="D19" s="149"/>
      <c r="E19" s="149"/>
      <c r="F19" s="149"/>
      <c r="G19" s="149"/>
      <c r="H19" s="149"/>
      <c r="I19" s="149"/>
      <c r="J19" s="149"/>
      <c r="K19" s="149"/>
      <c r="L19" s="149"/>
      <c r="M19" s="149"/>
      <c r="N19" s="149"/>
      <c r="O19" s="150"/>
      <c r="P19" s="150"/>
      <c r="Q19" s="150"/>
      <c r="R19" s="150"/>
      <c r="S19" s="150"/>
      <c r="T19" s="150"/>
      <c r="U19" s="150"/>
      <c r="V19" s="150"/>
      <c r="W19" s="150"/>
      <c r="X19" s="150"/>
      <c r="Y19" s="150"/>
      <c r="Z19" s="150"/>
    </row>
    <row r="20" spans="1:26" ht="14.25" customHeight="1">
      <c r="A20" s="110" t="s">
        <v>181</v>
      </c>
      <c r="B20" s="110" t="s">
        <v>165</v>
      </c>
      <c r="C20" s="60" t="s">
        <v>122</v>
      </c>
      <c r="D20" s="60" t="s">
        <v>123</v>
      </c>
      <c r="E20" s="60" t="s">
        <v>124</v>
      </c>
      <c r="F20" s="60" t="s">
        <v>125</v>
      </c>
      <c r="G20" s="60" t="s">
        <v>126</v>
      </c>
      <c r="H20" s="60" t="s">
        <v>127</v>
      </c>
      <c r="I20" s="60" t="s">
        <v>128</v>
      </c>
      <c r="J20" s="60" t="s">
        <v>129</v>
      </c>
      <c r="K20" s="60" t="s">
        <v>130</v>
      </c>
      <c r="L20" s="60" t="s">
        <v>131</v>
      </c>
      <c r="M20" s="60" t="s">
        <v>132</v>
      </c>
      <c r="N20" s="60" t="s">
        <v>133</v>
      </c>
      <c r="O20" s="151"/>
      <c r="P20" s="151"/>
      <c r="Q20" s="151"/>
      <c r="R20" s="151"/>
      <c r="S20" s="151"/>
      <c r="T20" s="151"/>
      <c r="U20" s="151"/>
      <c r="V20" s="151"/>
      <c r="W20" s="151"/>
      <c r="X20" s="151"/>
      <c r="Y20" s="151"/>
      <c r="Z20" s="151"/>
    </row>
    <row r="21" spans="1:26" ht="14.25" customHeight="1">
      <c r="A21" s="74" t="s">
        <v>182</v>
      </c>
      <c r="B21" s="74" t="s">
        <v>38</v>
      </c>
      <c r="C21" s="75" t="e">
        <f>SUMIFS('Variance Analysis'!C$30:C$45,'Variance Analysis'!$B$30:$B$45,'Variance Analysis'!$B$33,'Variance Analysis'!$A$30:$A$45,'Variance Analysis'!$A$38)</f>
        <v>#REF!</v>
      </c>
      <c r="D21" s="75" t="e">
        <f>SUMIFS('Variance Analysis'!D$30:D$45,'Variance Analysis'!$B$30:$B$45,'Variance Analysis'!$B$33,'Variance Analysis'!$A$30:$A$45,'Variance Analysis'!$A$38)</f>
        <v>#REF!</v>
      </c>
      <c r="E21" s="75" t="e">
        <f>SUMIFS('Variance Analysis'!E$30:E$45,'Variance Analysis'!$B$30:$B$45,'Variance Analysis'!$B$33,'Variance Analysis'!$A$30:$A$45,'Variance Analysis'!$A$38)</f>
        <v>#REF!</v>
      </c>
      <c r="F21" s="75" t="e">
        <f>SUMIFS('Variance Analysis'!F$30:F$45,'Variance Analysis'!$B$30:$B$45,'Variance Analysis'!$B$33,'Variance Analysis'!$A$30:$A$45,'Variance Analysis'!$A$38)</f>
        <v>#REF!</v>
      </c>
      <c r="G21" s="75" t="e">
        <f>SUMIFS('Variance Analysis'!G$30:G$45,'Variance Analysis'!$B$30:$B$45,'Variance Analysis'!$B$33,'Variance Analysis'!$A$30:$A$45,'Variance Analysis'!$A$38)</f>
        <v>#REF!</v>
      </c>
      <c r="H21" s="75" t="e">
        <f>SUMIFS('Variance Analysis'!H$30:H$45,'Variance Analysis'!$B$30:$B$45,'Variance Analysis'!$B$33,'Variance Analysis'!$A$30:$A$45,'Variance Analysis'!$A$38)</f>
        <v>#REF!</v>
      </c>
      <c r="I21" s="75" t="e">
        <f>SUMIFS('Variance Analysis'!I$30:I$45,'Variance Analysis'!$B$30:$B$45,'Variance Analysis'!$B$33,'Variance Analysis'!$A$30:$A$45,'Variance Analysis'!$A$38)</f>
        <v>#REF!</v>
      </c>
      <c r="J21" s="75" t="e">
        <f>SUMIFS('Variance Analysis'!J$30:J$45,'Variance Analysis'!$B$30:$B$45,'Variance Analysis'!$B$33,'Variance Analysis'!$A$30:$A$45,'Variance Analysis'!$A$38)</f>
        <v>#REF!</v>
      </c>
      <c r="K21" s="75" t="e">
        <f>SUMIFS('Variance Analysis'!K$30:K$45,'Variance Analysis'!$B$30:$B$45,'Variance Analysis'!$B$33,'Variance Analysis'!$A$30:$A$45,'Variance Analysis'!$A$38)</f>
        <v>#REF!</v>
      </c>
      <c r="L21" s="75" t="e">
        <f>SUMIFS('Variance Analysis'!L$30:L$45,'Variance Analysis'!$B$30:$B$45,'Variance Analysis'!$B$33,'Variance Analysis'!$A$30:$A$45,'Variance Analysis'!$A$38)</f>
        <v>#REF!</v>
      </c>
      <c r="M21" s="75" t="e">
        <f>SUMIFS('Variance Analysis'!M$30:M$45,'Variance Analysis'!$B$30:$B$45,'Variance Analysis'!$B$33,'Variance Analysis'!$A$30:$A$45,'Variance Analysis'!$A$38)</f>
        <v>#REF!</v>
      </c>
      <c r="N21" s="75" t="e">
        <f>SUMIFS('Variance Analysis'!N$30:N$45,'Variance Analysis'!$B$30:$B$45,'Variance Analysis'!$B$33,'Variance Analysis'!$A$30:$A$45,'Variance Analysis'!$A$38)</f>
        <v>#REF!</v>
      </c>
    </row>
    <row r="22" spans="1:26" ht="14.25" customHeight="1">
      <c r="A22" s="74" t="s">
        <v>183</v>
      </c>
      <c r="B22" s="74" t="s">
        <v>38</v>
      </c>
      <c r="C22" s="75" t="e">
        <f>SUMIFS('Variance Analysis'!C$30:C$45,'Variance Analysis'!$B$30:$B$45,'Variance Analysis'!$B$31,'Variance Analysis'!$A$30:$A$45,'Variance Analysis'!$A$38)</f>
        <v>#REF!</v>
      </c>
      <c r="D22" s="75" t="e">
        <f>SUMIFS('Variance Analysis'!D$30:D$45,'Variance Analysis'!$B$30:$B$45,'Variance Analysis'!$B$31,'Variance Analysis'!$A$30:$A$45,'Variance Analysis'!$A$38)</f>
        <v>#REF!</v>
      </c>
      <c r="E22" s="75" t="e">
        <f>SUMIFS('Variance Analysis'!E$30:E$45,'Variance Analysis'!$B$30:$B$45,'Variance Analysis'!$B$31,'Variance Analysis'!$A$30:$A$45,'Variance Analysis'!$A$38)</f>
        <v>#REF!</v>
      </c>
      <c r="F22" s="75" t="e">
        <f>SUMIFS('Variance Analysis'!F$30:F$45,'Variance Analysis'!$B$30:$B$45,'Variance Analysis'!$B$31,'Variance Analysis'!$A$30:$A$45,'Variance Analysis'!$A$38)</f>
        <v>#REF!</v>
      </c>
      <c r="G22" s="75" t="e">
        <f>SUMIFS('Variance Analysis'!G$30:G$45,'Variance Analysis'!$B$30:$B$45,'Variance Analysis'!$B$31,'Variance Analysis'!$A$30:$A$45,'Variance Analysis'!$A$38)</f>
        <v>#REF!</v>
      </c>
      <c r="H22" s="75" t="e">
        <f>SUMIFS('Variance Analysis'!H$30:H$45,'Variance Analysis'!$B$30:$B$45,'Variance Analysis'!$B$31,'Variance Analysis'!$A$30:$A$45,'Variance Analysis'!$A$38)</f>
        <v>#REF!</v>
      </c>
      <c r="I22" s="75" t="e">
        <f>SUMIFS('Variance Analysis'!I$30:I$45,'Variance Analysis'!$B$30:$B$45,'Variance Analysis'!$B$31,'Variance Analysis'!$A$30:$A$45,'Variance Analysis'!$A$38)</f>
        <v>#REF!</v>
      </c>
      <c r="J22" s="75" t="e">
        <f>SUMIFS('Variance Analysis'!J$30:J$45,'Variance Analysis'!$B$30:$B$45,'Variance Analysis'!$B$31,'Variance Analysis'!$A$30:$A$45,'Variance Analysis'!$A$38)</f>
        <v>#REF!</v>
      </c>
      <c r="K22" s="75" t="e">
        <f>SUMIFS('Variance Analysis'!K$30:K$45,'Variance Analysis'!$B$30:$B$45,'Variance Analysis'!$B$31,'Variance Analysis'!$A$30:$A$45,'Variance Analysis'!$A$38)</f>
        <v>#REF!</v>
      </c>
      <c r="L22" s="75" t="e">
        <f>SUMIFS('Variance Analysis'!L$30:L$45,'Variance Analysis'!$B$30:$B$45,'Variance Analysis'!$B$31,'Variance Analysis'!$A$30:$A$45,'Variance Analysis'!$A$38)</f>
        <v>#REF!</v>
      </c>
      <c r="M22" s="75" t="e">
        <f>SUMIFS('Variance Analysis'!M$30:M$45,'Variance Analysis'!$B$30:$B$45,'Variance Analysis'!$B$31,'Variance Analysis'!$A$30:$A$45,'Variance Analysis'!$A$38)</f>
        <v>#REF!</v>
      </c>
      <c r="N22" s="75" t="e">
        <f>SUMIFS('Variance Analysis'!N$30:N$45,'Variance Analysis'!$B$30:$B$45,'Variance Analysis'!$B$31,'Variance Analysis'!$A$30:$A$45,'Variance Analysis'!$A$38)</f>
        <v>#REF!</v>
      </c>
    </row>
    <row r="23" spans="1:26" ht="14.25" customHeight="1">
      <c r="A23" s="74" t="s">
        <v>184</v>
      </c>
      <c r="B23" s="74" t="s">
        <v>38</v>
      </c>
      <c r="C23" s="75" t="e">
        <f>SUMIFS('Variance Analysis'!C$30:C$45,'Variance Analysis'!$B$30:$B$45,'Variance Analysis'!$B$32,'Variance Analysis'!$A$30:$A$45,'Variance Analysis'!$A$38)</f>
        <v>#REF!</v>
      </c>
      <c r="D23" s="75" t="e">
        <f>SUMIFS('Variance Analysis'!D$30:D$45,'Variance Analysis'!$B$30:$B$45,'Variance Analysis'!$B$32,'Variance Analysis'!$A$30:$A$45,'Variance Analysis'!$A$38)</f>
        <v>#REF!</v>
      </c>
      <c r="E23" s="75" t="e">
        <f>SUMIFS('Variance Analysis'!E$30:E$45,'Variance Analysis'!$B$30:$B$45,'Variance Analysis'!$B$32,'Variance Analysis'!$A$30:$A$45,'Variance Analysis'!$A$38)</f>
        <v>#REF!</v>
      </c>
      <c r="F23" s="75" t="e">
        <f>SUMIFS('Variance Analysis'!F$30:F$45,'Variance Analysis'!$B$30:$B$45,'Variance Analysis'!$B$32,'Variance Analysis'!$A$30:$A$45,'Variance Analysis'!$A$38)</f>
        <v>#REF!</v>
      </c>
      <c r="G23" s="75" t="e">
        <f>SUMIFS('Variance Analysis'!G$30:G$45,'Variance Analysis'!$B$30:$B$45,'Variance Analysis'!$B$32,'Variance Analysis'!$A$30:$A$45,'Variance Analysis'!$A$38)</f>
        <v>#REF!</v>
      </c>
      <c r="H23" s="75" t="e">
        <f>SUMIFS('Variance Analysis'!H$30:H$45,'Variance Analysis'!$B$30:$B$45,'Variance Analysis'!$B$32,'Variance Analysis'!$A$30:$A$45,'Variance Analysis'!$A$38)</f>
        <v>#REF!</v>
      </c>
      <c r="I23" s="75" t="e">
        <f>SUMIFS('Variance Analysis'!I$30:I$45,'Variance Analysis'!$B$30:$B$45,'Variance Analysis'!$B$32,'Variance Analysis'!$A$30:$A$45,'Variance Analysis'!$A$38)</f>
        <v>#REF!</v>
      </c>
      <c r="J23" s="75" t="e">
        <f>SUMIFS('Variance Analysis'!J$30:J$45,'Variance Analysis'!$B$30:$B$45,'Variance Analysis'!$B$32,'Variance Analysis'!$A$30:$A$45,'Variance Analysis'!$A$38)</f>
        <v>#REF!</v>
      </c>
      <c r="K23" s="75" t="e">
        <f>SUMIFS('Variance Analysis'!K$30:K$45,'Variance Analysis'!$B$30:$B$45,'Variance Analysis'!$B$32,'Variance Analysis'!$A$30:$A$45,'Variance Analysis'!$A$38)</f>
        <v>#REF!</v>
      </c>
      <c r="L23" s="75" t="e">
        <f>SUMIFS('Variance Analysis'!L$30:L$45,'Variance Analysis'!$B$30:$B$45,'Variance Analysis'!$B$32,'Variance Analysis'!$A$30:$A$45,'Variance Analysis'!$A$38)</f>
        <v>#REF!</v>
      </c>
      <c r="M23" s="75" t="e">
        <f>SUMIFS('Variance Analysis'!M$30:M$45,'Variance Analysis'!$B$30:$B$45,'Variance Analysis'!$B$32,'Variance Analysis'!$A$30:$A$45,'Variance Analysis'!$A$38)</f>
        <v>#REF!</v>
      </c>
      <c r="N23" s="75" t="e">
        <f>SUMIFS('Variance Analysis'!N$30:N$45,'Variance Analysis'!$B$30:$B$45,'Variance Analysis'!$B$32,'Variance Analysis'!$A$30:$A$45,'Variance Analysis'!$A$38)</f>
        <v>#REF!</v>
      </c>
    </row>
    <row r="24" spans="1:26" ht="14.25" customHeight="1">
      <c r="A24" s="81" t="s">
        <v>34</v>
      </c>
      <c r="B24" s="81" t="s">
        <v>38</v>
      </c>
      <c r="C24" s="75" t="e">
        <f>SUMIFS('Variance Analysis'!C$30:C$45,'Variance Analysis'!$B$30:$B$45,'Variance Analysis'!$B$30,'Variance Analysis'!$A$30:$A$45,'Variance Analysis'!$A$38)</f>
        <v>#REF!</v>
      </c>
      <c r="D24" s="75" t="e">
        <f>SUMIFS('Variance Analysis'!D$30:D$45,'Variance Analysis'!$B$30:$B$45,'Variance Analysis'!$B$30,'Variance Analysis'!$A$30:$A$45,'Variance Analysis'!$A$38)</f>
        <v>#REF!</v>
      </c>
      <c r="E24" s="75" t="e">
        <f>SUMIFS('Variance Analysis'!E$30:E$45,'Variance Analysis'!$B$30:$B$45,'Variance Analysis'!$B$30,'Variance Analysis'!$A$30:$A$45,'Variance Analysis'!$A$38)</f>
        <v>#REF!</v>
      </c>
      <c r="F24" s="75" t="e">
        <f>SUMIFS('Variance Analysis'!F$30:F$45,'Variance Analysis'!$B$30:$B$45,'Variance Analysis'!$B$30,'Variance Analysis'!$A$30:$A$45,'Variance Analysis'!$A$38)</f>
        <v>#REF!</v>
      </c>
      <c r="G24" s="75" t="e">
        <f>SUMIFS('Variance Analysis'!G$30:G$45,'Variance Analysis'!$B$30:$B$45,'Variance Analysis'!$B$30,'Variance Analysis'!$A$30:$A$45,'Variance Analysis'!$A$38)</f>
        <v>#REF!</v>
      </c>
      <c r="H24" s="75" t="e">
        <f>SUMIFS('Variance Analysis'!H$30:H$45,'Variance Analysis'!$B$30:$B$45,'Variance Analysis'!$B$30,'Variance Analysis'!$A$30:$A$45,'Variance Analysis'!$A$38)</f>
        <v>#REF!</v>
      </c>
      <c r="I24" s="75" t="e">
        <f>SUMIFS('Variance Analysis'!I$30:I$45,'Variance Analysis'!$B$30:$B$45,'Variance Analysis'!$B$30,'Variance Analysis'!$A$30:$A$45,'Variance Analysis'!$A$38)</f>
        <v>#REF!</v>
      </c>
      <c r="J24" s="75" t="e">
        <f>SUMIFS('Variance Analysis'!J$30:J$45,'Variance Analysis'!$B$30:$B$45,'Variance Analysis'!$B$30,'Variance Analysis'!$A$30:$A$45,'Variance Analysis'!$A$38)</f>
        <v>#REF!</v>
      </c>
      <c r="K24" s="75" t="e">
        <f>SUMIFS('Variance Analysis'!K$30:K$45,'Variance Analysis'!$B$30:$B$45,'Variance Analysis'!$B$30,'Variance Analysis'!$A$30:$A$45,'Variance Analysis'!$A$38)</f>
        <v>#REF!</v>
      </c>
      <c r="L24" s="75" t="e">
        <f>SUMIFS('Variance Analysis'!L$30:L$45,'Variance Analysis'!$B$30:$B$45,'Variance Analysis'!$B$30,'Variance Analysis'!$A$30:$A$45,'Variance Analysis'!$A$38)</f>
        <v>#REF!</v>
      </c>
      <c r="M24" s="75" t="e">
        <f>SUMIFS('Variance Analysis'!M$30:M$45,'Variance Analysis'!$B$30:$B$45,'Variance Analysis'!$B$30,'Variance Analysis'!$A$30:$A$45,'Variance Analysis'!$A$38)</f>
        <v>#REF!</v>
      </c>
      <c r="N24" s="75" t="e">
        <f>SUMIFS('Variance Analysis'!N$30:N$45,'Variance Analysis'!$B$30:$B$45,'Variance Analysis'!$B$30,'Variance Analysis'!$A$30:$A$45,'Variance Analysis'!$A$38)</f>
        <v>#REF!</v>
      </c>
    </row>
    <row r="25" spans="1:26" ht="14.25" customHeight="1">
      <c r="A25" s="77" t="s">
        <v>185</v>
      </c>
      <c r="B25" s="78" t="s">
        <v>38</v>
      </c>
      <c r="C25" s="80" t="e">
        <f t="shared" ref="C25:N25" si="2">ABS(C24)-SUM(C21:C23)</f>
        <v>#REF!</v>
      </c>
      <c r="D25" s="80" t="e">
        <f t="shared" si="2"/>
        <v>#REF!</v>
      </c>
      <c r="E25" s="80" t="e">
        <f t="shared" si="2"/>
        <v>#REF!</v>
      </c>
      <c r="F25" s="80" t="e">
        <f t="shared" si="2"/>
        <v>#REF!</v>
      </c>
      <c r="G25" s="80" t="e">
        <f t="shared" si="2"/>
        <v>#REF!</v>
      </c>
      <c r="H25" s="80" t="e">
        <f t="shared" si="2"/>
        <v>#REF!</v>
      </c>
      <c r="I25" s="80" t="e">
        <f t="shared" si="2"/>
        <v>#REF!</v>
      </c>
      <c r="J25" s="80" t="e">
        <f t="shared" si="2"/>
        <v>#REF!</v>
      </c>
      <c r="K25" s="80" t="e">
        <f t="shared" si="2"/>
        <v>#REF!</v>
      </c>
      <c r="L25" s="80" t="e">
        <f t="shared" si="2"/>
        <v>#REF!</v>
      </c>
      <c r="M25" s="80" t="e">
        <f t="shared" si="2"/>
        <v>#REF!</v>
      </c>
      <c r="N25" s="80" t="e">
        <f t="shared" si="2"/>
        <v>#REF!</v>
      </c>
    </row>
    <row r="26" spans="1:26" ht="26.25" customHeight="1">
      <c r="A26" s="129" t="s">
        <v>186</v>
      </c>
      <c r="B26" s="148"/>
      <c r="C26" s="149"/>
      <c r="D26" s="149"/>
      <c r="E26" s="149"/>
      <c r="F26" s="149"/>
      <c r="G26" s="149"/>
      <c r="H26" s="149"/>
      <c r="I26" s="149"/>
      <c r="J26" s="149"/>
      <c r="K26" s="149"/>
      <c r="L26" s="149"/>
      <c r="M26" s="149"/>
      <c r="N26" s="149"/>
      <c r="O26" s="150"/>
      <c r="P26" s="150"/>
      <c r="Q26" s="150"/>
      <c r="R26" s="150"/>
      <c r="S26" s="150"/>
      <c r="T26" s="150"/>
      <c r="U26" s="150"/>
      <c r="V26" s="150"/>
      <c r="W26" s="150"/>
      <c r="X26" s="150"/>
      <c r="Y26" s="150"/>
      <c r="Z26" s="150"/>
    </row>
    <row r="27" spans="1:26" ht="14.25" customHeight="1">
      <c r="A27" s="110" t="s">
        <v>181</v>
      </c>
      <c r="B27" s="110" t="s">
        <v>165</v>
      </c>
      <c r="C27" s="60" t="s">
        <v>122</v>
      </c>
      <c r="D27" s="60" t="s">
        <v>123</v>
      </c>
      <c r="E27" s="60" t="s">
        <v>124</v>
      </c>
      <c r="F27" s="60" t="s">
        <v>125</v>
      </c>
      <c r="G27" s="60" t="s">
        <v>126</v>
      </c>
      <c r="H27" s="60" t="s">
        <v>127</v>
      </c>
      <c r="I27" s="60" t="s">
        <v>128</v>
      </c>
      <c r="J27" s="60" t="s">
        <v>129</v>
      </c>
      <c r="K27" s="60" t="s">
        <v>130</v>
      </c>
      <c r="L27" s="60" t="s">
        <v>131</v>
      </c>
      <c r="M27" s="60" t="s">
        <v>132</v>
      </c>
      <c r="N27" s="60" t="s">
        <v>133</v>
      </c>
      <c r="O27" s="151"/>
      <c r="P27" s="151"/>
      <c r="Q27" s="151"/>
      <c r="R27" s="151"/>
      <c r="S27" s="151"/>
      <c r="T27" s="151"/>
      <c r="U27" s="151"/>
      <c r="V27" s="151"/>
      <c r="W27" s="151"/>
      <c r="X27" s="151"/>
      <c r="Y27" s="151"/>
      <c r="Z27" s="151"/>
    </row>
    <row r="28" spans="1:26" ht="14.25" customHeight="1">
      <c r="A28" s="74" t="s">
        <v>182</v>
      </c>
      <c r="B28" s="74" t="s">
        <v>38</v>
      </c>
      <c r="C28" s="75" t="e">
        <f>SUMIFS('Variance Analysis'!C$30:C$45,'Variance Analysis'!$B$30:$B$45,'Variance Analysis'!$B$33,'Variance Analysis'!$A$30:$A$45,'Variance Analysis'!$A$42)</f>
        <v>#REF!</v>
      </c>
      <c r="D28" s="75" t="e">
        <f>SUMIFS('Variance Analysis'!D$30:D$45,'Variance Analysis'!$B$30:$B$45,'Variance Analysis'!$B$33,'Variance Analysis'!$A$30:$A$45,'Variance Analysis'!$A$42)</f>
        <v>#REF!</v>
      </c>
      <c r="E28" s="75" t="e">
        <f>SUMIFS('Variance Analysis'!E$30:E$45,'Variance Analysis'!$B$30:$B$45,'Variance Analysis'!$B$33,'Variance Analysis'!$A$30:$A$45,'Variance Analysis'!$A$42)</f>
        <v>#REF!</v>
      </c>
      <c r="F28" s="75" t="e">
        <f>SUMIFS('Variance Analysis'!F$30:F$45,'Variance Analysis'!$B$30:$B$45,'Variance Analysis'!$B$33,'Variance Analysis'!$A$30:$A$45,'Variance Analysis'!$A$42)</f>
        <v>#REF!</v>
      </c>
      <c r="G28" s="75" t="e">
        <f>SUMIFS('Variance Analysis'!G$30:G$45,'Variance Analysis'!$B$30:$B$45,'Variance Analysis'!$B$33,'Variance Analysis'!$A$30:$A$45,'Variance Analysis'!$A$42)</f>
        <v>#REF!</v>
      </c>
      <c r="H28" s="75" t="e">
        <f>SUMIFS('Variance Analysis'!H$30:H$45,'Variance Analysis'!$B$30:$B$45,'Variance Analysis'!$B$33,'Variance Analysis'!$A$30:$A$45,'Variance Analysis'!$A$42)</f>
        <v>#REF!</v>
      </c>
      <c r="I28" s="75" t="e">
        <f>SUMIFS('Variance Analysis'!I$30:I$45,'Variance Analysis'!$B$30:$B$45,'Variance Analysis'!$B$33,'Variance Analysis'!$A$30:$A$45,'Variance Analysis'!$A$42)</f>
        <v>#REF!</v>
      </c>
      <c r="J28" s="75" t="e">
        <f>SUMIFS('Variance Analysis'!J$30:J$45,'Variance Analysis'!$B$30:$B$45,'Variance Analysis'!$B$33,'Variance Analysis'!$A$30:$A$45,'Variance Analysis'!$A$42)</f>
        <v>#REF!</v>
      </c>
      <c r="K28" s="75" t="e">
        <f>SUMIFS('Variance Analysis'!K$30:K$45,'Variance Analysis'!$B$30:$B$45,'Variance Analysis'!$B$33,'Variance Analysis'!$A$30:$A$45,'Variance Analysis'!$A$42)</f>
        <v>#REF!</v>
      </c>
      <c r="L28" s="75" t="e">
        <f>SUMIFS('Variance Analysis'!L$30:L$45,'Variance Analysis'!$B$30:$B$45,'Variance Analysis'!$B$33,'Variance Analysis'!$A$30:$A$45,'Variance Analysis'!$A$42)</f>
        <v>#REF!</v>
      </c>
      <c r="M28" s="75" t="e">
        <f>SUMIFS('Variance Analysis'!M$30:M$45,'Variance Analysis'!$B$30:$B$45,'Variance Analysis'!$B$33,'Variance Analysis'!$A$30:$A$45,'Variance Analysis'!$A$42)</f>
        <v>#REF!</v>
      </c>
      <c r="N28" s="75" t="e">
        <f>SUMIFS('Variance Analysis'!N$30:N$45,'Variance Analysis'!$B$30:$B$45,'Variance Analysis'!$B$33,'Variance Analysis'!$A$30:$A$45,'Variance Analysis'!$A$42)</f>
        <v>#REF!</v>
      </c>
    </row>
    <row r="29" spans="1:26" ht="14.25" customHeight="1">
      <c r="A29" s="74" t="s">
        <v>183</v>
      </c>
      <c r="B29" s="74" t="s">
        <v>38</v>
      </c>
      <c r="C29" s="75" t="e">
        <f>SUMIFS('Variance Analysis'!C$30:C$45,'Variance Analysis'!$B$30:$B$45,'Variance Analysis'!$B$31,'Variance Analysis'!$A$30:$A$45,'Variance Analysis'!$A$42)</f>
        <v>#REF!</v>
      </c>
      <c r="D29" s="75" t="e">
        <f>SUMIFS('Variance Analysis'!D$30:D$45,'Variance Analysis'!$B$30:$B$45,'Variance Analysis'!$B$31,'Variance Analysis'!$A$30:$A$45,'Variance Analysis'!$A$42)</f>
        <v>#REF!</v>
      </c>
      <c r="E29" s="75" t="e">
        <f>SUMIFS('Variance Analysis'!E$30:E$45,'Variance Analysis'!$B$30:$B$45,'Variance Analysis'!$B$31,'Variance Analysis'!$A$30:$A$45,'Variance Analysis'!$A$42)</f>
        <v>#REF!</v>
      </c>
      <c r="F29" s="75" t="e">
        <f>SUMIFS('Variance Analysis'!F$30:F$45,'Variance Analysis'!$B$30:$B$45,'Variance Analysis'!$B$31,'Variance Analysis'!$A$30:$A$45,'Variance Analysis'!$A$42)</f>
        <v>#REF!</v>
      </c>
      <c r="G29" s="75" t="e">
        <f>SUMIFS('Variance Analysis'!G$30:G$45,'Variance Analysis'!$B$30:$B$45,'Variance Analysis'!$B$31,'Variance Analysis'!$A$30:$A$45,'Variance Analysis'!$A$42)</f>
        <v>#REF!</v>
      </c>
      <c r="H29" s="75" t="e">
        <f>SUMIFS('Variance Analysis'!H$30:H$45,'Variance Analysis'!$B$30:$B$45,'Variance Analysis'!$B$31,'Variance Analysis'!$A$30:$A$45,'Variance Analysis'!$A$42)</f>
        <v>#REF!</v>
      </c>
      <c r="I29" s="75" t="e">
        <f>SUMIFS('Variance Analysis'!I$30:I$45,'Variance Analysis'!$B$30:$B$45,'Variance Analysis'!$B$31,'Variance Analysis'!$A$30:$A$45,'Variance Analysis'!$A$42)</f>
        <v>#REF!</v>
      </c>
      <c r="J29" s="75" t="e">
        <f>SUMIFS('Variance Analysis'!J$30:J$45,'Variance Analysis'!$B$30:$B$45,'Variance Analysis'!$B$31,'Variance Analysis'!$A$30:$A$45,'Variance Analysis'!$A$42)</f>
        <v>#REF!</v>
      </c>
      <c r="K29" s="75" t="e">
        <f>SUMIFS('Variance Analysis'!K$30:K$45,'Variance Analysis'!$B$30:$B$45,'Variance Analysis'!$B$31,'Variance Analysis'!$A$30:$A$45,'Variance Analysis'!$A$42)</f>
        <v>#REF!</v>
      </c>
      <c r="L29" s="75" t="e">
        <f>SUMIFS('Variance Analysis'!L$30:L$45,'Variance Analysis'!$B$30:$B$45,'Variance Analysis'!$B$31,'Variance Analysis'!$A$30:$A$45,'Variance Analysis'!$A$42)</f>
        <v>#REF!</v>
      </c>
      <c r="M29" s="75" t="e">
        <f>SUMIFS('Variance Analysis'!M$30:M$45,'Variance Analysis'!$B$30:$B$45,'Variance Analysis'!$B$31,'Variance Analysis'!$A$30:$A$45,'Variance Analysis'!$A$42)</f>
        <v>#REF!</v>
      </c>
      <c r="N29" s="75" t="e">
        <f>SUMIFS('Variance Analysis'!N$30:N$45,'Variance Analysis'!$B$30:$B$45,'Variance Analysis'!$B$31,'Variance Analysis'!$A$30:$A$45,'Variance Analysis'!$A$42)</f>
        <v>#REF!</v>
      </c>
    </row>
    <row r="30" spans="1:26" ht="14.25" customHeight="1">
      <c r="A30" s="74" t="s">
        <v>184</v>
      </c>
      <c r="B30" s="74" t="s">
        <v>38</v>
      </c>
      <c r="C30" s="75" t="e">
        <f>SUMIFS('Variance Analysis'!C$30:C$45,'Variance Analysis'!$B$30:$B$45,'Variance Analysis'!$B$32,'Variance Analysis'!$A$30:$A$45,'Variance Analysis'!$A$42)</f>
        <v>#REF!</v>
      </c>
      <c r="D30" s="75" t="e">
        <f>SUMIFS('Variance Analysis'!D$30:D$45,'Variance Analysis'!$B$30:$B$45,'Variance Analysis'!$B$32,'Variance Analysis'!$A$30:$A$45,'Variance Analysis'!$A$42)</f>
        <v>#REF!</v>
      </c>
      <c r="E30" s="75" t="e">
        <f>SUMIFS('Variance Analysis'!E$30:E$45,'Variance Analysis'!$B$30:$B$45,'Variance Analysis'!$B$32,'Variance Analysis'!$A$30:$A$45,'Variance Analysis'!$A$42)</f>
        <v>#REF!</v>
      </c>
      <c r="F30" s="75" t="e">
        <f>SUMIFS('Variance Analysis'!F$30:F$45,'Variance Analysis'!$B$30:$B$45,'Variance Analysis'!$B$32,'Variance Analysis'!$A$30:$A$45,'Variance Analysis'!$A$42)</f>
        <v>#REF!</v>
      </c>
      <c r="G30" s="75" t="e">
        <f>SUMIFS('Variance Analysis'!G$30:G$45,'Variance Analysis'!$B$30:$B$45,'Variance Analysis'!$B$32,'Variance Analysis'!$A$30:$A$45,'Variance Analysis'!$A$42)</f>
        <v>#REF!</v>
      </c>
      <c r="H30" s="75" t="e">
        <f>SUMIFS('Variance Analysis'!H$30:H$45,'Variance Analysis'!$B$30:$B$45,'Variance Analysis'!$B$32,'Variance Analysis'!$A$30:$A$45,'Variance Analysis'!$A$42)</f>
        <v>#REF!</v>
      </c>
      <c r="I30" s="75" t="e">
        <f>SUMIFS('Variance Analysis'!I$30:I$45,'Variance Analysis'!$B$30:$B$45,'Variance Analysis'!$B$32,'Variance Analysis'!$A$30:$A$45,'Variance Analysis'!$A$42)</f>
        <v>#REF!</v>
      </c>
      <c r="J30" s="75" t="e">
        <f>SUMIFS('Variance Analysis'!J$30:J$45,'Variance Analysis'!$B$30:$B$45,'Variance Analysis'!$B$32,'Variance Analysis'!$A$30:$A$45,'Variance Analysis'!$A$42)</f>
        <v>#REF!</v>
      </c>
      <c r="K30" s="75" t="e">
        <f>SUMIFS('Variance Analysis'!K$30:K$45,'Variance Analysis'!$B$30:$B$45,'Variance Analysis'!$B$32,'Variance Analysis'!$A$30:$A$45,'Variance Analysis'!$A$42)</f>
        <v>#REF!</v>
      </c>
      <c r="L30" s="75" t="e">
        <f>SUMIFS('Variance Analysis'!L$30:L$45,'Variance Analysis'!$B$30:$B$45,'Variance Analysis'!$B$32,'Variance Analysis'!$A$30:$A$45,'Variance Analysis'!$A$42)</f>
        <v>#REF!</v>
      </c>
      <c r="M30" s="75" t="e">
        <f>SUMIFS('Variance Analysis'!M$30:M$45,'Variance Analysis'!$B$30:$B$45,'Variance Analysis'!$B$32,'Variance Analysis'!$A$30:$A$45,'Variance Analysis'!$A$42)</f>
        <v>#REF!</v>
      </c>
      <c r="N30" s="75" t="e">
        <f>SUMIFS('Variance Analysis'!N$30:N$45,'Variance Analysis'!$B$30:$B$45,'Variance Analysis'!$B$32,'Variance Analysis'!$A$30:$A$45,'Variance Analysis'!$A$42)</f>
        <v>#REF!</v>
      </c>
    </row>
    <row r="31" spans="1:26" ht="14.25" customHeight="1">
      <c r="A31" s="81" t="s">
        <v>34</v>
      </c>
      <c r="B31" s="81" t="s">
        <v>38</v>
      </c>
      <c r="C31" s="75" t="e">
        <f>SUMIFS('Variance Analysis'!C$30:C$45,'Variance Analysis'!$B$30:$B$45,'Variance Analysis'!$B$30,'Variance Analysis'!$A$30:$A$45,'Variance Analysis'!$A$42)</f>
        <v>#REF!</v>
      </c>
      <c r="D31" s="75" t="e">
        <f>SUMIFS('Variance Analysis'!D$30:D$45,'Variance Analysis'!$B$30:$B$45,'Variance Analysis'!$B$30,'Variance Analysis'!$A$30:$A$45,'Variance Analysis'!$A$42)</f>
        <v>#REF!</v>
      </c>
      <c r="E31" s="75" t="e">
        <f>SUMIFS('Variance Analysis'!E$30:E$45,'Variance Analysis'!$B$30:$B$45,'Variance Analysis'!$B$30,'Variance Analysis'!$A$30:$A$45,'Variance Analysis'!$A$42)</f>
        <v>#REF!</v>
      </c>
      <c r="F31" s="75" t="e">
        <f>SUMIFS('Variance Analysis'!F$30:F$45,'Variance Analysis'!$B$30:$B$45,'Variance Analysis'!$B$30,'Variance Analysis'!$A$30:$A$45,'Variance Analysis'!$A$42)</f>
        <v>#REF!</v>
      </c>
      <c r="G31" s="75" t="e">
        <f>SUMIFS('Variance Analysis'!G$30:G$45,'Variance Analysis'!$B$30:$B$45,'Variance Analysis'!$B$30,'Variance Analysis'!$A$30:$A$45,'Variance Analysis'!$A$42)</f>
        <v>#REF!</v>
      </c>
      <c r="H31" s="75" t="e">
        <f>SUMIFS('Variance Analysis'!H$30:H$45,'Variance Analysis'!$B$30:$B$45,'Variance Analysis'!$B$30,'Variance Analysis'!$A$30:$A$45,'Variance Analysis'!$A$42)</f>
        <v>#REF!</v>
      </c>
      <c r="I31" s="75" t="e">
        <f>SUMIFS('Variance Analysis'!I$30:I$45,'Variance Analysis'!$B$30:$B$45,'Variance Analysis'!$B$30,'Variance Analysis'!$A$30:$A$45,'Variance Analysis'!$A$42)</f>
        <v>#REF!</v>
      </c>
      <c r="J31" s="75" t="e">
        <f>SUMIFS('Variance Analysis'!J$30:J$45,'Variance Analysis'!$B$30:$B$45,'Variance Analysis'!$B$30,'Variance Analysis'!$A$30:$A$45,'Variance Analysis'!$A$42)</f>
        <v>#REF!</v>
      </c>
      <c r="K31" s="75" t="e">
        <f>SUMIFS('Variance Analysis'!K$30:K$45,'Variance Analysis'!$B$30:$B$45,'Variance Analysis'!$B$30,'Variance Analysis'!$A$30:$A$45,'Variance Analysis'!$A$42)</f>
        <v>#REF!</v>
      </c>
      <c r="L31" s="75" t="e">
        <f>SUMIFS('Variance Analysis'!L$30:L$45,'Variance Analysis'!$B$30:$B$45,'Variance Analysis'!$B$30,'Variance Analysis'!$A$30:$A$45,'Variance Analysis'!$A$42)</f>
        <v>#REF!</v>
      </c>
      <c r="M31" s="75" t="e">
        <f>SUMIFS('Variance Analysis'!M$30:M$45,'Variance Analysis'!$B$30:$B$45,'Variance Analysis'!$B$30,'Variance Analysis'!$A$30:$A$45,'Variance Analysis'!$A$42)</f>
        <v>#REF!</v>
      </c>
      <c r="N31" s="75" t="e">
        <f>SUMIFS('Variance Analysis'!N$30:N$45,'Variance Analysis'!$B$30:$B$45,'Variance Analysis'!$B$30,'Variance Analysis'!$A$30:$A$45,'Variance Analysis'!$A$42)</f>
        <v>#REF!</v>
      </c>
    </row>
    <row r="32" spans="1:26" ht="14.25" customHeight="1">
      <c r="A32" s="77" t="s">
        <v>185</v>
      </c>
      <c r="B32" s="78" t="s">
        <v>38</v>
      </c>
      <c r="C32" s="80" t="e">
        <f t="shared" ref="C32:N32" si="3">ABS(C31)-SUM(C28:C30)</f>
        <v>#REF!</v>
      </c>
      <c r="D32" s="80" t="e">
        <f t="shared" si="3"/>
        <v>#REF!</v>
      </c>
      <c r="E32" s="80" t="e">
        <f t="shared" si="3"/>
        <v>#REF!</v>
      </c>
      <c r="F32" s="80" t="e">
        <f t="shared" si="3"/>
        <v>#REF!</v>
      </c>
      <c r="G32" s="80" t="e">
        <f t="shared" si="3"/>
        <v>#REF!</v>
      </c>
      <c r="H32" s="80" t="e">
        <f t="shared" si="3"/>
        <v>#REF!</v>
      </c>
      <c r="I32" s="80" t="e">
        <f t="shared" si="3"/>
        <v>#REF!</v>
      </c>
      <c r="J32" s="80" t="e">
        <f t="shared" si="3"/>
        <v>#REF!</v>
      </c>
      <c r="K32" s="80" t="e">
        <f t="shared" si="3"/>
        <v>#REF!</v>
      </c>
      <c r="L32" s="80" t="e">
        <f t="shared" si="3"/>
        <v>#REF!</v>
      </c>
      <c r="M32" s="80" t="e">
        <f t="shared" si="3"/>
        <v>#REF!</v>
      </c>
      <c r="N32" s="80" t="e">
        <f t="shared" si="3"/>
        <v>#REF!</v>
      </c>
    </row>
    <row r="33" spans="1:26" ht="36.75" customHeight="1">
      <c r="A33" s="152" t="s">
        <v>187</v>
      </c>
      <c r="B33" s="153"/>
      <c r="C33" s="154"/>
      <c r="D33" s="154"/>
      <c r="E33" s="154"/>
      <c r="F33" s="154"/>
      <c r="G33" s="154"/>
      <c r="H33" s="154"/>
      <c r="I33" s="154"/>
      <c r="J33" s="154"/>
      <c r="K33" s="154"/>
      <c r="L33" s="154"/>
      <c r="M33" s="154"/>
      <c r="N33" s="154"/>
      <c r="O33" s="128"/>
      <c r="P33" s="128"/>
      <c r="Q33" s="128"/>
      <c r="R33" s="128"/>
      <c r="S33" s="128"/>
      <c r="T33" s="128"/>
      <c r="U33" s="128"/>
      <c r="V33" s="128"/>
      <c r="W33" s="128"/>
      <c r="X33" s="128"/>
      <c r="Y33" s="128"/>
      <c r="Z33" s="128"/>
    </row>
    <row r="34" spans="1:26" ht="14.25" customHeight="1">
      <c r="A34" s="153"/>
      <c r="B34" s="153"/>
      <c r="C34" s="154"/>
      <c r="D34" s="154"/>
      <c r="E34" s="154"/>
      <c r="F34" s="154"/>
      <c r="G34" s="154"/>
      <c r="H34" s="154"/>
      <c r="I34" s="154"/>
      <c r="J34" s="154"/>
      <c r="K34" s="154"/>
      <c r="L34" s="154"/>
      <c r="M34" s="154"/>
      <c r="N34" s="154"/>
      <c r="O34" s="128"/>
      <c r="P34" s="128"/>
      <c r="Q34" s="128"/>
      <c r="R34" s="128"/>
      <c r="S34" s="128"/>
      <c r="T34" s="128"/>
      <c r="U34" s="128"/>
      <c r="V34" s="128"/>
      <c r="W34" s="128"/>
      <c r="X34" s="128"/>
      <c r="Y34" s="128"/>
      <c r="Z34" s="128"/>
    </row>
    <row r="35" spans="1:26">
      <c r="A35" s="143" t="s">
        <v>35</v>
      </c>
      <c r="B35" s="110" t="s">
        <v>165</v>
      </c>
      <c r="C35" s="60" t="s">
        <v>122</v>
      </c>
      <c r="D35" s="60" t="s">
        <v>123</v>
      </c>
      <c r="E35" s="60" t="s">
        <v>124</v>
      </c>
      <c r="F35" s="60" t="s">
        <v>125</v>
      </c>
      <c r="G35" s="60" t="s">
        <v>126</v>
      </c>
      <c r="H35" s="60" t="s">
        <v>127</v>
      </c>
      <c r="I35" s="60" t="s">
        <v>128</v>
      </c>
      <c r="J35" s="60" t="s">
        <v>129</v>
      </c>
      <c r="K35" s="60" t="s">
        <v>130</v>
      </c>
      <c r="L35" s="60" t="s">
        <v>131</v>
      </c>
      <c r="M35" s="60" t="s">
        <v>132</v>
      </c>
      <c r="N35" s="60" t="s">
        <v>133</v>
      </c>
      <c r="O35" s="147"/>
      <c r="P35" s="147"/>
      <c r="Q35" s="147"/>
      <c r="R35" s="147"/>
      <c r="S35" s="147"/>
      <c r="T35" s="147"/>
      <c r="U35" s="147"/>
      <c r="V35" s="147"/>
      <c r="W35" s="147"/>
      <c r="X35" s="147"/>
      <c r="Y35" s="147"/>
      <c r="Z35" s="147"/>
    </row>
    <row r="36" spans="1:26" ht="14.25" customHeight="1">
      <c r="A36" s="74" t="s">
        <v>182</v>
      </c>
      <c r="B36" s="74" t="s">
        <v>38</v>
      </c>
      <c r="C36" s="82" t="e">
        <f>SUMIFS('Variance Analysis'!C$9:C$24,'Variance Analysis'!$B$9:$B$24,'Variance Analysis'!$B$12,'Variance Analysis'!$A$9:$A$24,'Variance Analysis'!$A$12)</f>
        <v>#REF!</v>
      </c>
      <c r="D36" s="82" t="e">
        <f>SUMIFS('Variance Analysis'!D$9:D$24,'Variance Analysis'!$B$9:$B$24,'Variance Analysis'!$B$12,'Variance Analysis'!$A$9:$A$24,'Variance Analysis'!$A$12)</f>
        <v>#REF!</v>
      </c>
      <c r="E36" s="82" t="e">
        <f>SUMIFS('Variance Analysis'!E$9:E$24,'Variance Analysis'!$B$9:$B$24,'Variance Analysis'!$B$12,'Variance Analysis'!$A$9:$A$24,'Variance Analysis'!$A$12)</f>
        <v>#REF!</v>
      </c>
      <c r="F36" s="82" t="e">
        <f>SUMIFS('Variance Analysis'!F$9:F$24,'Variance Analysis'!$B$9:$B$24,'Variance Analysis'!$B$12,'Variance Analysis'!$A$9:$A$24,'Variance Analysis'!$A$12)</f>
        <v>#REF!</v>
      </c>
      <c r="G36" s="82" t="e">
        <f>SUMIFS('Variance Analysis'!G$9:G$24,'Variance Analysis'!$B$9:$B$24,'Variance Analysis'!$B$12,'Variance Analysis'!$A$9:$A$24,'Variance Analysis'!$A$12)</f>
        <v>#REF!</v>
      </c>
      <c r="H36" s="82" t="e">
        <f>SUMIFS('Variance Analysis'!H$9:H$24,'Variance Analysis'!$B$9:$B$24,'Variance Analysis'!$B$12,'Variance Analysis'!$A$9:$A$24,'Variance Analysis'!$A$12)</f>
        <v>#REF!</v>
      </c>
      <c r="I36" s="82" t="e">
        <f>SUMIFS('Variance Analysis'!I$9:I$24,'Variance Analysis'!$B$9:$B$24,'Variance Analysis'!$B$12,'Variance Analysis'!$A$9:$A$24,'Variance Analysis'!$A$12)</f>
        <v>#REF!</v>
      </c>
      <c r="J36" s="82" t="e">
        <f>SUMIFS('Variance Analysis'!J$9:J$24,'Variance Analysis'!$B$9:$B$24,'Variance Analysis'!$B$12,'Variance Analysis'!$A$9:$A$24,'Variance Analysis'!$A$12)</f>
        <v>#REF!</v>
      </c>
      <c r="K36" s="82" t="e">
        <f>SUMIFS('Variance Analysis'!K$9:K$24,'Variance Analysis'!$B$9:$B$24,'Variance Analysis'!$B$12,'Variance Analysis'!$A$9:$A$24,'Variance Analysis'!$A$12)</f>
        <v>#REF!</v>
      </c>
      <c r="L36" s="82" t="e">
        <f>SUMIFS('Variance Analysis'!L$9:L$24,'Variance Analysis'!$B$9:$B$24,'Variance Analysis'!$B$12,'Variance Analysis'!$A$9:$A$24,'Variance Analysis'!$A$12)</f>
        <v>#REF!</v>
      </c>
      <c r="M36" s="82" t="e">
        <f>SUMIFS('Variance Analysis'!M$9:M$24,'Variance Analysis'!$B$9:$B$24,'Variance Analysis'!$B$12,'Variance Analysis'!$A$9:$A$24,'Variance Analysis'!$A$12)</f>
        <v>#REF!</v>
      </c>
      <c r="N36" s="82" t="e">
        <f>SUMIFS('Variance Analysis'!N$9:N$24,'Variance Analysis'!$B$9:$B$24,'Variance Analysis'!$B$12,'Variance Analysis'!$A$9:$A$24,'Variance Analysis'!$A$12)</f>
        <v>#REF!</v>
      </c>
    </row>
    <row r="37" spans="1:26" ht="14.25" customHeight="1">
      <c r="A37" s="74" t="s">
        <v>143</v>
      </c>
      <c r="B37" s="74" t="s">
        <v>38</v>
      </c>
      <c r="C37" s="82" t="e">
        <f>SUMIFS('Variance Analysis'!C$9:C$24,'Variance Analysis'!$B$9:$B$24,'Variance Analysis'!$B$10,'Variance Analysis'!$A$9:$A$24,'Variance Analysis'!$A$12)</f>
        <v>#REF!</v>
      </c>
      <c r="D37" s="82" t="e">
        <f>SUMIFS('Variance Analysis'!D$9:D$24,'Variance Analysis'!$B$9:$B$24,'Variance Analysis'!$B$10,'Variance Analysis'!$A$9:$A$24,'Variance Analysis'!$A$12)</f>
        <v>#REF!</v>
      </c>
      <c r="E37" s="82" t="e">
        <f>SUMIFS('Variance Analysis'!E$9:E$24,'Variance Analysis'!$B$9:$B$24,'Variance Analysis'!$B$10,'Variance Analysis'!$A$9:$A$24,'Variance Analysis'!$A$12)</f>
        <v>#REF!</v>
      </c>
      <c r="F37" s="82" t="e">
        <f>SUMIFS('Variance Analysis'!F$9:F$24,'Variance Analysis'!$B$9:$B$24,'Variance Analysis'!$B$10,'Variance Analysis'!$A$9:$A$24,'Variance Analysis'!$A$12)</f>
        <v>#REF!</v>
      </c>
      <c r="G37" s="82" t="e">
        <f>SUMIFS('Variance Analysis'!G$9:G$24,'Variance Analysis'!$B$9:$B$24,'Variance Analysis'!$B$10,'Variance Analysis'!$A$9:$A$24,'Variance Analysis'!$A$12)</f>
        <v>#REF!</v>
      </c>
      <c r="H37" s="82" t="e">
        <f>SUMIFS('Variance Analysis'!H$9:H$24,'Variance Analysis'!$B$9:$B$24,'Variance Analysis'!$B$10,'Variance Analysis'!$A$9:$A$24,'Variance Analysis'!$A$12)</f>
        <v>#REF!</v>
      </c>
      <c r="I37" s="82" t="e">
        <f>SUMIFS('Variance Analysis'!I$9:I$24,'Variance Analysis'!$B$9:$B$24,'Variance Analysis'!$B$10,'Variance Analysis'!$A$9:$A$24,'Variance Analysis'!$A$12)</f>
        <v>#REF!</v>
      </c>
      <c r="J37" s="82" t="e">
        <f>SUMIFS('Variance Analysis'!J$9:J$24,'Variance Analysis'!$B$9:$B$24,'Variance Analysis'!$B$10,'Variance Analysis'!$A$9:$A$24,'Variance Analysis'!$A$12)</f>
        <v>#REF!</v>
      </c>
      <c r="K37" s="82" t="e">
        <f>SUMIFS('Variance Analysis'!K$9:K$24,'Variance Analysis'!$B$9:$B$24,'Variance Analysis'!$B$10,'Variance Analysis'!$A$9:$A$24,'Variance Analysis'!$A$12)</f>
        <v>#REF!</v>
      </c>
      <c r="L37" s="82" t="e">
        <f>SUMIFS('Variance Analysis'!L$9:L$24,'Variance Analysis'!$B$9:$B$24,'Variance Analysis'!$B$10,'Variance Analysis'!$A$9:$A$24,'Variance Analysis'!$A$12)</f>
        <v>#REF!</v>
      </c>
      <c r="M37" s="82" t="e">
        <f>SUMIFS('Variance Analysis'!M$9:M$24,'Variance Analysis'!$B$9:$B$24,'Variance Analysis'!$B$10,'Variance Analysis'!$A$9:$A$24,'Variance Analysis'!$A$12)</f>
        <v>#REF!</v>
      </c>
      <c r="N37" s="82" t="e">
        <f>SUMIFS('Variance Analysis'!N$9:N$24,'Variance Analysis'!$B$9:$B$24,'Variance Analysis'!$B$10,'Variance Analysis'!$A$9:$A$24,'Variance Analysis'!$A$12)</f>
        <v>#REF!</v>
      </c>
    </row>
    <row r="38" spans="1:26" ht="14.25" customHeight="1">
      <c r="A38" s="74" t="s">
        <v>144</v>
      </c>
      <c r="B38" s="74" t="s">
        <v>38</v>
      </c>
      <c r="C38" s="82" t="e">
        <f>SUMIFS('Variance Analysis'!C$9:C$24,'Variance Analysis'!$B$9:$B$24,'Variance Analysis'!$B$11,'Variance Analysis'!$A$9:$A$24,'Variance Analysis'!$A$12)</f>
        <v>#REF!</v>
      </c>
      <c r="D38" s="82" t="e">
        <f>SUMIFS('Variance Analysis'!D$9:D$24,'Variance Analysis'!$B$9:$B$24,'Variance Analysis'!$B$11,'Variance Analysis'!$A$9:$A$24,'Variance Analysis'!$A$12)</f>
        <v>#REF!</v>
      </c>
      <c r="E38" s="82" t="e">
        <f>SUMIFS('Variance Analysis'!E$9:E$24,'Variance Analysis'!$B$9:$B$24,'Variance Analysis'!$B$11,'Variance Analysis'!$A$9:$A$24,'Variance Analysis'!$A$12)</f>
        <v>#REF!</v>
      </c>
      <c r="F38" s="82" t="e">
        <f>SUMIFS('Variance Analysis'!F$9:F$24,'Variance Analysis'!$B$9:$B$24,'Variance Analysis'!$B$11,'Variance Analysis'!$A$9:$A$24,'Variance Analysis'!$A$12)</f>
        <v>#REF!</v>
      </c>
      <c r="G38" s="82" t="e">
        <f>SUMIFS('Variance Analysis'!G$9:G$24,'Variance Analysis'!$B$9:$B$24,'Variance Analysis'!$B$11,'Variance Analysis'!$A$9:$A$24,'Variance Analysis'!$A$12)</f>
        <v>#REF!</v>
      </c>
      <c r="H38" s="82" t="e">
        <f>SUMIFS('Variance Analysis'!H$9:H$24,'Variance Analysis'!$B$9:$B$24,'Variance Analysis'!$B$11,'Variance Analysis'!$A$9:$A$24,'Variance Analysis'!$A$12)</f>
        <v>#REF!</v>
      </c>
      <c r="I38" s="82" t="e">
        <f>SUMIFS('Variance Analysis'!I$9:I$24,'Variance Analysis'!$B$9:$B$24,'Variance Analysis'!$B$11,'Variance Analysis'!$A$9:$A$24,'Variance Analysis'!$A$12)</f>
        <v>#REF!</v>
      </c>
      <c r="J38" s="82" t="e">
        <f>SUMIFS('Variance Analysis'!J$9:J$24,'Variance Analysis'!$B$9:$B$24,'Variance Analysis'!$B$11,'Variance Analysis'!$A$9:$A$24,'Variance Analysis'!$A$12)</f>
        <v>#REF!</v>
      </c>
      <c r="K38" s="82" t="e">
        <f>SUMIFS('Variance Analysis'!K$9:K$24,'Variance Analysis'!$B$9:$B$24,'Variance Analysis'!$B$11,'Variance Analysis'!$A$9:$A$24,'Variance Analysis'!$A$12)</f>
        <v>#REF!</v>
      </c>
      <c r="L38" s="82" t="e">
        <f>SUMIFS('Variance Analysis'!L$9:L$24,'Variance Analysis'!$B$9:$B$24,'Variance Analysis'!$B$11,'Variance Analysis'!$A$9:$A$24,'Variance Analysis'!$A$12)</f>
        <v>#REF!</v>
      </c>
      <c r="M38" s="82" t="e">
        <f>SUMIFS('Variance Analysis'!M$9:M$24,'Variance Analysis'!$B$9:$B$24,'Variance Analysis'!$B$11,'Variance Analysis'!$A$9:$A$24,'Variance Analysis'!$A$12)</f>
        <v>#REF!</v>
      </c>
      <c r="N38" s="82" t="e">
        <f>SUMIFS('Variance Analysis'!N$9:N$24,'Variance Analysis'!$B$9:$B$24,'Variance Analysis'!$B$11,'Variance Analysis'!$A$9:$A$24,'Variance Analysis'!$A$12)</f>
        <v>#REF!</v>
      </c>
    </row>
    <row r="39" spans="1:26" ht="14.25" customHeight="1">
      <c r="A39" s="74" t="s">
        <v>34</v>
      </c>
      <c r="B39" s="74" t="s">
        <v>38</v>
      </c>
      <c r="C39" s="82" t="e">
        <f>SUMIFS('Variance Analysis'!C$9:C$24,'Variance Analysis'!$B$9:$B$24,'Variance Analysis'!$B$9,'Variance Analysis'!$A$9:$A$24,'Variance Analysis'!$A$12)</f>
        <v>#REF!</v>
      </c>
      <c r="D39" s="82" t="e">
        <f>SUMIFS('Variance Analysis'!D$9:D$24,'Variance Analysis'!$B$9:$B$24,'Variance Analysis'!$B$9,'Variance Analysis'!$A$9:$A$24,'Variance Analysis'!$A$12)</f>
        <v>#REF!</v>
      </c>
      <c r="E39" s="82" t="e">
        <f>SUMIFS('Variance Analysis'!E$9:E$24,'Variance Analysis'!$B$9:$B$24,'Variance Analysis'!$B$9,'Variance Analysis'!$A$9:$A$24,'Variance Analysis'!$A$12)</f>
        <v>#REF!</v>
      </c>
      <c r="F39" s="82" t="e">
        <f>SUMIFS('Variance Analysis'!F$9:F$24,'Variance Analysis'!$B$9:$B$24,'Variance Analysis'!$B$9,'Variance Analysis'!$A$9:$A$24,'Variance Analysis'!$A$12)</f>
        <v>#REF!</v>
      </c>
      <c r="G39" s="82" t="e">
        <f>SUMIFS('Variance Analysis'!G$9:G$24,'Variance Analysis'!$B$9:$B$24,'Variance Analysis'!$B$9,'Variance Analysis'!$A$9:$A$24,'Variance Analysis'!$A$12)</f>
        <v>#REF!</v>
      </c>
      <c r="H39" s="82" t="e">
        <f>SUMIFS('Variance Analysis'!H$9:H$24,'Variance Analysis'!$B$9:$B$24,'Variance Analysis'!$B$9,'Variance Analysis'!$A$9:$A$24,'Variance Analysis'!$A$12)</f>
        <v>#REF!</v>
      </c>
      <c r="I39" s="82" t="e">
        <f>SUMIFS('Variance Analysis'!I$9:I$24,'Variance Analysis'!$B$9:$B$24,'Variance Analysis'!$B$9,'Variance Analysis'!$A$9:$A$24,'Variance Analysis'!$A$12)</f>
        <v>#REF!</v>
      </c>
      <c r="J39" s="82" t="e">
        <f>SUMIFS('Variance Analysis'!J$9:J$24,'Variance Analysis'!$B$9:$B$24,'Variance Analysis'!$B$9,'Variance Analysis'!$A$9:$A$24,'Variance Analysis'!$A$12)</f>
        <v>#REF!</v>
      </c>
      <c r="K39" s="82" t="e">
        <f>SUMIFS('Variance Analysis'!K$9:K$24,'Variance Analysis'!$B$9:$B$24,'Variance Analysis'!$B$9,'Variance Analysis'!$A$9:$A$24,'Variance Analysis'!$A$12)</f>
        <v>#REF!</v>
      </c>
      <c r="L39" s="82" t="e">
        <f>SUMIFS('Variance Analysis'!L$9:L$24,'Variance Analysis'!$B$9:$B$24,'Variance Analysis'!$B$9,'Variance Analysis'!$A$9:$A$24,'Variance Analysis'!$A$12)</f>
        <v>#REF!</v>
      </c>
      <c r="M39" s="82" t="e">
        <f>SUMIFS('Variance Analysis'!M$9:M$24,'Variance Analysis'!$B$9:$B$24,'Variance Analysis'!$B$9,'Variance Analysis'!$A$9:$A$24,'Variance Analysis'!$A$12)</f>
        <v>#REF!</v>
      </c>
      <c r="N39" s="82" t="e">
        <f>SUMIFS('Variance Analysis'!N$9:N$24,'Variance Analysis'!$B$9:$B$24,'Variance Analysis'!$B$9,'Variance Analysis'!$A$9:$A$24,'Variance Analysis'!$A$12)</f>
        <v>#REF!</v>
      </c>
    </row>
    <row r="40" spans="1:26" ht="14.25" customHeight="1">
      <c r="A40" s="77" t="s">
        <v>185</v>
      </c>
      <c r="B40" s="78" t="s">
        <v>38</v>
      </c>
      <c r="C40" s="83" t="e">
        <f t="shared" ref="C40:N40" si="4">ABS(C39)-SUM(C36:C38)</f>
        <v>#REF!</v>
      </c>
      <c r="D40" s="83" t="e">
        <f t="shared" si="4"/>
        <v>#REF!</v>
      </c>
      <c r="E40" s="83" t="e">
        <f t="shared" si="4"/>
        <v>#REF!</v>
      </c>
      <c r="F40" s="83" t="e">
        <f t="shared" si="4"/>
        <v>#REF!</v>
      </c>
      <c r="G40" s="83" t="e">
        <f t="shared" si="4"/>
        <v>#REF!</v>
      </c>
      <c r="H40" s="83" t="e">
        <f t="shared" si="4"/>
        <v>#REF!</v>
      </c>
      <c r="I40" s="83" t="e">
        <f t="shared" si="4"/>
        <v>#REF!</v>
      </c>
      <c r="J40" s="83" t="e">
        <f t="shared" si="4"/>
        <v>#REF!</v>
      </c>
      <c r="K40" s="83" t="e">
        <f t="shared" si="4"/>
        <v>#REF!</v>
      </c>
      <c r="L40" s="83" t="e">
        <f t="shared" si="4"/>
        <v>#REF!</v>
      </c>
      <c r="M40" s="83" t="e">
        <f t="shared" si="4"/>
        <v>#REF!</v>
      </c>
      <c r="N40" s="83" t="e">
        <f t="shared" si="4"/>
        <v>#REF!</v>
      </c>
    </row>
    <row r="41" spans="1:26" ht="14.25" customHeight="1">
      <c r="A41" s="7"/>
      <c r="B41" s="5"/>
      <c r="C41" s="34"/>
      <c r="D41" s="34"/>
      <c r="E41" s="34"/>
      <c r="F41" s="34"/>
      <c r="G41" s="34"/>
      <c r="H41" s="34"/>
      <c r="I41" s="34"/>
      <c r="J41" s="34"/>
      <c r="K41" s="34"/>
      <c r="L41" s="34"/>
      <c r="M41" s="34"/>
      <c r="N41" s="34"/>
    </row>
    <row r="42" spans="1:26" ht="14.25" customHeight="1">
      <c r="A42" s="7"/>
      <c r="B42" s="5"/>
      <c r="C42" s="34"/>
      <c r="D42" s="34"/>
      <c r="E42" s="34"/>
      <c r="F42" s="34"/>
      <c r="G42" s="34"/>
      <c r="H42" s="34"/>
      <c r="I42" s="34"/>
      <c r="J42" s="34"/>
      <c r="K42" s="34"/>
      <c r="L42" s="34"/>
      <c r="M42" s="34"/>
      <c r="N42" s="34"/>
    </row>
    <row r="43" spans="1:26" ht="33" customHeight="1">
      <c r="A43" s="143" t="s">
        <v>42</v>
      </c>
      <c r="B43" s="110" t="s">
        <v>165</v>
      </c>
      <c r="C43" s="60" t="s">
        <v>122</v>
      </c>
      <c r="D43" s="60" t="s">
        <v>123</v>
      </c>
      <c r="E43" s="60" t="s">
        <v>124</v>
      </c>
      <c r="F43" s="60" t="s">
        <v>125</v>
      </c>
      <c r="G43" s="60" t="s">
        <v>126</v>
      </c>
      <c r="H43" s="60" t="s">
        <v>127</v>
      </c>
      <c r="I43" s="60" t="s">
        <v>128</v>
      </c>
      <c r="J43" s="60" t="s">
        <v>129</v>
      </c>
      <c r="K43" s="60" t="s">
        <v>130</v>
      </c>
      <c r="L43" s="60" t="s">
        <v>131</v>
      </c>
      <c r="M43" s="60" t="s">
        <v>132</v>
      </c>
      <c r="N43" s="60" t="s">
        <v>133</v>
      </c>
      <c r="O43" s="147"/>
      <c r="P43" s="147"/>
      <c r="Q43" s="147"/>
      <c r="R43" s="147"/>
      <c r="S43" s="147"/>
      <c r="T43" s="147"/>
      <c r="U43" s="147"/>
      <c r="V43" s="147"/>
      <c r="W43" s="147"/>
      <c r="X43" s="147"/>
      <c r="Y43" s="147"/>
      <c r="Z43" s="147"/>
    </row>
    <row r="44" spans="1:26" ht="14.25" customHeight="1">
      <c r="A44" s="74" t="s">
        <v>182</v>
      </c>
      <c r="B44" s="74" t="s">
        <v>38</v>
      </c>
      <c r="C44" s="82" t="e">
        <f>SUMIFS('Variance Analysis'!C$9:C$24,'Variance Analysis'!$B$9:$B$24,'Variance Analysis'!$B$12,'Variance Analysis'!$A$9:$A$24,'Variance Analysis'!$A$13)</f>
        <v>#REF!</v>
      </c>
      <c r="D44" s="82" t="e">
        <f>SUMIFS('Variance Analysis'!D$9:D$24,'Variance Analysis'!$B$9:$B$24,'Variance Analysis'!$B$12,'Variance Analysis'!$A$9:$A$24,'Variance Analysis'!$A$13)</f>
        <v>#REF!</v>
      </c>
      <c r="E44" s="82" t="e">
        <f>SUMIFS('Variance Analysis'!E$9:E$24,'Variance Analysis'!$B$9:$B$24,'Variance Analysis'!$B$12,'Variance Analysis'!$A$9:$A$24,'Variance Analysis'!$A$13)</f>
        <v>#REF!</v>
      </c>
      <c r="F44" s="82" t="e">
        <f>SUMIFS('Variance Analysis'!F$9:F$24,'Variance Analysis'!$B$9:$B$24,'Variance Analysis'!$B$12,'Variance Analysis'!$A$9:$A$24,'Variance Analysis'!$A$13)</f>
        <v>#REF!</v>
      </c>
      <c r="G44" s="82" t="e">
        <f>SUMIFS('Variance Analysis'!G$9:G$24,'Variance Analysis'!$B$9:$B$24,'Variance Analysis'!$B$12,'Variance Analysis'!$A$9:$A$24,'Variance Analysis'!$A$13)</f>
        <v>#REF!</v>
      </c>
      <c r="H44" s="82" t="e">
        <f>SUMIFS('Variance Analysis'!H$9:H$24,'Variance Analysis'!$B$9:$B$24,'Variance Analysis'!$B$12,'Variance Analysis'!$A$9:$A$24,'Variance Analysis'!$A$13)</f>
        <v>#REF!</v>
      </c>
      <c r="I44" s="82" t="e">
        <f>SUMIFS('Variance Analysis'!I$9:I$24,'Variance Analysis'!$B$9:$B$24,'Variance Analysis'!$B$12,'Variance Analysis'!$A$9:$A$24,'Variance Analysis'!$A$13)</f>
        <v>#REF!</v>
      </c>
      <c r="J44" s="82" t="e">
        <f>SUMIFS('Variance Analysis'!J$9:J$24,'Variance Analysis'!$B$9:$B$24,'Variance Analysis'!$B$12,'Variance Analysis'!$A$9:$A$24,'Variance Analysis'!$A$13)</f>
        <v>#REF!</v>
      </c>
      <c r="K44" s="82" t="e">
        <f>SUMIFS('Variance Analysis'!K$9:K$24,'Variance Analysis'!$B$9:$B$24,'Variance Analysis'!$B$12,'Variance Analysis'!$A$9:$A$24,'Variance Analysis'!$A$13)</f>
        <v>#REF!</v>
      </c>
      <c r="L44" s="82" t="e">
        <f>SUMIFS('Variance Analysis'!L$9:L$24,'Variance Analysis'!$B$9:$B$24,'Variance Analysis'!$B$12,'Variance Analysis'!$A$9:$A$24,'Variance Analysis'!$A$13)</f>
        <v>#REF!</v>
      </c>
      <c r="M44" s="82" t="e">
        <f>SUMIFS('Variance Analysis'!M$9:M$24,'Variance Analysis'!$B$9:$B$24,'Variance Analysis'!$B$12,'Variance Analysis'!$A$9:$A$24,'Variance Analysis'!$A$13)</f>
        <v>#REF!</v>
      </c>
      <c r="N44" s="82" t="e">
        <f>SUMIFS('Variance Analysis'!N$9:N$24,'Variance Analysis'!$B$9:$B$24,'Variance Analysis'!$B$12,'Variance Analysis'!$A$9:$A$24,'Variance Analysis'!$A$13)</f>
        <v>#REF!</v>
      </c>
    </row>
    <row r="45" spans="1:26" ht="14.25" customHeight="1">
      <c r="A45" s="74" t="s">
        <v>143</v>
      </c>
      <c r="B45" s="74" t="s">
        <v>38</v>
      </c>
      <c r="C45" s="82" t="e">
        <f>SUMIFS('Variance Analysis'!C$9:C$24,'Variance Analysis'!$B$9:$B$24,'Variance Analysis'!$B$10,'Variance Analysis'!$A$9:$A$24,'Variance Analysis'!$A$13)</f>
        <v>#REF!</v>
      </c>
      <c r="D45" s="82" t="e">
        <f>SUMIFS('Variance Analysis'!D$9:D$24,'Variance Analysis'!$B$9:$B$24,'Variance Analysis'!$B$10,'Variance Analysis'!$A$9:$A$24,'Variance Analysis'!$A$13)</f>
        <v>#REF!</v>
      </c>
      <c r="E45" s="82" t="e">
        <f>SUMIFS('Variance Analysis'!E$9:E$24,'Variance Analysis'!$B$9:$B$24,'Variance Analysis'!$B$10,'Variance Analysis'!$A$9:$A$24,'Variance Analysis'!$A$13)</f>
        <v>#REF!</v>
      </c>
      <c r="F45" s="82" t="e">
        <f>SUMIFS('Variance Analysis'!F$9:F$24,'Variance Analysis'!$B$9:$B$24,'Variance Analysis'!$B$10,'Variance Analysis'!$A$9:$A$24,'Variance Analysis'!$A$13)</f>
        <v>#REF!</v>
      </c>
      <c r="G45" s="82" t="e">
        <f>SUMIFS('Variance Analysis'!G$9:G$24,'Variance Analysis'!$B$9:$B$24,'Variance Analysis'!$B$10,'Variance Analysis'!$A$9:$A$24,'Variance Analysis'!$A$13)</f>
        <v>#REF!</v>
      </c>
      <c r="H45" s="82" t="e">
        <f>SUMIFS('Variance Analysis'!H$9:H$24,'Variance Analysis'!$B$9:$B$24,'Variance Analysis'!$B$10,'Variance Analysis'!$A$9:$A$24,'Variance Analysis'!$A$13)</f>
        <v>#REF!</v>
      </c>
      <c r="I45" s="82" t="e">
        <f>SUMIFS('Variance Analysis'!I$9:I$24,'Variance Analysis'!$B$9:$B$24,'Variance Analysis'!$B$10,'Variance Analysis'!$A$9:$A$24,'Variance Analysis'!$A$13)</f>
        <v>#REF!</v>
      </c>
      <c r="J45" s="82" t="e">
        <f>SUMIFS('Variance Analysis'!J$9:J$24,'Variance Analysis'!$B$9:$B$24,'Variance Analysis'!$B$10,'Variance Analysis'!$A$9:$A$24,'Variance Analysis'!$A$13)</f>
        <v>#REF!</v>
      </c>
      <c r="K45" s="82" t="e">
        <f>SUMIFS('Variance Analysis'!K$9:K$24,'Variance Analysis'!$B$9:$B$24,'Variance Analysis'!$B$10,'Variance Analysis'!$A$9:$A$24,'Variance Analysis'!$A$13)</f>
        <v>#REF!</v>
      </c>
      <c r="L45" s="82" t="e">
        <f>SUMIFS('Variance Analysis'!L$9:L$24,'Variance Analysis'!$B$9:$B$24,'Variance Analysis'!$B$10,'Variance Analysis'!$A$9:$A$24,'Variance Analysis'!$A$13)</f>
        <v>#REF!</v>
      </c>
      <c r="M45" s="82" t="e">
        <f>SUMIFS('Variance Analysis'!M$9:M$24,'Variance Analysis'!$B$9:$B$24,'Variance Analysis'!$B$10,'Variance Analysis'!$A$9:$A$24,'Variance Analysis'!$A$13)</f>
        <v>#REF!</v>
      </c>
      <c r="N45" s="82" t="e">
        <f>SUMIFS('Variance Analysis'!N$9:N$24,'Variance Analysis'!$B$9:$B$24,'Variance Analysis'!$B$10,'Variance Analysis'!$A$9:$A$24,'Variance Analysis'!$A$13)</f>
        <v>#REF!</v>
      </c>
    </row>
    <row r="46" spans="1:26" ht="14.25" customHeight="1">
      <c r="A46" s="74" t="s">
        <v>144</v>
      </c>
      <c r="B46" s="74" t="s">
        <v>38</v>
      </c>
      <c r="C46" s="82" t="e">
        <f>SUMIFS('Variance Analysis'!C$9:C$24,'Variance Analysis'!$B$9:$B$24,'Variance Analysis'!$B$11,'Variance Analysis'!$A$9:$A$24,'Variance Analysis'!$A$13)</f>
        <v>#REF!</v>
      </c>
      <c r="D46" s="82" t="e">
        <f>SUMIFS('Variance Analysis'!D$9:D$24,'Variance Analysis'!$B$9:$B$24,'Variance Analysis'!$B$11,'Variance Analysis'!$A$9:$A$24,'Variance Analysis'!$A$13)</f>
        <v>#REF!</v>
      </c>
      <c r="E46" s="82" t="e">
        <f>SUMIFS('Variance Analysis'!E$9:E$24,'Variance Analysis'!$B$9:$B$24,'Variance Analysis'!$B$11,'Variance Analysis'!$A$9:$A$24,'Variance Analysis'!$A$13)</f>
        <v>#REF!</v>
      </c>
      <c r="F46" s="82" t="e">
        <f>SUMIFS('Variance Analysis'!F$9:F$24,'Variance Analysis'!$B$9:$B$24,'Variance Analysis'!$B$11,'Variance Analysis'!$A$9:$A$24,'Variance Analysis'!$A$13)</f>
        <v>#REF!</v>
      </c>
      <c r="G46" s="82" t="e">
        <f>SUMIFS('Variance Analysis'!G$9:G$24,'Variance Analysis'!$B$9:$B$24,'Variance Analysis'!$B$11,'Variance Analysis'!$A$9:$A$24,'Variance Analysis'!$A$13)</f>
        <v>#REF!</v>
      </c>
      <c r="H46" s="82" t="e">
        <f>SUMIFS('Variance Analysis'!H$9:H$24,'Variance Analysis'!$B$9:$B$24,'Variance Analysis'!$B$11,'Variance Analysis'!$A$9:$A$24,'Variance Analysis'!$A$13)</f>
        <v>#REF!</v>
      </c>
      <c r="I46" s="82" t="e">
        <f>SUMIFS('Variance Analysis'!I$9:I$24,'Variance Analysis'!$B$9:$B$24,'Variance Analysis'!$B$11,'Variance Analysis'!$A$9:$A$24,'Variance Analysis'!$A$13)</f>
        <v>#REF!</v>
      </c>
      <c r="J46" s="82" t="e">
        <f>SUMIFS('Variance Analysis'!J$9:J$24,'Variance Analysis'!$B$9:$B$24,'Variance Analysis'!$B$11,'Variance Analysis'!$A$9:$A$24,'Variance Analysis'!$A$13)</f>
        <v>#REF!</v>
      </c>
      <c r="K46" s="82" t="e">
        <f>SUMIFS('Variance Analysis'!K$9:K$24,'Variance Analysis'!$B$9:$B$24,'Variance Analysis'!$B$11,'Variance Analysis'!$A$9:$A$24,'Variance Analysis'!$A$13)</f>
        <v>#REF!</v>
      </c>
      <c r="L46" s="82" t="e">
        <f>SUMIFS('Variance Analysis'!L$9:L$24,'Variance Analysis'!$B$9:$B$24,'Variance Analysis'!$B$11,'Variance Analysis'!$A$9:$A$24,'Variance Analysis'!$A$13)</f>
        <v>#REF!</v>
      </c>
      <c r="M46" s="82" t="e">
        <f>SUMIFS('Variance Analysis'!M$9:M$24,'Variance Analysis'!$B$9:$B$24,'Variance Analysis'!$B$11,'Variance Analysis'!$A$9:$A$24,'Variance Analysis'!$A$13)</f>
        <v>#REF!</v>
      </c>
      <c r="N46" s="82" t="e">
        <f>SUMIFS('Variance Analysis'!N$9:N$24,'Variance Analysis'!$B$9:$B$24,'Variance Analysis'!$B$11,'Variance Analysis'!$A$9:$A$24,'Variance Analysis'!$A$13)</f>
        <v>#REF!</v>
      </c>
    </row>
    <row r="47" spans="1:26" ht="14.25" customHeight="1">
      <c r="A47" s="74" t="s">
        <v>34</v>
      </c>
      <c r="B47" s="74" t="s">
        <v>38</v>
      </c>
      <c r="C47" s="82" t="e">
        <f>SUMIFS('Variance Analysis'!C$9:C$24,'Variance Analysis'!$B$9:$B$24,'Variance Analysis'!$B$9,'Variance Analysis'!$A$9:$A$24,'Variance Analysis'!$A$13)</f>
        <v>#REF!</v>
      </c>
      <c r="D47" s="82" t="e">
        <f>SUMIFS('Variance Analysis'!D$9:D$24,'Variance Analysis'!$B$9:$B$24,'Variance Analysis'!$B$9,'Variance Analysis'!$A$9:$A$24,'Variance Analysis'!$A$13)</f>
        <v>#REF!</v>
      </c>
      <c r="E47" s="82" t="e">
        <f>SUMIFS('Variance Analysis'!E$9:E$24,'Variance Analysis'!$B$9:$B$24,'Variance Analysis'!$B$9,'Variance Analysis'!$A$9:$A$24,'Variance Analysis'!$A$13)</f>
        <v>#REF!</v>
      </c>
      <c r="F47" s="82" t="e">
        <f>SUMIFS('Variance Analysis'!F$9:F$24,'Variance Analysis'!$B$9:$B$24,'Variance Analysis'!$B$9,'Variance Analysis'!$A$9:$A$24,'Variance Analysis'!$A$13)</f>
        <v>#REF!</v>
      </c>
      <c r="G47" s="82" t="e">
        <f>SUMIFS('Variance Analysis'!G$9:G$24,'Variance Analysis'!$B$9:$B$24,'Variance Analysis'!$B$9,'Variance Analysis'!$A$9:$A$24,'Variance Analysis'!$A$13)</f>
        <v>#REF!</v>
      </c>
      <c r="H47" s="82" t="e">
        <f>SUMIFS('Variance Analysis'!H$9:H$24,'Variance Analysis'!$B$9:$B$24,'Variance Analysis'!$B$9,'Variance Analysis'!$A$9:$A$24,'Variance Analysis'!$A$13)</f>
        <v>#REF!</v>
      </c>
      <c r="I47" s="82" t="e">
        <f>SUMIFS('Variance Analysis'!I$9:I$24,'Variance Analysis'!$B$9:$B$24,'Variance Analysis'!$B$9,'Variance Analysis'!$A$9:$A$24,'Variance Analysis'!$A$13)</f>
        <v>#REF!</v>
      </c>
      <c r="J47" s="82" t="e">
        <f>SUMIFS('Variance Analysis'!J$9:J$24,'Variance Analysis'!$B$9:$B$24,'Variance Analysis'!$B$9,'Variance Analysis'!$A$9:$A$24,'Variance Analysis'!$A$13)</f>
        <v>#REF!</v>
      </c>
      <c r="K47" s="82" t="e">
        <f>SUMIFS('Variance Analysis'!K$9:K$24,'Variance Analysis'!$B$9:$B$24,'Variance Analysis'!$B$9,'Variance Analysis'!$A$9:$A$24,'Variance Analysis'!$A$13)</f>
        <v>#REF!</v>
      </c>
      <c r="L47" s="82" t="e">
        <f>SUMIFS('Variance Analysis'!L$9:L$24,'Variance Analysis'!$B$9:$B$24,'Variance Analysis'!$B$9,'Variance Analysis'!$A$9:$A$24,'Variance Analysis'!$A$13)</f>
        <v>#REF!</v>
      </c>
      <c r="M47" s="82" t="e">
        <f>SUMIFS('Variance Analysis'!M$9:M$24,'Variance Analysis'!$B$9:$B$24,'Variance Analysis'!$B$9,'Variance Analysis'!$A$9:$A$24,'Variance Analysis'!$A$13)</f>
        <v>#REF!</v>
      </c>
      <c r="N47" s="82" t="e">
        <f>SUMIFS('Variance Analysis'!N$9:N$24,'Variance Analysis'!$B$9:$B$24,'Variance Analysis'!$B$9,'Variance Analysis'!$A$9:$A$24,'Variance Analysis'!$A$13)</f>
        <v>#REF!</v>
      </c>
    </row>
    <row r="48" spans="1:26" ht="14.25" customHeight="1">
      <c r="A48" s="77" t="s">
        <v>185</v>
      </c>
      <c r="B48" s="78" t="s">
        <v>38</v>
      </c>
      <c r="C48" s="83" t="e">
        <f t="shared" ref="C48:N48" si="5">ABS(C47)-SUM(C44:C46)</f>
        <v>#REF!</v>
      </c>
      <c r="D48" s="83" t="e">
        <f t="shared" si="5"/>
        <v>#REF!</v>
      </c>
      <c r="E48" s="83" t="e">
        <f t="shared" si="5"/>
        <v>#REF!</v>
      </c>
      <c r="F48" s="83" t="e">
        <f t="shared" si="5"/>
        <v>#REF!</v>
      </c>
      <c r="G48" s="83" t="e">
        <f t="shared" si="5"/>
        <v>#REF!</v>
      </c>
      <c r="H48" s="83" t="e">
        <f t="shared" si="5"/>
        <v>#REF!</v>
      </c>
      <c r="I48" s="83" t="e">
        <f t="shared" si="5"/>
        <v>#REF!</v>
      </c>
      <c r="J48" s="83" t="e">
        <f t="shared" si="5"/>
        <v>#REF!</v>
      </c>
      <c r="K48" s="83" t="e">
        <f t="shared" si="5"/>
        <v>#REF!</v>
      </c>
      <c r="L48" s="83" t="e">
        <f t="shared" si="5"/>
        <v>#REF!</v>
      </c>
      <c r="M48" s="83" t="e">
        <f t="shared" si="5"/>
        <v>#REF!</v>
      </c>
      <c r="N48" s="83" t="e">
        <f t="shared" si="5"/>
        <v>#REF!</v>
      </c>
    </row>
    <row r="49" spans="1:26" ht="14.25" customHeight="1">
      <c r="A49" s="7"/>
      <c r="B49" s="5"/>
      <c r="C49" s="34"/>
      <c r="D49" s="34"/>
      <c r="E49" s="34"/>
      <c r="F49" s="34"/>
      <c r="G49" s="34"/>
      <c r="H49" s="34"/>
      <c r="I49" s="34"/>
      <c r="J49" s="34"/>
      <c r="K49" s="34"/>
      <c r="L49" s="34"/>
      <c r="M49" s="34"/>
      <c r="N49" s="34"/>
    </row>
    <row r="50" spans="1:26" ht="14.25" customHeight="1">
      <c r="A50" s="7"/>
      <c r="B50" s="5"/>
      <c r="C50" s="34"/>
      <c r="D50" s="34"/>
      <c r="E50" s="34"/>
      <c r="F50" s="34"/>
      <c r="G50" s="34"/>
      <c r="H50" s="34"/>
      <c r="I50" s="34"/>
      <c r="J50" s="34"/>
      <c r="K50" s="34"/>
      <c r="L50" s="34"/>
      <c r="M50" s="34"/>
      <c r="N50" s="34"/>
    </row>
    <row r="51" spans="1:26" ht="33" customHeight="1">
      <c r="A51" s="143" t="s">
        <v>43</v>
      </c>
      <c r="B51" s="110" t="s">
        <v>165</v>
      </c>
      <c r="C51" s="60" t="s">
        <v>122</v>
      </c>
      <c r="D51" s="60" t="s">
        <v>123</v>
      </c>
      <c r="E51" s="60" t="s">
        <v>124</v>
      </c>
      <c r="F51" s="60" t="s">
        <v>125</v>
      </c>
      <c r="G51" s="60" t="s">
        <v>126</v>
      </c>
      <c r="H51" s="60" t="s">
        <v>127</v>
      </c>
      <c r="I51" s="60" t="s">
        <v>128</v>
      </c>
      <c r="J51" s="60" t="s">
        <v>129</v>
      </c>
      <c r="K51" s="60" t="s">
        <v>130</v>
      </c>
      <c r="L51" s="60" t="s">
        <v>131</v>
      </c>
      <c r="M51" s="60" t="s">
        <v>132</v>
      </c>
      <c r="N51" s="60" t="s">
        <v>133</v>
      </c>
      <c r="O51" s="147"/>
      <c r="P51" s="147"/>
      <c r="Q51" s="147"/>
      <c r="R51" s="147"/>
      <c r="S51" s="147"/>
      <c r="T51" s="147"/>
      <c r="U51" s="147"/>
      <c r="V51" s="147"/>
      <c r="W51" s="147"/>
      <c r="X51" s="147"/>
      <c r="Y51" s="147"/>
      <c r="Z51" s="147"/>
    </row>
    <row r="52" spans="1:26" ht="14.25" customHeight="1">
      <c r="A52" s="74" t="s">
        <v>182</v>
      </c>
      <c r="B52" s="74" t="s">
        <v>38</v>
      </c>
      <c r="C52" s="82" t="e">
        <f>SUMIFS('Variance Analysis'!C$9:C$24,'Variance Analysis'!$B$9:$B$24,'Variance Analysis'!$B$12,'Variance Analysis'!$A$9:$A$24,'Variance Analysis'!$A$17)</f>
        <v>#REF!</v>
      </c>
      <c r="D52" s="82" t="e">
        <f>SUMIFS('Variance Analysis'!D$9:D$24,'Variance Analysis'!$B$9:$B$24,'Variance Analysis'!$B$12,'Variance Analysis'!$A$9:$A$24,'Variance Analysis'!$A$17)</f>
        <v>#REF!</v>
      </c>
      <c r="E52" s="82" t="e">
        <f>SUMIFS('Variance Analysis'!E$9:E$24,'Variance Analysis'!$B$9:$B$24,'Variance Analysis'!$B$12,'Variance Analysis'!$A$9:$A$24,'Variance Analysis'!$A$17)</f>
        <v>#REF!</v>
      </c>
      <c r="F52" s="82" t="e">
        <f>SUMIFS('Variance Analysis'!F$9:F$24,'Variance Analysis'!$B$9:$B$24,'Variance Analysis'!$B$12,'Variance Analysis'!$A$9:$A$24,'Variance Analysis'!$A$17)</f>
        <v>#REF!</v>
      </c>
      <c r="G52" s="82" t="e">
        <f>SUMIFS('Variance Analysis'!G$9:G$24,'Variance Analysis'!$B$9:$B$24,'Variance Analysis'!$B$12,'Variance Analysis'!$A$9:$A$24,'Variance Analysis'!$A$17)</f>
        <v>#REF!</v>
      </c>
      <c r="H52" s="82" t="e">
        <f>SUMIFS('Variance Analysis'!H$9:H$24,'Variance Analysis'!$B$9:$B$24,'Variance Analysis'!$B$12,'Variance Analysis'!$A$9:$A$24,'Variance Analysis'!$A$17)</f>
        <v>#REF!</v>
      </c>
      <c r="I52" s="82" t="e">
        <f>SUMIFS('Variance Analysis'!I$9:I$24,'Variance Analysis'!$B$9:$B$24,'Variance Analysis'!$B$12,'Variance Analysis'!$A$9:$A$24,'Variance Analysis'!$A$17)</f>
        <v>#REF!</v>
      </c>
      <c r="J52" s="82" t="e">
        <f>SUMIFS('Variance Analysis'!J$9:J$24,'Variance Analysis'!$B$9:$B$24,'Variance Analysis'!$B$12,'Variance Analysis'!$A$9:$A$24,'Variance Analysis'!$A$17)</f>
        <v>#REF!</v>
      </c>
      <c r="K52" s="82" t="e">
        <f>SUMIFS('Variance Analysis'!K$9:K$24,'Variance Analysis'!$B$9:$B$24,'Variance Analysis'!$B$12,'Variance Analysis'!$A$9:$A$24,'Variance Analysis'!$A$17)</f>
        <v>#REF!</v>
      </c>
      <c r="L52" s="82" t="e">
        <f>SUMIFS('Variance Analysis'!L$9:L$24,'Variance Analysis'!$B$9:$B$24,'Variance Analysis'!$B$12,'Variance Analysis'!$A$9:$A$24,'Variance Analysis'!$A$17)</f>
        <v>#REF!</v>
      </c>
      <c r="M52" s="82" t="e">
        <f>SUMIFS('Variance Analysis'!M$9:M$24,'Variance Analysis'!$B$9:$B$24,'Variance Analysis'!$B$12,'Variance Analysis'!$A$9:$A$24,'Variance Analysis'!$A$17)</f>
        <v>#REF!</v>
      </c>
      <c r="N52" s="82" t="e">
        <f>SUMIFS('Variance Analysis'!N$9:N$24,'Variance Analysis'!$B$9:$B$24,'Variance Analysis'!$B$12,'Variance Analysis'!$A$9:$A$24,'Variance Analysis'!$A$17)</f>
        <v>#REF!</v>
      </c>
    </row>
    <row r="53" spans="1:26" ht="14.25" customHeight="1">
      <c r="A53" s="74" t="s">
        <v>143</v>
      </c>
      <c r="B53" s="74" t="s">
        <v>38</v>
      </c>
      <c r="C53" s="82" t="e">
        <f>SUMIFS('Variance Analysis'!C$9:C$24,'Variance Analysis'!$B$9:$B$24,'Variance Analysis'!$B$10,'Variance Analysis'!$A$9:$A$24,'Variance Analysis'!$A$17)</f>
        <v>#REF!</v>
      </c>
      <c r="D53" s="82" t="e">
        <f>SUMIFS('Variance Analysis'!D$9:D$24,'Variance Analysis'!$B$9:$B$24,'Variance Analysis'!$B$10,'Variance Analysis'!$A$9:$A$24,'Variance Analysis'!$A$17)</f>
        <v>#REF!</v>
      </c>
      <c r="E53" s="82" t="e">
        <f>SUMIFS('Variance Analysis'!E$9:E$24,'Variance Analysis'!$B$9:$B$24,'Variance Analysis'!$B$10,'Variance Analysis'!$A$9:$A$24,'Variance Analysis'!$A$17)</f>
        <v>#REF!</v>
      </c>
      <c r="F53" s="82" t="e">
        <f>SUMIFS('Variance Analysis'!F$9:F$24,'Variance Analysis'!$B$9:$B$24,'Variance Analysis'!$B$10,'Variance Analysis'!$A$9:$A$24,'Variance Analysis'!$A$17)</f>
        <v>#REF!</v>
      </c>
      <c r="G53" s="82" t="e">
        <f>SUMIFS('Variance Analysis'!G$9:G$24,'Variance Analysis'!$B$9:$B$24,'Variance Analysis'!$B$10,'Variance Analysis'!$A$9:$A$24,'Variance Analysis'!$A$17)</f>
        <v>#REF!</v>
      </c>
      <c r="H53" s="82" t="e">
        <f>SUMIFS('Variance Analysis'!H$9:H$24,'Variance Analysis'!$B$9:$B$24,'Variance Analysis'!$B$10,'Variance Analysis'!$A$9:$A$24,'Variance Analysis'!$A$17)</f>
        <v>#REF!</v>
      </c>
      <c r="I53" s="82" t="e">
        <f>SUMIFS('Variance Analysis'!I$9:I$24,'Variance Analysis'!$B$9:$B$24,'Variance Analysis'!$B$10,'Variance Analysis'!$A$9:$A$24,'Variance Analysis'!$A$17)</f>
        <v>#REF!</v>
      </c>
      <c r="J53" s="82" t="e">
        <f>SUMIFS('Variance Analysis'!J$9:J$24,'Variance Analysis'!$B$9:$B$24,'Variance Analysis'!$B$10,'Variance Analysis'!$A$9:$A$24,'Variance Analysis'!$A$17)</f>
        <v>#REF!</v>
      </c>
      <c r="K53" s="82" t="e">
        <f>SUMIFS('Variance Analysis'!K$9:K$24,'Variance Analysis'!$B$9:$B$24,'Variance Analysis'!$B$10,'Variance Analysis'!$A$9:$A$24,'Variance Analysis'!$A$17)</f>
        <v>#REF!</v>
      </c>
      <c r="L53" s="82" t="e">
        <f>SUMIFS('Variance Analysis'!L$9:L$24,'Variance Analysis'!$B$9:$B$24,'Variance Analysis'!$B$10,'Variance Analysis'!$A$9:$A$24,'Variance Analysis'!$A$17)</f>
        <v>#REF!</v>
      </c>
      <c r="M53" s="82" t="e">
        <f>SUMIFS('Variance Analysis'!M$9:M$24,'Variance Analysis'!$B$9:$B$24,'Variance Analysis'!$B$10,'Variance Analysis'!$A$9:$A$24,'Variance Analysis'!$A$17)</f>
        <v>#REF!</v>
      </c>
      <c r="N53" s="82" t="e">
        <f>SUMIFS('Variance Analysis'!N$9:N$24,'Variance Analysis'!$B$9:$B$24,'Variance Analysis'!$B$10,'Variance Analysis'!$A$9:$A$24,'Variance Analysis'!$A$17)</f>
        <v>#REF!</v>
      </c>
    </row>
    <row r="54" spans="1:26" ht="14.25" customHeight="1">
      <c r="A54" s="74" t="s">
        <v>144</v>
      </c>
      <c r="B54" s="74" t="s">
        <v>38</v>
      </c>
      <c r="C54" s="82" t="e">
        <f>SUMIFS('Variance Analysis'!C$9:C$24,'Variance Analysis'!$B$9:$B$24,'Variance Analysis'!$B$11,'Variance Analysis'!$A$9:$A$24,'Variance Analysis'!$A$17)</f>
        <v>#REF!</v>
      </c>
      <c r="D54" s="82" t="e">
        <f>SUMIFS('Variance Analysis'!D$9:D$24,'Variance Analysis'!$B$9:$B$24,'Variance Analysis'!$B$11,'Variance Analysis'!$A$9:$A$24,'Variance Analysis'!$A$17)</f>
        <v>#REF!</v>
      </c>
      <c r="E54" s="82" t="e">
        <f>SUMIFS('Variance Analysis'!E$9:E$24,'Variance Analysis'!$B$9:$B$24,'Variance Analysis'!$B$11,'Variance Analysis'!$A$9:$A$24,'Variance Analysis'!$A$17)</f>
        <v>#REF!</v>
      </c>
      <c r="F54" s="82" t="e">
        <f>SUMIFS('Variance Analysis'!F$9:F$24,'Variance Analysis'!$B$9:$B$24,'Variance Analysis'!$B$11,'Variance Analysis'!$A$9:$A$24,'Variance Analysis'!$A$17)</f>
        <v>#REF!</v>
      </c>
      <c r="G54" s="82" t="e">
        <f>SUMIFS('Variance Analysis'!G$9:G$24,'Variance Analysis'!$B$9:$B$24,'Variance Analysis'!$B$11,'Variance Analysis'!$A$9:$A$24,'Variance Analysis'!$A$17)</f>
        <v>#REF!</v>
      </c>
      <c r="H54" s="82" t="e">
        <f>SUMIFS('Variance Analysis'!H$9:H$24,'Variance Analysis'!$B$9:$B$24,'Variance Analysis'!$B$11,'Variance Analysis'!$A$9:$A$24,'Variance Analysis'!$A$17)</f>
        <v>#REF!</v>
      </c>
      <c r="I54" s="82" t="e">
        <f>SUMIFS('Variance Analysis'!I$9:I$24,'Variance Analysis'!$B$9:$B$24,'Variance Analysis'!$B$11,'Variance Analysis'!$A$9:$A$24,'Variance Analysis'!$A$17)</f>
        <v>#REF!</v>
      </c>
      <c r="J54" s="82" t="e">
        <f>SUMIFS('Variance Analysis'!J$9:J$24,'Variance Analysis'!$B$9:$B$24,'Variance Analysis'!$B$11,'Variance Analysis'!$A$9:$A$24,'Variance Analysis'!$A$17)</f>
        <v>#REF!</v>
      </c>
      <c r="K54" s="82" t="e">
        <f>SUMIFS('Variance Analysis'!K$9:K$24,'Variance Analysis'!$B$9:$B$24,'Variance Analysis'!$B$11,'Variance Analysis'!$A$9:$A$24,'Variance Analysis'!$A$17)</f>
        <v>#REF!</v>
      </c>
      <c r="L54" s="82" t="e">
        <f>SUMIFS('Variance Analysis'!L$9:L$24,'Variance Analysis'!$B$9:$B$24,'Variance Analysis'!$B$11,'Variance Analysis'!$A$9:$A$24,'Variance Analysis'!$A$17)</f>
        <v>#REF!</v>
      </c>
      <c r="M54" s="82" t="e">
        <f>SUMIFS('Variance Analysis'!M$9:M$24,'Variance Analysis'!$B$9:$B$24,'Variance Analysis'!$B$11,'Variance Analysis'!$A$9:$A$24,'Variance Analysis'!$A$17)</f>
        <v>#REF!</v>
      </c>
      <c r="N54" s="82" t="e">
        <f>SUMIFS('Variance Analysis'!N$9:N$24,'Variance Analysis'!$B$9:$B$24,'Variance Analysis'!$B$11,'Variance Analysis'!$A$9:$A$24,'Variance Analysis'!$A$17)</f>
        <v>#REF!</v>
      </c>
    </row>
    <row r="55" spans="1:26" ht="14.25" customHeight="1">
      <c r="A55" s="74" t="s">
        <v>34</v>
      </c>
      <c r="B55" s="74" t="s">
        <v>38</v>
      </c>
      <c r="C55" s="82" t="e">
        <f>SUMIFS('Variance Analysis'!C$9:C$24,'Variance Analysis'!$B$9:$B$24,'Variance Analysis'!$B$9,'Variance Analysis'!$A$9:$A$24,'Variance Analysis'!$A$17)</f>
        <v>#REF!</v>
      </c>
      <c r="D55" s="82" t="e">
        <f>SUMIFS('Variance Analysis'!D$9:D$24,'Variance Analysis'!$B$9:$B$24,'Variance Analysis'!$B$9,'Variance Analysis'!$A$9:$A$24,'Variance Analysis'!$A$17)</f>
        <v>#REF!</v>
      </c>
      <c r="E55" s="82" t="e">
        <f>SUMIFS('Variance Analysis'!E$9:E$24,'Variance Analysis'!$B$9:$B$24,'Variance Analysis'!$B$9,'Variance Analysis'!$A$9:$A$24,'Variance Analysis'!$A$17)</f>
        <v>#REF!</v>
      </c>
      <c r="F55" s="82" t="e">
        <f>SUMIFS('Variance Analysis'!F$9:F$24,'Variance Analysis'!$B$9:$B$24,'Variance Analysis'!$B$9,'Variance Analysis'!$A$9:$A$24,'Variance Analysis'!$A$17)</f>
        <v>#REF!</v>
      </c>
      <c r="G55" s="82" t="e">
        <f>SUMIFS('Variance Analysis'!G$9:G$24,'Variance Analysis'!$B$9:$B$24,'Variance Analysis'!$B$9,'Variance Analysis'!$A$9:$A$24,'Variance Analysis'!$A$17)</f>
        <v>#REF!</v>
      </c>
      <c r="H55" s="82" t="e">
        <f>SUMIFS('Variance Analysis'!H$9:H$24,'Variance Analysis'!$B$9:$B$24,'Variance Analysis'!$B$9,'Variance Analysis'!$A$9:$A$24,'Variance Analysis'!$A$17)</f>
        <v>#REF!</v>
      </c>
      <c r="I55" s="82" t="e">
        <f>SUMIFS('Variance Analysis'!I$9:I$24,'Variance Analysis'!$B$9:$B$24,'Variance Analysis'!$B$9,'Variance Analysis'!$A$9:$A$24,'Variance Analysis'!$A$17)</f>
        <v>#REF!</v>
      </c>
      <c r="J55" s="82" t="e">
        <f>SUMIFS('Variance Analysis'!J$9:J$24,'Variance Analysis'!$B$9:$B$24,'Variance Analysis'!$B$9,'Variance Analysis'!$A$9:$A$24,'Variance Analysis'!$A$17)</f>
        <v>#REF!</v>
      </c>
      <c r="K55" s="82" t="e">
        <f>SUMIFS('Variance Analysis'!K$9:K$24,'Variance Analysis'!$B$9:$B$24,'Variance Analysis'!$B$9,'Variance Analysis'!$A$9:$A$24,'Variance Analysis'!$A$17)</f>
        <v>#REF!</v>
      </c>
      <c r="L55" s="82" t="e">
        <f>SUMIFS('Variance Analysis'!L$9:L$24,'Variance Analysis'!$B$9:$B$24,'Variance Analysis'!$B$9,'Variance Analysis'!$A$9:$A$24,'Variance Analysis'!$A$17)</f>
        <v>#REF!</v>
      </c>
      <c r="M55" s="82" t="e">
        <f>SUMIFS('Variance Analysis'!M$9:M$24,'Variance Analysis'!$B$9:$B$24,'Variance Analysis'!$B$9,'Variance Analysis'!$A$9:$A$24,'Variance Analysis'!$A$17)</f>
        <v>#REF!</v>
      </c>
      <c r="N55" s="82" t="e">
        <f>SUMIFS('Variance Analysis'!N$9:N$24,'Variance Analysis'!$B$9:$B$24,'Variance Analysis'!$B$9,'Variance Analysis'!$A$9:$A$24,'Variance Analysis'!$A$17)</f>
        <v>#REF!</v>
      </c>
    </row>
    <row r="56" spans="1:26" ht="14.25" customHeight="1">
      <c r="A56" s="77" t="s">
        <v>185</v>
      </c>
      <c r="B56" s="78" t="s">
        <v>38</v>
      </c>
      <c r="C56" s="83" t="e">
        <f t="shared" ref="C56:N56" si="6">ABS(C55)-SUM(C52:C54)</f>
        <v>#REF!</v>
      </c>
      <c r="D56" s="83" t="e">
        <f t="shared" si="6"/>
        <v>#REF!</v>
      </c>
      <c r="E56" s="83" t="e">
        <f t="shared" si="6"/>
        <v>#REF!</v>
      </c>
      <c r="F56" s="83" t="e">
        <f t="shared" si="6"/>
        <v>#REF!</v>
      </c>
      <c r="G56" s="83" t="e">
        <f t="shared" si="6"/>
        <v>#REF!</v>
      </c>
      <c r="H56" s="83" t="e">
        <f t="shared" si="6"/>
        <v>#REF!</v>
      </c>
      <c r="I56" s="83" t="e">
        <f t="shared" si="6"/>
        <v>#REF!</v>
      </c>
      <c r="J56" s="83" t="e">
        <f t="shared" si="6"/>
        <v>#REF!</v>
      </c>
      <c r="K56" s="83" t="e">
        <f t="shared" si="6"/>
        <v>#REF!</v>
      </c>
      <c r="L56" s="83" t="e">
        <f t="shared" si="6"/>
        <v>#REF!</v>
      </c>
      <c r="M56" s="83" t="e">
        <f t="shared" si="6"/>
        <v>#REF!</v>
      </c>
      <c r="N56" s="83" t="e">
        <f t="shared" si="6"/>
        <v>#REF!</v>
      </c>
    </row>
    <row r="57" spans="1:26" ht="14.25" customHeight="1">
      <c r="A57" s="7"/>
      <c r="B57" s="5"/>
      <c r="C57" s="34"/>
      <c r="D57" s="34"/>
      <c r="E57" s="34"/>
      <c r="F57" s="34"/>
      <c r="G57" s="34"/>
      <c r="H57" s="34"/>
      <c r="I57" s="34"/>
      <c r="J57" s="34"/>
      <c r="K57" s="34"/>
      <c r="L57" s="34"/>
      <c r="M57" s="34"/>
      <c r="N57" s="34"/>
    </row>
    <row r="58" spans="1:26" ht="33" customHeight="1">
      <c r="A58" s="143" t="s">
        <v>186</v>
      </c>
      <c r="B58" s="110" t="s">
        <v>165</v>
      </c>
      <c r="C58" s="60" t="s">
        <v>122</v>
      </c>
      <c r="D58" s="60" t="s">
        <v>123</v>
      </c>
      <c r="E58" s="60" t="s">
        <v>124</v>
      </c>
      <c r="F58" s="60" t="s">
        <v>125</v>
      </c>
      <c r="G58" s="60" t="s">
        <v>126</v>
      </c>
      <c r="H58" s="60" t="s">
        <v>127</v>
      </c>
      <c r="I58" s="60" t="s">
        <v>128</v>
      </c>
      <c r="J58" s="60" t="s">
        <v>129</v>
      </c>
      <c r="K58" s="60" t="s">
        <v>130</v>
      </c>
      <c r="L58" s="60" t="s">
        <v>131</v>
      </c>
      <c r="M58" s="60" t="s">
        <v>132</v>
      </c>
      <c r="N58" s="60" t="s">
        <v>133</v>
      </c>
      <c r="O58" s="147"/>
      <c r="P58" s="147"/>
      <c r="Q58" s="147"/>
      <c r="R58" s="147"/>
      <c r="S58" s="147"/>
      <c r="T58" s="147"/>
      <c r="U58" s="147"/>
      <c r="V58" s="147"/>
      <c r="W58" s="147"/>
      <c r="X58" s="147"/>
      <c r="Y58" s="147"/>
      <c r="Z58" s="147"/>
    </row>
    <row r="59" spans="1:26" ht="14.25" customHeight="1">
      <c r="A59" s="74" t="s">
        <v>182</v>
      </c>
      <c r="B59" s="74" t="s">
        <v>38</v>
      </c>
      <c r="C59" s="82" t="e">
        <f>SUMIFS('Variance Analysis'!C$9:C$24,'Variance Analysis'!$B$9:$B$24,'Variance Analysis'!$B$12,'Variance Analysis'!$A$9:$A$24,'Variance Analysis'!$A$21)</f>
        <v>#REF!</v>
      </c>
      <c r="D59" s="82" t="e">
        <f>SUMIFS('Variance Analysis'!D$9:D$24,'Variance Analysis'!$B$9:$B$24,'Variance Analysis'!$B$12,'Variance Analysis'!$A$9:$A$24,'Variance Analysis'!$A$21)</f>
        <v>#REF!</v>
      </c>
      <c r="E59" s="82" t="e">
        <f>SUMIFS('Variance Analysis'!E$9:E$24,'Variance Analysis'!$B$9:$B$24,'Variance Analysis'!$B$12,'Variance Analysis'!$A$9:$A$24,'Variance Analysis'!$A$21)</f>
        <v>#REF!</v>
      </c>
      <c r="F59" s="82" t="e">
        <f>SUMIFS('Variance Analysis'!F$9:F$24,'Variance Analysis'!$B$9:$B$24,'Variance Analysis'!$B$12,'Variance Analysis'!$A$9:$A$24,'Variance Analysis'!$A$21)</f>
        <v>#REF!</v>
      </c>
      <c r="G59" s="82" t="e">
        <f>SUMIFS('Variance Analysis'!G$9:G$24,'Variance Analysis'!$B$9:$B$24,'Variance Analysis'!$B$12,'Variance Analysis'!$A$9:$A$24,'Variance Analysis'!$A$21)</f>
        <v>#REF!</v>
      </c>
      <c r="H59" s="82" t="e">
        <f>SUMIFS('Variance Analysis'!H$9:H$24,'Variance Analysis'!$B$9:$B$24,'Variance Analysis'!$B$12,'Variance Analysis'!$A$9:$A$24,'Variance Analysis'!$A$21)</f>
        <v>#REF!</v>
      </c>
      <c r="I59" s="82" t="e">
        <f>SUMIFS('Variance Analysis'!I$9:I$24,'Variance Analysis'!$B$9:$B$24,'Variance Analysis'!$B$12,'Variance Analysis'!$A$9:$A$24,'Variance Analysis'!$A$21)</f>
        <v>#REF!</v>
      </c>
      <c r="J59" s="82" t="e">
        <f>SUMIFS('Variance Analysis'!J$9:J$24,'Variance Analysis'!$B$9:$B$24,'Variance Analysis'!$B$12,'Variance Analysis'!$A$9:$A$24,'Variance Analysis'!$A$21)</f>
        <v>#REF!</v>
      </c>
      <c r="K59" s="82" t="e">
        <f>SUMIFS('Variance Analysis'!K$9:K$24,'Variance Analysis'!$B$9:$B$24,'Variance Analysis'!$B$12,'Variance Analysis'!$A$9:$A$24,'Variance Analysis'!$A$21)</f>
        <v>#REF!</v>
      </c>
      <c r="L59" s="82" t="e">
        <f>SUMIFS('Variance Analysis'!L$9:L$24,'Variance Analysis'!$B$9:$B$24,'Variance Analysis'!$B$12,'Variance Analysis'!$A$9:$A$24,'Variance Analysis'!$A$21)</f>
        <v>#REF!</v>
      </c>
      <c r="M59" s="82" t="e">
        <f>SUMIFS('Variance Analysis'!M$9:M$24,'Variance Analysis'!$B$9:$B$24,'Variance Analysis'!$B$12,'Variance Analysis'!$A$9:$A$24,'Variance Analysis'!$A$21)</f>
        <v>#REF!</v>
      </c>
      <c r="N59" s="82" t="e">
        <f>SUMIFS('Variance Analysis'!N$9:N$24,'Variance Analysis'!$B$9:$B$24,'Variance Analysis'!$B$12,'Variance Analysis'!$A$9:$A$24,'Variance Analysis'!$A$21)</f>
        <v>#REF!</v>
      </c>
    </row>
    <row r="60" spans="1:26" ht="14.25" customHeight="1">
      <c r="A60" s="74" t="s">
        <v>143</v>
      </c>
      <c r="B60" s="74" t="s">
        <v>38</v>
      </c>
      <c r="C60" s="82" t="e">
        <f>SUMIFS('Variance Analysis'!C$9:C$24,'Variance Analysis'!$B$9:$B$24,'Variance Analysis'!$B$10,'Variance Analysis'!$A$9:$A$24,'Variance Analysis'!$A$21)</f>
        <v>#REF!</v>
      </c>
      <c r="D60" s="82" t="e">
        <f>SUMIFS('Variance Analysis'!D$9:D$24,'Variance Analysis'!$B$9:$B$24,'Variance Analysis'!$B$10,'Variance Analysis'!$A$9:$A$24,'Variance Analysis'!$A$21)</f>
        <v>#REF!</v>
      </c>
      <c r="E60" s="82" t="e">
        <f>SUMIFS('Variance Analysis'!E$9:E$24,'Variance Analysis'!$B$9:$B$24,'Variance Analysis'!$B$10,'Variance Analysis'!$A$9:$A$24,'Variance Analysis'!$A$21)</f>
        <v>#REF!</v>
      </c>
      <c r="F60" s="82" t="e">
        <f>SUMIFS('Variance Analysis'!F$9:F$24,'Variance Analysis'!$B$9:$B$24,'Variance Analysis'!$B$10,'Variance Analysis'!$A$9:$A$24,'Variance Analysis'!$A$21)</f>
        <v>#REF!</v>
      </c>
      <c r="G60" s="82" t="e">
        <f>SUMIFS('Variance Analysis'!G$9:G$24,'Variance Analysis'!$B$9:$B$24,'Variance Analysis'!$B$10,'Variance Analysis'!$A$9:$A$24,'Variance Analysis'!$A$21)</f>
        <v>#REF!</v>
      </c>
      <c r="H60" s="82" t="e">
        <f>SUMIFS('Variance Analysis'!H$9:H$24,'Variance Analysis'!$B$9:$B$24,'Variance Analysis'!$B$10,'Variance Analysis'!$A$9:$A$24,'Variance Analysis'!$A$21)</f>
        <v>#REF!</v>
      </c>
      <c r="I60" s="82" t="e">
        <f>SUMIFS('Variance Analysis'!I$9:I$24,'Variance Analysis'!$B$9:$B$24,'Variance Analysis'!$B$10,'Variance Analysis'!$A$9:$A$24,'Variance Analysis'!$A$21)</f>
        <v>#REF!</v>
      </c>
      <c r="J60" s="82" t="e">
        <f>SUMIFS('Variance Analysis'!J$9:J$24,'Variance Analysis'!$B$9:$B$24,'Variance Analysis'!$B$10,'Variance Analysis'!$A$9:$A$24,'Variance Analysis'!$A$21)</f>
        <v>#REF!</v>
      </c>
      <c r="K60" s="82" t="e">
        <f>SUMIFS('Variance Analysis'!K$9:K$24,'Variance Analysis'!$B$9:$B$24,'Variance Analysis'!$B$10,'Variance Analysis'!$A$9:$A$24,'Variance Analysis'!$A$21)</f>
        <v>#REF!</v>
      </c>
      <c r="L60" s="82" t="e">
        <f>SUMIFS('Variance Analysis'!L$9:L$24,'Variance Analysis'!$B$9:$B$24,'Variance Analysis'!$B$10,'Variance Analysis'!$A$9:$A$24,'Variance Analysis'!$A$21)</f>
        <v>#REF!</v>
      </c>
      <c r="M60" s="82" t="e">
        <f>SUMIFS('Variance Analysis'!M$9:M$24,'Variance Analysis'!$B$9:$B$24,'Variance Analysis'!$B$10,'Variance Analysis'!$A$9:$A$24,'Variance Analysis'!$A$21)</f>
        <v>#REF!</v>
      </c>
      <c r="N60" s="82" t="e">
        <f>SUMIFS('Variance Analysis'!N$9:N$24,'Variance Analysis'!$B$9:$B$24,'Variance Analysis'!$B$10,'Variance Analysis'!$A$9:$A$24,'Variance Analysis'!$A$21)</f>
        <v>#REF!</v>
      </c>
    </row>
    <row r="61" spans="1:26" ht="14.25" customHeight="1">
      <c r="A61" s="74" t="s">
        <v>144</v>
      </c>
      <c r="B61" s="74" t="s">
        <v>38</v>
      </c>
      <c r="C61" s="82" t="e">
        <f>SUMIFS('Variance Analysis'!C$9:C$24,'Variance Analysis'!$B$9:$B$24,'Variance Analysis'!$B$11,'Variance Analysis'!$A$9:$A$24,'Variance Analysis'!$A$21)</f>
        <v>#REF!</v>
      </c>
      <c r="D61" s="82" t="e">
        <f>SUMIFS('Variance Analysis'!D$9:D$24,'Variance Analysis'!$B$9:$B$24,'Variance Analysis'!$B$11,'Variance Analysis'!$A$9:$A$24,'Variance Analysis'!$A$21)</f>
        <v>#REF!</v>
      </c>
      <c r="E61" s="82" t="e">
        <f>SUMIFS('Variance Analysis'!E$9:E$24,'Variance Analysis'!$B$9:$B$24,'Variance Analysis'!$B$11,'Variance Analysis'!$A$9:$A$24,'Variance Analysis'!$A$21)</f>
        <v>#REF!</v>
      </c>
      <c r="F61" s="82" t="e">
        <f>SUMIFS('Variance Analysis'!F$9:F$24,'Variance Analysis'!$B$9:$B$24,'Variance Analysis'!$B$11,'Variance Analysis'!$A$9:$A$24,'Variance Analysis'!$A$21)</f>
        <v>#REF!</v>
      </c>
      <c r="G61" s="82" t="e">
        <f>SUMIFS('Variance Analysis'!G$9:G$24,'Variance Analysis'!$B$9:$B$24,'Variance Analysis'!$B$11,'Variance Analysis'!$A$9:$A$24,'Variance Analysis'!$A$21)</f>
        <v>#REF!</v>
      </c>
      <c r="H61" s="82" t="e">
        <f>SUMIFS('Variance Analysis'!H$9:H$24,'Variance Analysis'!$B$9:$B$24,'Variance Analysis'!$B$11,'Variance Analysis'!$A$9:$A$24,'Variance Analysis'!$A$21)</f>
        <v>#REF!</v>
      </c>
      <c r="I61" s="82" t="e">
        <f>SUMIFS('Variance Analysis'!I$9:I$24,'Variance Analysis'!$B$9:$B$24,'Variance Analysis'!$B$11,'Variance Analysis'!$A$9:$A$24,'Variance Analysis'!$A$21)</f>
        <v>#REF!</v>
      </c>
      <c r="J61" s="82" t="e">
        <f>SUMIFS('Variance Analysis'!J$9:J$24,'Variance Analysis'!$B$9:$B$24,'Variance Analysis'!$B$11,'Variance Analysis'!$A$9:$A$24,'Variance Analysis'!$A$21)</f>
        <v>#REF!</v>
      </c>
      <c r="K61" s="82" t="e">
        <f>SUMIFS('Variance Analysis'!K$9:K$24,'Variance Analysis'!$B$9:$B$24,'Variance Analysis'!$B$11,'Variance Analysis'!$A$9:$A$24,'Variance Analysis'!$A$21)</f>
        <v>#REF!</v>
      </c>
      <c r="L61" s="82" t="e">
        <f>SUMIFS('Variance Analysis'!L$9:L$24,'Variance Analysis'!$B$9:$B$24,'Variance Analysis'!$B$11,'Variance Analysis'!$A$9:$A$24,'Variance Analysis'!$A$21)</f>
        <v>#REF!</v>
      </c>
      <c r="M61" s="82" t="e">
        <f>SUMIFS('Variance Analysis'!M$9:M$24,'Variance Analysis'!$B$9:$B$24,'Variance Analysis'!$B$11,'Variance Analysis'!$A$9:$A$24,'Variance Analysis'!$A$21)</f>
        <v>#REF!</v>
      </c>
      <c r="N61" s="82" t="e">
        <f>SUMIFS('Variance Analysis'!N$9:N$24,'Variance Analysis'!$B$9:$B$24,'Variance Analysis'!$B$11,'Variance Analysis'!$A$9:$A$24,'Variance Analysis'!$A$21)</f>
        <v>#REF!</v>
      </c>
    </row>
    <row r="62" spans="1:26" ht="14.25" customHeight="1">
      <c r="A62" s="74" t="s">
        <v>34</v>
      </c>
      <c r="B62" s="74" t="s">
        <v>38</v>
      </c>
      <c r="C62" s="82" t="e">
        <f>SUMIFS('Variance Analysis'!C$9:C$24,'Variance Analysis'!$B$9:$B$24,'Variance Analysis'!$B$9,'Variance Analysis'!$A$9:$A$24,'Variance Analysis'!$A$21)</f>
        <v>#REF!</v>
      </c>
      <c r="D62" s="82" t="e">
        <f>SUMIFS('Variance Analysis'!D$9:D$24,'Variance Analysis'!$B$9:$B$24,'Variance Analysis'!$B$9,'Variance Analysis'!$A$9:$A$24,'Variance Analysis'!$A$21)</f>
        <v>#REF!</v>
      </c>
      <c r="E62" s="82" t="e">
        <f>SUMIFS('Variance Analysis'!E$9:E$24,'Variance Analysis'!$B$9:$B$24,'Variance Analysis'!$B$9,'Variance Analysis'!$A$9:$A$24,'Variance Analysis'!$A$21)</f>
        <v>#REF!</v>
      </c>
      <c r="F62" s="82" t="e">
        <f>SUMIFS('Variance Analysis'!F$9:F$24,'Variance Analysis'!$B$9:$B$24,'Variance Analysis'!$B$9,'Variance Analysis'!$A$9:$A$24,'Variance Analysis'!$A$21)</f>
        <v>#REF!</v>
      </c>
      <c r="G62" s="82" t="e">
        <f>SUMIFS('Variance Analysis'!G$9:G$24,'Variance Analysis'!$B$9:$B$24,'Variance Analysis'!$B$9,'Variance Analysis'!$A$9:$A$24,'Variance Analysis'!$A$21)</f>
        <v>#REF!</v>
      </c>
      <c r="H62" s="82" t="e">
        <f>SUMIFS('Variance Analysis'!H$9:H$24,'Variance Analysis'!$B$9:$B$24,'Variance Analysis'!$B$9,'Variance Analysis'!$A$9:$A$24,'Variance Analysis'!$A$21)</f>
        <v>#REF!</v>
      </c>
      <c r="I62" s="82" t="e">
        <f>SUMIFS('Variance Analysis'!I$9:I$24,'Variance Analysis'!$B$9:$B$24,'Variance Analysis'!$B$9,'Variance Analysis'!$A$9:$A$24,'Variance Analysis'!$A$21)</f>
        <v>#REF!</v>
      </c>
      <c r="J62" s="82" t="e">
        <f>SUMIFS('Variance Analysis'!J$9:J$24,'Variance Analysis'!$B$9:$B$24,'Variance Analysis'!$B$9,'Variance Analysis'!$A$9:$A$24,'Variance Analysis'!$A$21)</f>
        <v>#REF!</v>
      </c>
      <c r="K62" s="82" t="e">
        <f>SUMIFS('Variance Analysis'!K$9:K$24,'Variance Analysis'!$B$9:$B$24,'Variance Analysis'!$B$9,'Variance Analysis'!$A$9:$A$24,'Variance Analysis'!$A$21)</f>
        <v>#REF!</v>
      </c>
      <c r="L62" s="82" t="e">
        <f>SUMIFS('Variance Analysis'!L$9:L$24,'Variance Analysis'!$B$9:$B$24,'Variance Analysis'!$B$9,'Variance Analysis'!$A$9:$A$24,'Variance Analysis'!$A$21)</f>
        <v>#REF!</v>
      </c>
      <c r="M62" s="82" t="e">
        <f>SUMIFS('Variance Analysis'!M$9:M$24,'Variance Analysis'!$B$9:$B$24,'Variance Analysis'!$B$9,'Variance Analysis'!$A$9:$A$24,'Variance Analysis'!$A$21)</f>
        <v>#REF!</v>
      </c>
      <c r="N62" s="82" t="e">
        <f>SUMIFS('Variance Analysis'!N$9:N$24,'Variance Analysis'!$B$9:$B$24,'Variance Analysis'!$B$9,'Variance Analysis'!$A$9:$A$24,'Variance Analysis'!$A$21)</f>
        <v>#REF!</v>
      </c>
    </row>
    <row r="63" spans="1:26" ht="14.25" customHeight="1">
      <c r="A63" s="77" t="s">
        <v>185</v>
      </c>
      <c r="B63" s="78" t="s">
        <v>38</v>
      </c>
      <c r="C63" s="83" t="e">
        <f t="shared" ref="C63:N63" si="7">ABS(C62)-SUM(C59:C61)</f>
        <v>#REF!</v>
      </c>
      <c r="D63" s="83" t="e">
        <f t="shared" si="7"/>
        <v>#REF!</v>
      </c>
      <c r="E63" s="83" t="e">
        <f t="shared" si="7"/>
        <v>#REF!</v>
      </c>
      <c r="F63" s="83" t="e">
        <f t="shared" si="7"/>
        <v>#REF!</v>
      </c>
      <c r="G63" s="83" t="e">
        <f t="shared" si="7"/>
        <v>#REF!</v>
      </c>
      <c r="H63" s="83" t="e">
        <f t="shared" si="7"/>
        <v>#REF!</v>
      </c>
      <c r="I63" s="83" t="e">
        <f t="shared" si="7"/>
        <v>#REF!</v>
      </c>
      <c r="J63" s="83" t="e">
        <f t="shared" si="7"/>
        <v>#REF!</v>
      </c>
      <c r="K63" s="83" t="e">
        <f t="shared" si="7"/>
        <v>#REF!</v>
      </c>
      <c r="L63" s="83" t="e">
        <f t="shared" si="7"/>
        <v>#REF!</v>
      </c>
      <c r="M63" s="83" t="e">
        <f t="shared" si="7"/>
        <v>#REF!</v>
      </c>
      <c r="N63" s="83" t="e">
        <f t="shared" si="7"/>
        <v>#REF!</v>
      </c>
    </row>
    <row r="64" spans="1:26" ht="14.25" customHeight="1">
      <c r="A64" s="7"/>
      <c r="B64" s="5"/>
      <c r="C64" s="34"/>
      <c r="D64" s="34"/>
      <c r="E64" s="34"/>
      <c r="F64" s="34"/>
      <c r="G64" s="34"/>
      <c r="H64" s="34"/>
      <c r="I64" s="34"/>
      <c r="J64" s="34"/>
      <c r="K64" s="34"/>
      <c r="L64" s="34"/>
      <c r="M64" s="34"/>
      <c r="N64" s="34"/>
    </row>
    <row r="65" spans="1:26" ht="39.75" customHeight="1">
      <c r="A65" s="143" t="s">
        <v>188</v>
      </c>
      <c r="B65" s="144"/>
      <c r="C65" s="145"/>
      <c r="D65" s="145"/>
      <c r="E65" s="145"/>
      <c r="F65" s="145"/>
      <c r="G65" s="145"/>
      <c r="H65" s="145"/>
      <c r="I65" s="145"/>
      <c r="J65" s="145"/>
      <c r="K65" s="145"/>
      <c r="L65" s="145"/>
      <c r="M65" s="145"/>
      <c r="N65" s="145"/>
      <c r="O65" s="146"/>
      <c r="P65" s="146"/>
      <c r="Q65" s="146"/>
      <c r="R65" s="146"/>
      <c r="S65" s="146"/>
      <c r="T65" s="146"/>
      <c r="U65" s="146"/>
      <c r="V65" s="146"/>
      <c r="W65" s="146"/>
      <c r="X65" s="146"/>
      <c r="Y65" s="146"/>
      <c r="Z65" s="146"/>
    </row>
    <row r="66" spans="1:26" ht="14.25" customHeight="1">
      <c r="A66" s="7" t="s">
        <v>189</v>
      </c>
      <c r="B66" s="5"/>
      <c r="C66" s="34"/>
      <c r="D66" s="34"/>
      <c r="E66" s="34"/>
      <c r="F66" s="34"/>
      <c r="G66" s="34"/>
      <c r="H66" s="34"/>
      <c r="I66" s="34"/>
      <c r="J66" s="34"/>
      <c r="K66" s="34"/>
      <c r="L66" s="34"/>
      <c r="M66" s="34"/>
      <c r="N66" s="34"/>
    </row>
    <row r="67" spans="1:26" ht="14.25" customHeight="1">
      <c r="A67" s="7" t="s">
        <v>190</v>
      </c>
      <c r="B67" s="5"/>
      <c r="C67" s="34"/>
      <c r="D67" s="34"/>
      <c r="E67" s="34"/>
      <c r="F67" s="34"/>
      <c r="G67" s="34"/>
      <c r="H67" s="34"/>
      <c r="I67" s="34"/>
      <c r="J67" s="34"/>
      <c r="K67" s="34"/>
      <c r="L67" s="34"/>
      <c r="M67" s="34"/>
      <c r="N67" s="34"/>
    </row>
    <row r="68" spans="1:26" ht="14.25" customHeight="1">
      <c r="A68" s="7" t="s">
        <v>191</v>
      </c>
      <c r="B68" s="5"/>
      <c r="C68" s="34"/>
      <c r="D68" s="34"/>
      <c r="E68" s="34"/>
      <c r="F68" s="34"/>
      <c r="G68" s="34"/>
      <c r="H68" s="34"/>
      <c r="I68" s="34"/>
      <c r="J68" s="34"/>
      <c r="K68" s="34"/>
      <c r="L68" s="34"/>
      <c r="M68" s="34"/>
      <c r="N68" s="34"/>
    </row>
    <row r="69" spans="1:26" ht="14.25" customHeight="1">
      <c r="A69" s="7"/>
      <c r="B69" s="5"/>
      <c r="C69" s="34"/>
      <c r="D69" s="34"/>
      <c r="E69" s="34"/>
      <c r="F69" s="34"/>
      <c r="G69" s="34"/>
      <c r="H69" s="34"/>
      <c r="I69" s="34"/>
      <c r="J69" s="34"/>
      <c r="K69" s="34"/>
      <c r="L69" s="34"/>
      <c r="M69" s="34"/>
      <c r="N69" s="34"/>
    </row>
    <row r="70" spans="1:26" ht="14.25" customHeight="1"/>
    <row r="71" spans="1:26" ht="14.25" customHeight="1"/>
    <row r="72" spans="1:26" ht="14.25" customHeight="1"/>
    <row r="73" spans="1:26" ht="14.25" customHeight="1"/>
    <row r="74" spans="1:26" ht="14.25" customHeight="1"/>
    <row r="75" spans="1:26" ht="14.25" customHeight="1"/>
    <row r="76" spans="1:26" ht="14.25" customHeight="1"/>
    <row r="77" spans="1:26" ht="14.25" customHeight="1"/>
    <row r="78" spans="1:26" ht="14.25" customHeight="1"/>
    <row r="79" spans="1:26" ht="14.25" customHeight="1"/>
    <row r="80" spans="1:26"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sheetData>
  <mergeCells count="1">
    <mergeCell ref="A1:T1"/>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AA1000"/>
  <sheetViews>
    <sheetView showGridLines="0" topLeftCell="A20" workbookViewId="0">
      <selection activeCell="R33" sqref="R33"/>
    </sheetView>
  </sheetViews>
  <sheetFormatPr defaultColWidth="14.42578125" defaultRowHeight="15" customHeight="1"/>
  <cols>
    <col min="1" max="1" width="8.7109375" customWidth="1"/>
    <col min="2" max="2" width="10.7109375" customWidth="1"/>
    <col min="3" max="3" width="10.28515625" customWidth="1"/>
    <col min="4" max="4" width="17.42578125" customWidth="1"/>
    <col min="5" max="16" width="12.140625" customWidth="1"/>
    <col min="17" max="17" width="13.140625" customWidth="1"/>
    <col min="18" max="27" width="8.7109375" customWidth="1"/>
  </cols>
  <sheetData>
    <row r="1" spans="1:27" ht="13.5" customHeight="1">
      <c r="A1" s="94" t="s">
        <v>192</v>
      </c>
      <c r="B1" s="95"/>
      <c r="C1" s="95"/>
      <c r="D1" s="95"/>
      <c r="E1" s="95"/>
      <c r="F1" s="95"/>
      <c r="G1" s="95"/>
      <c r="H1" s="95"/>
      <c r="I1" s="95"/>
      <c r="J1" s="95"/>
      <c r="K1" s="95"/>
      <c r="L1" s="95"/>
      <c r="M1" s="95"/>
      <c r="N1" s="95"/>
      <c r="O1" s="95"/>
      <c r="P1" s="95"/>
      <c r="Q1" s="95"/>
      <c r="R1" s="95"/>
      <c r="S1" s="95"/>
      <c r="T1" s="95"/>
      <c r="U1" s="95"/>
      <c r="V1" s="95"/>
      <c r="W1" s="95"/>
      <c r="X1" s="95"/>
      <c r="Y1" s="95"/>
      <c r="Z1" s="95"/>
      <c r="AA1" s="95"/>
    </row>
    <row r="2" spans="1:27" ht="13.5" customHeight="1">
      <c r="A2" s="87" t="s">
        <v>193</v>
      </c>
      <c r="B2" s="87"/>
      <c r="C2" s="87"/>
      <c r="D2" s="87"/>
      <c r="E2" s="87"/>
      <c r="F2" s="87"/>
      <c r="G2" s="87"/>
      <c r="H2" s="87"/>
      <c r="I2" s="87"/>
      <c r="J2" s="87"/>
      <c r="K2" s="87"/>
      <c r="L2" s="87"/>
      <c r="M2" s="87"/>
      <c r="N2" s="87"/>
      <c r="O2" s="87"/>
      <c r="P2" s="87"/>
      <c r="Q2" s="87"/>
      <c r="R2" s="87"/>
      <c r="S2" s="87"/>
      <c r="T2" s="87"/>
      <c r="U2" s="87"/>
      <c r="V2" s="87"/>
      <c r="W2" s="87"/>
      <c r="X2" s="87"/>
      <c r="Y2" s="87"/>
      <c r="Z2" s="87"/>
      <c r="AA2" s="87"/>
    </row>
    <row r="3" spans="1:27" ht="13.5" customHeight="1">
      <c r="A3" s="87" t="s">
        <v>194</v>
      </c>
      <c r="B3" s="87"/>
      <c r="C3" s="87"/>
      <c r="D3" s="87"/>
      <c r="E3" s="87"/>
      <c r="F3" s="87"/>
      <c r="G3" s="87"/>
      <c r="H3" s="87"/>
      <c r="I3" s="87"/>
      <c r="J3" s="87"/>
      <c r="K3" s="87"/>
      <c r="L3" s="87"/>
      <c r="M3" s="87"/>
      <c r="N3" s="87"/>
      <c r="O3" s="87"/>
      <c r="P3" s="87"/>
      <c r="Q3" s="87"/>
      <c r="R3" s="87"/>
      <c r="S3" s="87"/>
      <c r="T3" s="87"/>
      <c r="U3" s="87"/>
      <c r="V3" s="87"/>
      <c r="W3" s="87"/>
      <c r="X3" s="87"/>
      <c r="Y3" s="87"/>
      <c r="Z3" s="87"/>
      <c r="AA3" s="87"/>
    </row>
    <row r="4" spans="1:27" ht="13.5" customHeight="1">
      <c r="A4" s="178" t="s">
        <v>195</v>
      </c>
      <c r="B4" s="183"/>
      <c r="C4" s="183"/>
      <c r="D4" s="183"/>
      <c r="E4" s="183"/>
      <c r="F4" s="183"/>
      <c r="G4" s="183"/>
      <c r="H4" s="183"/>
      <c r="I4" s="183"/>
      <c r="J4" s="183"/>
      <c r="K4" s="183"/>
      <c r="L4" s="183"/>
      <c r="M4" s="183"/>
      <c r="N4" s="183"/>
      <c r="O4" s="183"/>
      <c r="P4" s="183"/>
      <c r="Q4" s="183"/>
      <c r="R4" s="183"/>
      <c r="S4" s="87"/>
      <c r="T4" s="87"/>
      <c r="U4" s="87"/>
      <c r="V4" s="87"/>
      <c r="W4" s="87"/>
      <c r="X4" s="87"/>
      <c r="Y4" s="87"/>
      <c r="Z4" s="87"/>
      <c r="AA4" s="87"/>
    </row>
    <row r="5" spans="1:27" ht="13.5" customHeight="1">
      <c r="A5" s="39"/>
      <c r="B5" s="23"/>
      <c r="C5" s="23"/>
      <c r="D5" s="23"/>
      <c r="E5" s="23"/>
      <c r="F5" s="23"/>
      <c r="G5" s="23"/>
      <c r="H5" s="23"/>
      <c r="I5" s="23"/>
      <c r="J5" s="23"/>
      <c r="K5" s="23"/>
      <c r="L5" s="23"/>
      <c r="M5" s="23"/>
      <c r="N5" s="23"/>
      <c r="O5" s="23"/>
      <c r="P5" s="23"/>
      <c r="Q5" s="23"/>
      <c r="R5" s="23"/>
      <c r="S5" s="4"/>
      <c r="T5" s="4"/>
      <c r="U5" s="4"/>
      <c r="V5" s="4"/>
      <c r="W5" s="4"/>
      <c r="X5" s="4"/>
      <c r="Y5" s="4"/>
      <c r="Z5" s="4"/>
      <c r="AA5" s="4"/>
    </row>
    <row r="6" spans="1:27" ht="13.5" customHeight="1">
      <c r="A6" s="39" t="s">
        <v>66</v>
      </c>
      <c r="B6" s="23"/>
      <c r="C6" s="23"/>
      <c r="D6" s="23"/>
      <c r="E6" s="23"/>
      <c r="F6" s="23"/>
      <c r="G6" s="23"/>
      <c r="H6" s="23"/>
      <c r="I6" s="23"/>
      <c r="J6" s="23"/>
      <c r="K6" s="23"/>
      <c r="L6" s="23"/>
      <c r="M6" s="23"/>
      <c r="N6" s="23"/>
      <c r="O6" s="23"/>
      <c r="P6" s="23"/>
      <c r="Q6" s="23"/>
      <c r="R6" s="23"/>
      <c r="S6" s="4"/>
      <c r="T6" s="4"/>
      <c r="U6" s="4"/>
      <c r="V6" s="4"/>
      <c r="W6" s="4"/>
      <c r="X6" s="4"/>
      <c r="Y6" s="4"/>
      <c r="Z6" s="4"/>
      <c r="AA6" s="4"/>
    </row>
    <row r="7" spans="1:27" ht="13.5" customHeight="1">
      <c r="A7" s="23"/>
      <c r="B7" s="23"/>
      <c r="C7" s="23"/>
      <c r="D7" s="23"/>
      <c r="E7" s="23"/>
      <c r="F7" s="23"/>
      <c r="G7" s="23"/>
      <c r="H7" s="23"/>
      <c r="I7" s="23"/>
      <c r="J7" s="23"/>
      <c r="K7" s="23"/>
      <c r="L7" s="23"/>
      <c r="M7" s="23"/>
      <c r="N7" s="23"/>
      <c r="O7" s="23"/>
      <c r="P7" s="23"/>
      <c r="Q7" s="23"/>
      <c r="R7" s="23"/>
      <c r="S7" s="4"/>
      <c r="T7" s="4"/>
      <c r="U7" s="4"/>
      <c r="V7" s="4"/>
      <c r="W7" s="4"/>
      <c r="X7" s="4"/>
      <c r="Y7" s="4"/>
      <c r="Z7" s="4"/>
      <c r="AA7" s="4"/>
    </row>
    <row r="8" spans="1:27" ht="13.5" customHeight="1">
      <c r="A8" s="23" t="s">
        <v>196</v>
      </c>
      <c r="B8" s="23"/>
      <c r="C8" s="23"/>
      <c r="D8" s="23"/>
      <c r="E8" s="23"/>
      <c r="F8" s="23"/>
      <c r="G8" s="23"/>
      <c r="H8" s="23"/>
      <c r="I8" s="23"/>
      <c r="J8" s="23"/>
      <c r="K8" s="23"/>
      <c r="L8" s="23"/>
      <c r="M8" s="23"/>
      <c r="N8" s="23"/>
      <c r="O8" s="23"/>
      <c r="P8" s="23"/>
      <c r="Q8" s="23"/>
      <c r="R8" s="23"/>
      <c r="S8" s="4"/>
      <c r="T8" s="4"/>
      <c r="U8" s="4"/>
      <c r="V8" s="4"/>
      <c r="W8" s="4"/>
      <c r="X8" s="4"/>
      <c r="Y8" s="4"/>
      <c r="Z8" s="4"/>
      <c r="AA8" s="4"/>
    </row>
    <row r="9" spans="1:27" ht="13.5" customHeight="1">
      <c r="A9" s="23" t="s">
        <v>197</v>
      </c>
      <c r="B9" s="23"/>
      <c r="C9" s="23"/>
      <c r="D9" s="23"/>
      <c r="E9" s="23"/>
      <c r="F9" s="23"/>
      <c r="G9" s="23"/>
      <c r="H9" s="23"/>
      <c r="I9" s="23"/>
      <c r="J9" s="23"/>
      <c r="K9" s="23"/>
      <c r="L9" s="23"/>
      <c r="M9" s="23"/>
      <c r="N9" s="23"/>
      <c r="O9" s="23"/>
      <c r="P9" s="23"/>
      <c r="Q9" s="23"/>
      <c r="R9" s="23"/>
      <c r="S9" s="4"/>
      <c r="T9" s="4"/>
      <c r="U9" s="4"/>
      <c r="V9" s="4"/>
      <c r="W9" s="4"/>
      <c r="X9" s="4"/>
      <c r="Y9" s="4"/>
      <c r="Z9" s="4"/>
      <c r="AA9" s="4"/>
    </row>
    <row r="10" spans="1:27" ht="13.5" customHeight="1">
      <c r="A10" s="39" t="s">
        <v>198</v>
      </c>
      <c r="B10" s="23"/>
      <c r="C10" s="23"/>
      <c r="D10" s="23"/>
      <c r="E10" s="23"/>
      <c r="F10" s="23"/>
      <c r="G10" s="23"/>
      <c r="H10" s="23"/>
      <c r="I10" s="23"/>
      <c r="J10" s="23"/>
      <c r="K10" s="23"/>
      <c r="L10" s="23"/>
      <c r="M10" s="23"/>
      <c r="N10" s="23"/>
      <c r="O10" s="23"/>
      <c r="P10" s="23"/>
      <c r="Q10" s="23"/>
      <c r="R10" s="23"/>
      <c r="S10" s="4"/>
      <c r="T10" s="4"/>
      <c r="U10" s="4"/>
      <c r="V10" s="4"/>
      <c r="W10" s="4"/>
      <c r="X10" s="4"/>
      <c r="Y10" s="4"/>
      <c r="Z10" s="4"/>
      <c r="AA10" s="4"/>
    </row>
    <row r="11" spans="1:27" ht="13.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ht="47.25" customHeight="1">
      <c r="A12" s="171" t="s">
        <v>199</v>
      </c>
      <c r="B12" s="183"/>
      <c r="C12" s="183"/>
      <c r="D12" s="183"/>
      <c r="E12" s="183"/>
      <c r="F12" s="183"/>
      <c r="G12" s="183"/>
      <c r="H12" s="183"/>
      <c r="I12" s="183"/>
      <c r="J12" s="183"/>
      <c r="K12" s="183"/>
      <c r="L12" s="183"/>
      <c r="M12" s="183"/>
      <c r="N12" s="183"/>
      <c r="O12" s="183"/>
      <c r="P12" s="183"/>
      <c r="Q12" s="183"/>
      <c r="R12" s="183"/>
      <c r="S12" s="183"/>
      <c r="T12" s="183"/>
      <c r="U12" s="183"/>
      <c r="V12" s="90"/>
      <c r="W12" s="102"/>
      <c r="X12" s="102"/>
      <c r="Y12" s="102"/>
      <c r="Z12" s="102"/>
      <c r="AA12" s="102"/>
    </row>
    <row r="13" spans="1:27" ht="60.75" customHeight="1">
      <c r="A13" s="171" t="s">
        <v>200</v>
      </c>
      <c r="B13" s="183"/>
      <c r="C13" s="183"/>
      <c r="D13" s="183"/>
      <c r="E13" s="183"/>
      <c r="F13" s="183"/>
      <c r="G13" s="183"/>
      <c r="H13" s="183"/>
      <c r="I13" s="183"/>
      <c r="J13" s="183"/>
      <c r="K13" s="183"/>
      <c r="L13" s="183"/>
      <c r="M13" s="183"/>
      <c r="N13" s="183"/>
      <c r="O13" s="183"/>
      <c r="P13" s="183"/>
      <c r="Q13" s="183"/>
      <c r="R13" s="183"/>
      <c r="S13" s="183"/>
      <c r="T13" s="183"/>
      <c r="U13" s="183"/>
      <c r="V13" s="183"/>
      <c r="W13" s="183"/>
      <c r="X13" s="183"/>
      <c r="Y13" s="183"/>
      <c r="Z13" s="183"/>
      <c r="AA13" s="102"/>
    </row>
    <row r="14" spans="1:27" ht="13.5" customHeight="1">
      <c r="A14" s="96" t="s">
        <v>17</v>
      </c>
      <c r="B14" s="96" t="s">
        <v>69</v>
      </c>
      <c r="C14" s="96"/>
      <c r="D14" s="96"/>
      <c r="E14" s="113">
        <v>41456</v>
      </c>
      <c r="F14" s="113">
        <v>41487</v>
      </c>
      <c r="G14" s="113">
        <v>41518</v>
      </c>
      <c r="H14" s="113">
        <v>41548</v>
      </c>
      <c r="I14" s="113">
        <v>41579</v>
      </c>
      <c r="J14" s="113">
        <v>41609</v>
      </c>
      <c r="K14" s="113">
        <v>41640</v>
      </c>
      <c r="L14" s="113">
        <v>41671</v>
      </c>
      <c r="M14" s="113">
        <v>41699</v>
      </c>
      <c r="N14" s="113">
        <v>41730</v>
      </c>
      <c r="O14" s="113">
        <v>41760</v>
      </c>
      <c r="P14" s="113">
        <v>41791</v>
      </c>
      <c r="Q14" s="114" t="s">
        <v>70</v>
      </c>
      <c r="R14" s="100"/>
      <c r="S14" s="100"/>
      <c r="T14" s="100"/>
      <c r="U14" s="100"/>
      <c r="V14" s="100"/>
      <c r="W14" s="100"/>
      <c r="X14" s="100"/>
      <c r="Y14" s="100"/>
      <c r="Z14" s="100"/>
      <c r="AA14" s="100"/>
    </row>
    <row r="15" spans="1:27" ht="13.5" customHeight="1">
      <c r="A15" s="96"/>
      <c r="B15" s="96"/>
      <c r="C15" s="96"/>
      <c r="D15" s="96"/>
      <c r="E15" s="115"/>
      <c r="F15" s="115"/>
      <c r="G15" s="115"/>
      <c r="H15" s="115"/>
      <c r="I15" s="115"/>
      <c r="J15" s="115"/>
      <c r="K15" s="115"/>
      <c r="L15" s="115"/>
      <c r="M15" s="115"/>
      <c r="N15" s="115"/>
      <c r="O15" s="115"/>
      <c r="P15" s="115"/>
      <c r="Q15" s="114"/>
      <c r="R15" s="100"/>
      <c r="S15" s="100"/>
      <c r="T15" s="100"/>
      <c r="U15" s="100"/>
      <c r="V15" s="100"/>
      <c r="W15" s="100"/>
      <c r="X15" s="100"/>
      <c r="Y15" s="100"/>
      <c r="Z15" s="100"/>
      <c r="AA15" s="100"/>
    </row>
    <row r="16" spans="1:27" ht="13.5" customHeight="1">
      <c r="A16" s="27" t="s">
        <v>35</v>
      </c>
      <c r="B16" s="27" t="s">
        <v>34</v>
      </c>
      <c r="C16" s="27"/>
      <c r="D16" s="27"/>
      <c r="E16" s="54">
        <f>SUMIFS('Data Repository Table'!$I:$I,'Data Repository Table'!$C:$C,'Profitability EBIT Analysis'!$A16,'Data Repository Table'!$B:$B,'Profitability EBIT Analysis'!$B16,'Data Repository Table'!$D:$D,'Profitability EBIT Analysis'!E$14)</f>
        <v>5914581.1976700742</v>
      </c>
      <c r="F16" s="54">
        <f>SUMIFS('Data Repository Table'!$I:$I,'Data Repository Table'!$C:$C,'Profitability EBIT Analysis'!$A16,'Data Repository Table'!$B:$B,'Profitability EBIT Analysis'!$B16,'Data Repository Table'!$D:$D,'Profitability EBIT Analysis'!F$14)</f>
        <v>5696664.2399759311</v>
      </c>
      <c r="G16" s="54">
        <f>SUMIFS('Data Repository Table'!$I:$I,'Data Repository Table'!$C:$C,'Profitability EBIT Analysis'!$A16,'Data Repository Table'!$B:$B,'Profitability EBIT Analysis'!$B16,'Data Repository Table'!$D:$D,'Profitability EBIT Analysis'!G$14)</f>
        <v>5260681.8298072498</v>
      </c>
      <c r="H16" s="54">
        <f>SUMIFS('Data Repository Table'!$I:$I,'Data Repository Table'!$C:$C,'Profitability EBIT Analysis'!$A16,'Data Repository Table'!$B:$B,'Profitability EBIT Analysis'!$B16,'Data Repository Table'!$D:$D,'Profitability EBIT Analysis'!H$14)</f>
        <v>5221955.4924466992</v>
      </c>
      <c r="I16" s="54">
        <f>SUMIFS('Data Repository Table'!$I:$I,'Data Repository Table'!$C:$C,'Profitability EBIT Analysis'!$A16,'Data Repository Table'!$B:$B,'Profitability EBIT Analysis'!$B16,'Data Repository Table'!$D:$D,'Profitability EBIT Analysis'!I$14)</f>
        <v>5514147.1707946751</v>
      </c>
      <c r="J16" s="54">
        <f>SUMIFS('Data Repository Table'!$I:$I,'Data Repository Table'!$C:$C,'Profitability EBIT Analysis'!$A16,'Data Repository Table'!$B:$B,'Profitability EBIT Analysis'!$B16,'Data Repository Table'!$D:$D,'Profitability EBIT Analysis'!J$14)</f>
        <v>5380892.2001862573</v>
      </c>
      <c r="K16" s="54">
        <f>SUMIFS('Data Repository Table'!$I:$I,'Data Repository Table'!$C:$C,'Profitability EBIT Analysis'!$A16,'Data Repository Table'!$B:$B,'Profitability EBIT Analysis'!$B16,'Data Repository Table'!$D:$D,'Profitability EBIT Analysis'!K$14)</f>
        <v>7822599.7200296307</v>
      </c>
      <c r="L16" s="54">
        <f>SUMIFS('Data Repository Table'!$I:$I,'Data Repository Table'!$C:$C,'Profitability EBIT Analysis'!$A16,'Data Repository Table'!$B:$B,'Profitability EBIT Analysis'!$B16,'Data Repository Table'!$D:$D,'Profitability EBIT Analysis'!L$14)</f>
        <v>6924324.6322913244</v>
      </c>
      <c r="M16" s="54">
        <f>SUMIFS('Data Repository Table'!$I:$I,'Data Repository Table'!$C:$C,'Profitability EBIT Analysis'!$A16,'Data Repository Table'!$B:$B,'Profitability EBIT Analysis'!$B16,'Data Repository Table'!$D:$D,'Profitability EBIT Analysis'!M$14)</f>
        <v>7297789.3913026378</v>
      </c>
      <c r="N16" s="54">
        <f>SUMIFS('Data Repository Table'!$I:$I,'Data Repository Table'!$C:$C,'Profitability EBIT Analysis'!$A16,'Data Repository Table'!$B:$B,'Profitability EBIT Analysis'!$B16,'Data Repository Table'!$D:$D,'Profitability EBIT Analysis'!N$14)</f>
        <v>5332240.4186026063</v>
      </c>
      <c r="O16" s="54">
        <f>SUMIFS('Data Repository Table'!$I:$I,'Data Repository Table'!$C:$C,'Profitability EBIT Analysis'!$A16,'Data Repository Table'!$B:$B,'Profitability EBIT Analysis'!$B16,'Data Repository Table'!$D:$D,'Profitability EBIT Analysis'!O$14)</f>
        <v>5394917.135688588</v>
      </c>
      <c r="P16" s="54">
        <f>SUMIFS('Data Repository Table'!$I:$I,'Data Repository Table'!$C:$C,'Profitability EBIT Analysis'!$A16,'Data Repository Table'!$B:$B,'Profitability EBIT Analysis'!$B16,'Data Repository Table'!$D:$D,'Profitability EBIT Analysis'!P$14)</f>
        <v>5184163.8693572879</v>
      </c>
      <c r="Q16" s="54">
        <f>SUM(E16:P16)</f>
        <v>70944957.298152953</v>
      </c>
      <c r="R16" s="27"/>
      <c r="S16" s="27"/>
      <c r="T16" s="27"/>
      <c r="U16" s="27"/>
      <c r="V16" s="27"/>
      <c r="W16" s="27"/>
      <c r="X16" s="27"/>
      <c r="Y16" s="27"/>
      <c r="Z16" s="27"/>
      <c r="AA16" s="27"/>
    </row>
    <row r="17" spans="1:27" ht="13.5" customHeight="1">
      <c r="A17" s="27" t="s">
        <v>42</v>
      </c>
      <c r="B17" s="27" t="s">
        <v>34</v>
      </c>
      <c r="C17" s="27"/>
      <c r="D17" s="27"/>
      <c r="E17" s="54">
        <f>SUMIFS('Data Repository Table'!$I:$I,'Data Repository Table'!$C:$C,'Profitability EBIT Analysis'!$A17,'Data Repository Table'!$B:$B,'Profitability EBIT Analysis'!$B17,'Data Repository Table'!$D:$D,'Profitability EBIT Analysis'!E$14)</f>
        <v>17328050.972999997</v>
      </c>
      <c r="F17" s="54">
        <f>SUMIFS('Data Repository Table'!$I:$I,'Data Repository Table'!$C:$C,'Profitability EBIT Analysis'!$A17,'Data Repository Table'!$B:$B,'Profitability EBIT Analysis'!$B17,'Data Repository Table'!$D:$D,'Profitability EBIT Analysis'!F$14)</f>
        <v>14604314.435999997</v>
      </c>
      <c r="G17" s="54">
        <f>SUMIFS('Data Repository Table'!$I:$I,'Data Repository Table'!$C:$C,'Profitability EBIT Analysis'!$A17,'Data Repository Table'!$B:$B,'Profitability EBIT Analysis'!$B17,'Data Repository Table'!$D:$D,'Profitability EBIT Analysis'!G$14)</f>
        <v>16135900.118999999</v>
      </c>
      <c r="H17" s="54">
        <f>SUMIFS('Data Repository Table'!$I:$I,'Data Repository Table'!$C:$C,'Profitability EBIT Analysis'!$A17,'Data Repository Table'!$B:$B,'Profitability EBIT Analysis'!$B17,'Data Repository Table'!$D:$D,'Profitability EBIT Analysis'!H$14)</f>
        <v>15151633.271999998</v>
      </c>
      <c r="I17" s="54">
        <f>SUMIFS('Data Repository Table'!$I:$I,'Data Repository Table'!$C:$C,'Profitability EBIT Analysis'!$A17,'Data Repository Table'!$B:$B,'Profitability EBIT Analysis'!$B17,'Data Repository Table'!$D:$D,'Profitability EBIT Analysis'!I$14)</f>
        <v>13832900.801999997</v>
      </c>
      <c r="J17" s="54">
        <f>SUMIFS('Data Repository Table'!$I:$I,'Data Repository Table'!$C:$C,'Profitability EBIT Analysis'!$A17,'Data Repository Table'!$B:$B,'Profitability EBIT Analysis'!$B17,'Data Repository Table'!$D:$D,'Profitability EBIT Analysis'!J$14)</f>
        <v>15562959.623999998</v>
      </c>
      <c r="K17" s="54">
        <f>SUMIFS('Data Repository Table'!$I:$I,'Data Repository Table'!$C:$C,'Profitability EBIT Analysis'!$A17,'Data Repository Table'!$B:$B,'Profitability EBIT Analysis'!$B17,'Data Repository Table'!$D:$D,'Profitability EBIT Analysis'!K$14)</f>
        <v>22354057.620000001</v>
      </c>
      <c r="L17" s="54">
        <f>SUMIFS('Data Repository Table'!$I:$I,'Data Repository Table'!$C:$C,'Profitability EBIT Analysis'!$A17,'Data Repository Table'!$B:$B,'Profitability EBIT Analysis'!$B17,'Data Repository Table'!$D:$D,'Profitability EBIT Analysis'!L$14)</f>
        <v>18580950.729999997</v>
      </c>
      <c r="M17" s="54">
        <f>SUMIFS('Data Repository Table'!$I:$I,'Data Repository Table'!$C:$C,'Profitability EBIT Analysis'!$A17,'Data Repository Table'!$B:$B,'Profitability EBIT Analysis'!$B17,'Data Repository Table'!$D:$D,'Profitability EBIT Analysis'!M$14)</f>
        <v>19644680.780999999</v>
      </c>
      <c r="N17" s="54">
        <f>SUMIFS('Data Repository Table'!$I:$I,'Data Repository Table'!$C:$C,'Profitability EBIT Analysis'!$A17,'Data Repository Table'!$B:$B,'Profitability EBIT Analysis'!$B17,'Data Repository Table'!$D:$D,'Profitability EBIT Analysis'!N$14)</f>
        <v>18268435.046</v>
      </c>
      <c r="O17" s="54">
        <f>SUMIFS('Data Repository Table'!$I:$I,'Data Repository Table'!$C:$C,'Profitability EBIT Analysis'!$A17,'Data Repository Table'!$B:$B,'Profitability EBIT Analysis'!$B17,'Data Repository Table'!$D:$D,'Profitability EBIT Analysis'!O$14)</f>
        <v>14627298.491999999</v>
      </c>
      <c r="P17" s="54">
        <f>SUMIFS('Data Repository Table'!$I:$I,'Data Repository Table'!$C:$C,'Profitability EBIT Analysis'!$A17,'Data Repository Table'!$B:$B,'Profitability EBIT Analysis'!$B17,'Data Repository Table'!$D:$D,'Profitability EBIT Analysis'!P$14)</f>
        <v>16164167.273999998</v>
      </c>
      <c r="Q17" s="54">
        <f>SUM(E17:P17)</f>
        <v>202255349.16899997</v>
      </c>
      <c r="R17" s="27"/>
      <c r="S17" s="27"/>
      <c r="T17" s="27"/>
      <c r="U17" s="27"/>
      <c r="V17" s="27"/>
      <c r="W17" s="27"/>
      <c r="X17" s="27"/>
      <c r="Y17" s="27"/>
      <c r="Z17" s="27"/>
      <c r="AA17" s="27"/>
    </row>
    <row r="18" spans="1:27" ht="13.5" customHeight="1">
      <c r="A18" s="27" t="s">
        <v>43</v>
      </c>
      <c r="B18" s="27" t="s">
        <v>34</v>
      </c>
      <c r="C18" s="27"/>
      <c r="D18" s="27"/>
      <c r="E18" s="54">
        <f>SUMIFS('Data Repository Table'!$I:$I,'Data Repository Table'!$C:$C,'Profitability EBIT Analysis'!$A18,'Data Repository Table'!$B:$B,'Profitability EBIT Analysis'!$B18,'Data Repository Table'!$D:$D,'Profitability EBIT Analysis'!E$14)</f>
        <v>12716846.793</v>
      </c>
      <c r="F18" s="54">
        <f>SUMIFS('Data Repository Table'!$I:$I,'Data Repository Table'!$C:$C,'Profitability EBIT Analysis'!$A18,'Data Repository Table'!$B:$B,'Profitability EBIT Analysis'!$B18,'Data Repository Table'!$D:$D,'Profitability EBIT Analysis'!F$14)</f>
        <v>13050243.880999997</v>
      </c>
      <c r="G18" s="54">
        <f>SUMIFS('Data Repository Table'!$I:$I,'Data Repository Table'!$C:$C,'Profitability EBIT Analysis'!$A18,'Data Repository Table'!$B:$B,'Profitability EBIT Analysis'!$B18,'Data Repository Table'!$D:$D,'Profitability EBIT Analysis'!G$14)</f>
        <v>13235472.919</v>
      </c>
      <c r="H18" s="54">
        <f>SUMIFS('Data Repository Table'!$I:$I,'Data Repository Table'!$C:$C,'Profitability EBIT Analysis'!$A18,'Data Repository Table'!$B:$B,'Profitability EBIT Analysis'!$B18,'Data Repository Table'!$D:$D,'Profitability EBIT Analysis'!H$14)</f>
        <v>11815762.267000001</v>
      </c>
      <c r="I18" s="54">
        <f>SUMIFS('Data Repository Table'!$I:$I,'Data Repository Table'!$C:$C,'Profitability EBIT Analysis'!$A18,'Data Repository Table'!$B:$B,'Profitability EBIT Analysis'!$B18,'Data Repository Table'!$D:$D,'Profitability EBIT Analysis'!I$14)</f>
        <v>11881724.445</v>
      </c>
      <c r="J18" s="54">
        <f>SUMIFS('Data Repository Table'!$I:$I,'Data Repository Table'!$C:$C,'Profitability EBIT Analysis'!$A18,'Data Repository Table'!$B:$B,'Profitability EBIT Analysis'!$B18,'Data Repository Table'!$D:$D,'Profitability EBIT Analysis'!J$14)</f>
        <v>11127131.811999999</v>
      </c>
      <c r="K18" s="54">
        <f>SUMIFS('Data Repository Table'!$I:$I,'Data Repository Table'!$C:$C,'Profitability EBIT Analysis'!$A18,'Data Repository Table'!$B:$B,'Profitability EBIT Analysis'!$B18,'Data Repository Table'!$D:$D,'Profitability EBIT Analysis'!K$14)</f>
        <v>15491089.403999997</v>
      </c>
      <c r="L18" s="54">
        <f>SUMIFS('Data Repository Table'!$I:$I,'Data Repository Table'!$C:$C,'Profitability EBIT Analysis'!$A18,'Data Repository Table'!$B:$B,'Profitability EBIT Analysis'!$B18,'Data Repository Table'!$D:$D,'Profitability EBIT Analysis'!L$14)</f>
        <v>15776843.228999998</v>
      </c>
      <c r="M18" s="54">
        <f>SUMIFS('Data Repository Table'!$I:$I,'Data Repository Table'!$C:$C,'Profitability EBIT Analysis'!$A18,'Data Repository Table'!$B:$B,'Profitability EBIT Analysis'!$B18,'Data Repository Table'!$D:$D,'Profitability EBIT Analysis'!M$14)</f>
        <v>14151791.636999998</v>
      </c>
      <c r="N18" s="54">
        <f>SUMIFS('Data Repository Table'!$I:$I,'Data Repository Table'!$C:$C,'Profitability EBIT Analysis'!$A18,'Data Repository Table'!$B:$B,'Profitability EBIT Analysis'!$B18,'Data Repository Table'!$D:$D,'Profitability EBIT Analysis'!N$14)</f>
        <v>15011361.791999999</v>
      </c>
      <c r="O18" s="54">
        <f>SUMIFS('Data Repository Table'!$I:$I,'Data Repository Table'!$C:$C,'Profitability EBIT Analysis'!$A18,'Data Repository Table'!$B:$B,'Profitability EBIT Analysis'!$B18,'Data Repository Table'!$D:$D,'Profitability EBIT Analysis'!O$14)</f>
        <v>14286635.347000001</v>
      </c>
      <c r="P18" s="54">
        <f>SUMIFS('Data Repository Table'!$I:$I,'Data Repository Table'!$C:$C,'Profitability EBIT Analysis'!$A18,'Data Repository Table'!$B:$B,'Profitability EBIT Analysis'!$B18,'Data Repository Table'!$D:$D,'Profitability EBIT Analysis'!P$14)</f>
        <v>15120321.851</v>
      </c>
      <c r="Q18" s="54">
        <f>SUM(E18:P18)</f>
        <v>163665225.377</v>
      </c>
      <c r="R18" s="27"/>
      <c r="S18" s="27"/>
      <c r="T18" s="27"/>
      <c r="U18" s="27"/>
      <c r="V18" s="27"/>
      <c r="W18" s="27"/>
      <c r="X18" s="27"/>
      <c r="Y18" s="27"/>
      <c r="Z18" s="27"/>
      <c r="AA18" s="27"/>
    </row>
    <row r="19" spans="1:27" ht="13.5" customHeight="1">
      <c r="A19" s="98"/>
      <c r="B19" s="98"/>
      <c r="C19" s="98"/>
      <c r="D19" s="98"/>
      <c r="E19" s="122"/>
      <c r="F19" s="122"/>
      <c r="G19" s="122"/>
      <c r="H19" s="122"/>
      <c r="I19" s="122"/>
      <c r="J19" s="122"/>
      <c r="K19" s="122"/>
      <c r="L19" s="122"/>
      <c r="M19" s="122"/>
      <c r="N19" s="122"/>
      <c r="O19" s="122"/>
      <c r="P19" s="122"/>
      <c r="Q19" s="122"/>
      <c r="R19" s="98"/>
      <c r="S19" s="98"/>
      <c r="T19" s="98"/>
      <c r="U19" s="98"/>
      <c r="V19" s="98"/>
      <c r="W19" s="98"/>
      <c r="X19" s="98"/>
      <c r="Y19" s="98"/>
      <c r="Z19" s="98"/>
      <c r="AA19" s="98"/>
    </row>
    <row r="20" spans="1:27" ht="13.5" customHeight="1">
      <c r="A20" s="27" t="s">
        <v>35</v>
      </c>
      <c r="B20" s="27" t="s">
        <v>44</v>
      </c>
      <c r="C20" s="4"/>
      <c r="D20" s="4"/>
      <c r="E20" s="54">
        <f>SUMIFS('Data Repository Table'!$I:$I,'Data Repository Table'!$C:$C,'Profitability EBIT Analysis'!$A20,'Data Repository Table'!$B:$B,'Profitability EBIT Analysis'!$B20,'Data Repository Table'!$D:$D,'Profitability EBIT Analysis'!E$14)</f>
        <v>3458288.8701338647</v>
      </c>
      <c r="F20" s="54">
        <f>SUMIFS('Data Repository Table'!$I:$I,'Data Repository Table'!$C:$C,'Profitability EBIT Analysis'!$A20,'Data Repository Table'!$B:$B,'Profitability EBIT Analysis'!$B20,'Data Repository Table'!$D:$D,'Profitability EBIT Analysis'!F$14)</f>
        <v>4778353.3521016249</v>
      </c>
      <c r="G20" s="54">
        <f>SUMIFS('Data Repository Table'!$I:$I,'Data Repository Table'!$C:$C,'Profitability EBIT Analysis'!$A20,'Data Repository Table'!$B:$B,'Profitability EBIT Analysis'!$B20,'Data Repository Table'!$D:$D,'Profitability EBIT Analysis'!G$14)</f>
        <v>3741007.0627661142</v>
      </c>
      <c r="H20" s="54">
        <f>SUMIFS('Data Repository Table'!$I:$I,'Data Repository Table'!$C:$C,'Profitability EBIT Analysis'!$A20,'Data Repository Table'!$B:$B,'Profitability EBIT Analysis'!$B20,'Data Repository Table'!$D:$D,'Profitability EBIT Analysis'!H$14)</f>
        <v>3550828.7945508747</v>
      </c>
      <c r="I20" s="54">
        <f>SUMIFS('Data Repository Table'!$I:$I,'Data Repository Table'!$C:$C,'Profitability EBIT Analysis'!$A20,'Data Repository Table'!$B:$B,'Profitability EBIT Analysis'!$B20,'Data Repository Table'!$D:$D,'Profitability EBIT Analysis'!I$14)</f>
        <v>3646543.42684625</v>
      </c>
      <c r="J20" s="54">
        <f>SUMIFS('Data Repository Table'!$I:$I,'Data Repository Table'!$C:$C,'Profitability EBIT Analysis'!$A20,'Data Repository Table'!$B:$B,'Profitability EBIT Analysis'!$B20,'Data Repository Table'!$D:$D,'Profitability EBIT Analysis'!J$14)</f>
        <v>3507223.3581475001</v>
      </c>
      <c r="K20" s="54">
        <f>SUMIFS('Data Repository Table'!$I:$I,'Data Repository Table'!$C:$C,'Profitability EBIT Analysis'!$A20,'Data Repository Table'!$B:$B,'Profitability EBIT Analysis'!$B20,'Data Repository Table'!$D:$D,'Profitability EBIT Analysis'!K$14)</f>
        <v>5249820.3494999986</v>
      </c>
      <c r="L20" s="54">
        <f>SUMIFS('Data Repository Table'!$I:$I,'Data Repository Table'!$C:$C,'Profitability EBIT Analysis'!$A20,'Data Repository Table'!$B:$B,'Profitability EBIT Analysis'!$B20,'Data Repository Table'!$D:$D,'Profitability EBIT Analysis'!L$14)</f>
        <v>4419792.6823125007</v>
      </c>
      <c r="M20" s="54">
        <f>SUMIFS('Data Repository Table'!$I:$I,'Data Repository Table'!$C:$C,'Profitability EBIT Analysis'!$A20,'Data Repository Table'!$B:$B,'Profitability EBIT Analysis'!$B20,'Data Repository Table'!$D:$D,'Profitability EBIT Analysis'!M$14)</f>
        <v>4409725.4715</v>
      </c>
      <c r="N20" s="54">
        <f>SUMIFS('Data Repository Table'!$I:$I,'Data Repository Table'!$C:$C,'Profitability EBIT Analysis'!$A20,'Data Repository Table'!$B:$B,'Profitability EBIT Analysis'!$B20,'Data Repository Table'!$D:$D,'Profitability EBIT Analysis'!N$14)</f>
        <v>4419304.3184062503</v>
      </c>
      <c r="O20" s="54">
        <f>SUMIFS('Data Repository Table'!$I:$I,'Data Repository Table'!$C:$C,'Profitability EBIT Analysis'!$A20,'Data Repository Table'!$B:$B,'Profitability EBIT Analysis'!$B20,'Data Repository Table'!$D:$D,'Profitability EBIT Analysis'!O$14)</f>
        <v>4692799.18359375</v>
      </c>
      <c r="P20" s="54">
        <f>SUMIFS('Data Repository Table'!$I:$I,'Data Repository Table'!$C:$C,'Profitability EBIT Analysis'!$A20,'Data Repository Table'!$B:$B,'Profitability EBIT Analysis'!$B20,'Data Repository Table'!$D:$D,'Profitability EBIT Analysis'!P$14)</f>
        <v>5350137.2224687496</v>
      </c>
      <c r="Q20" s="54">
        <f>SUM(E20:P20)</f>
        <v>51223824.092327476</v>
      </c>
      <c r="R20" s="4"/>
      <c r="S20" s="4"/>
      <c r="T20" s="4"/>
      <c r="U20" s="4"/>
      <c r="V20" s="4"/>
      <c r="W20" s="4"/>
      <c r="X20" s="4"/>
      <c r="Y20" s="4"/>
      <c r="Z20" s="4"/>
      <c r="AA20" s="4"/>
    </row>
    <row r="21" spans="1:27" ht="13.5" customHeight="1">
      <c r="A21" s="27" t="s">
        <v>42</v>
      </c>
      <c r="B21" s="27" t="s">
        <v>44</v>
      </c>
      <c r="C21" s="4"/>
      <c r="D21" s="4"/>
      <c r="E21" s="54">
        <f>SUMIFS('Data Repository Table'!$I:$I,'Data Repository Table'!$C:$C,'Profitability EBIT Analysis'!$A21,'Data Repository Table'!$B:$B,'Profitability EBIT Analysis'!$B21,'Data Repository Table'!$D:$D,'Profitability EBIT Analysis'!E$14)</f>
        <v>11339551.170386208</v>
      </c>
      <c r="F21" s="54">
        <f>SUMIFS('Data Repository Table'!$I:$I,'Data Repository Table'!$C:$C,'Profitability EBIT Analysis'!$A21,'Data Repository Table'!$B:$B,'Profitability EBIT Analysis'!$B21,'Data Repository Table'!$D:$D,'Profitability EBIT Analysis'!F$14)</f>
        <v>13660880.3343936</v>
      </c>
      <c r="G21" s="54">
        <f>SUMIFS('Data Repository Table'!$I:$I,'Data Repository Table'!$C:$C,'Profitability EBIT Analysis'!$A21,'Data Repository Table'!$B:$B,'Profitability EBIT Analysis'!$B21,'Data Repository Table'!$D:$D,'Profitability EBIT Analysis'!G$14)</f>
        <v>13806947.680280834</v>
      </c>
      <c r="H21" s="54">
        <f>SUMIFS('Data Repository Table'!$I:$I,'Data Repository Table'!$C:$C,'Profitability EBIT Analysis'!$A21,'Data Repository Table'!$B:$B,'Profitability EBIT Analysis'!$B21,'Data Repository Table'!$D:$D,'Profitability EBIT Analysis'!H$14)</f>
        <v>18511924.382331077</v>
      </c>
      <c r="I21" s="54">
        <f>SUMIFS('Data Repository Table'!$I:$I,'Data Repository Table'!$C:$C,'Profitability EBIT Analysis'!$A21,'Data Repository Table'!$B:$B,'Profitability EBIT Analysis'!$B21,'Data Repository Table'!$D:$D,'Profitability EBIT Analysis'!I$14)</f>
        <v>20025365.089240894</v>
      </c>
      <c r="J21" s="54">
        <f>SUMIFS('Data Repository Table'!$I:$I,'Data Repository Table'!$C:$C,'Profitability EBIT Analysis'!$A21,'Data Repository Table'!$B:$B,'Profitability EBIT Analysis'!$B21,'Data Repository Table'!$D:$D,'Profitability EBIT Analysis'!J$14)</f>
        <v>12958942.643539203</v>
      </c>
      <c r="K21" s="54">
        <f>SUMIFS('Data Repository Table'!$I:$I,'Data Repository Table'!$C:$C,'Profitability EBIT Analysis'!$A21,'Data Repository Table'!$B:$B,'Profitability EBIT Analysis'!$B21,'Data Repository Table'!$D:$D,'Profitability EBIT Analysis'!K$14)</f>
        <v>13987466.323076401</v>
      </c>
      <c r="L21" s="54">
        <f>SUMIFS('Data Repository Table'!$I:$I,'Data Repository Table'!$C:$C,'Profitability EBIT Analysis'!$A21,'Data Repository Table'!$B:$B,'Profitability EBIT Analysis'!$B21,'Data Repository Table'!$D:$D,'Profitability EBIT Analysis'!L$14)</f>
        <v>16468493.156715602</v>
      </c>
      <c r="M21" s="54">
        <f>SUMIFS('Data Repository Table'!$I:$I,'Data Repository Table'!$C:$C,'Profitability EBIT Analysis'!$A21,'Data Repository Table'!$B:$B,'Profitability EBIT Analysis'!$B21,'Data Repository Table'!$D:$D,'Profitability EBIT Analysis'!M$14)</f>
        <v>15013580.580213603</v>
      </c>
      <c r="N21" s="54">
        <f>SUMIFS('Data Repository Table'!$I:$I,'Data Repository Table'!$C:$C,'Profitability EBIT Analysis'!$A21,'Data Repository Table'!$B:$B,'Profitability EBIT Analysis'!$B21,'Data Repository Table'!$D:$D,'Profitability EBIT Analysis'!N$14)</f>
        <v>16135503.054039603</v>
      </c>
      <c r="O21" s="54">
        <f>SUMIFS('Data Repository Table'!$I:$I,'Data Repository Table'!$C:$C,'Profitability EBIT Analysis'!$A21,'Data Repository Table'!$B:$B,'Profitability EBIT Analysis'!$B21,'Data Repository Table'!$D:$D,'Profitability EBIT Analysis'!O$14)</f>
        <v>18921373.302216005</v>
      </c>
      <c r="P21" s="54">
        <f>SUMIFS('Data Repository Table'!$I:$I,'Data Repository Table'!$C:$C,'Profitability EBIT Analysis'!$A21,'Data Repository Table'!$B:$B,'Profitability EBIT Analysis'!$B21,'Data Repository Table'!$D:$D,'Profitability EBIT Analysis'!P$14)</f>
        <v>8489071.3235327993</v>
      </c>
      <c r="Q21" s="54">
        <f>SUM(E21:P21)</f>
        <v>179319099.03996581</v>
      </c>
      <c r="R21" s="4"/>
      <c r="S21" s="4"/>
      <c r="T21" s="4"/>
      <c r="U21" s="4"/>
      <c r="V21" s="4"/>
      <c r="W21" s="4"/>
      <c r="X21" s="4"/>
      <c r="Y21" s="4"/>
      <c r="Z21" s="4"/>
      <c r="AA21" s="4"/>
    </row>
    <row r="22" spans="1:27" ht="13.5" customHeight="1">
      <c r="A22" s="27" t="s">
        <v>43</v>
      </c>
      <c r="B22" s="27" t="s">
        <v>44</v>
      </c>
      <c r="C22" s="4"/>
      <c r="D22" s="4"/>
      <c r="E22" s="54">
        <f>SUMIFS('Data Repository Table'!$I:$I,'Data Repository Table'!$C:$C,'Profitability EBIT Analysis'!$A22,'Data Repository Table'!$B:$B,'Profitability EBIT Analysis'!$B22,'Data Repository Table'!$D:$D,'Profitability EBIT Analysis'!E$14)</f>
        <v>8168998.5802924205</v>
      </c>
      <c r="F22" s="54">
        <f>SUMIFS('Data Repository Table'!$I:$I,'Data Repository Table'!$C:$C,'Profitability EBIT Analysis'!$A22,'Data Repository Table'!$B:$B,'Profitability EBIT Analysis'!$B22,'Data Repository Table'!$D:$D,'Profitability EBIT Analysis'!F$14)</f>
        <v>6508016.2729576789</v>
      </c>
      <c r="G22" s="54">
        <f>SUMIFS('Data Repository Table'!$I:$I,'Data Repository Table'!$C:$C,'Profitability EBIT Analysis'!$A22,'Data Repository Table'!$B:$B,'Profitability EBIT Analysis'!$B22,'Data Repository Table'!$D:$D,'Profitability EBIT Analysis'!G$14)</f>
        <v>8797296.0201469176</v>
      </c>
      <c r="H22" s="54">
        <f>SUMIFS('Data Repository Table'!$I:$I,'Data Repository Table'!$C:$C,'Profitability EBIT Analysis'!$A22,'Data Repository Table'!$B:$B,'Profitability EBIT Analysis'!$B22,'Data Repository Table'!$D:$D,'Profitability EBIT Analysis'!H$14)</f>
        <v>7399801.6649996387</v>
      </c>
      <c r="I22" s="54">
        <f>SUMIFS('Data Repository Table'!$I:$I,'Data Repository Table'!$C:$C,'Profitability EBIT Analysis'!$A22,'Data Repository Table'!$B:$B,'Profitability EBIT Analysis'!$B22,'Data Repository Table'!$D:$D,'Profitability EBIT Analysis'!I$14)</f>
        <v>6292597.87327509</v>
      </c>
      <c r="J22" s="54">
        <f>SUMIFS('Data Repository Table'!$I:$I,'Data Repository Table'!$C:$C,'Profitability EBIT Analysis'!$A22,'Data Repository Table'!$B:$B,'Profitability EBIT Analysis'!$B22,'Data Repository Table'!$D:$D,'Profitability EBIT Analysis'!J$14)</f>
        <v>5862551.4695474999</v>
      </c>
      <c r="K22" s="54">
        <f>SUMIFS('Data Repository Table'!$I:$I,'Data Repository Table'!$C:$C,'Profitability EBIT Analysis'!$A22,'Data Repository Table'!$B:$B,'Profitability EBIT Analysis'!$B22,'Data Repository Table'!$D:$D,'Profitability EBIT Analysis'!K$14)</f>
        <v>7198677.8148285002</v>
      </c>
      <c r="L22" s="54">
        <f>SUMIFS('Data Repository Table'!$I:$I,'Data Repository Table'!$C:$C,'Profitability EBIT Analysis'!$A22,'Data Repository Table'!$B:$B,'Profitability EBIT Analysis'!$B22,'Data Repository Table'!$D:$D,'Profitability EBIT Analysis'!L$14)</f>
        <v>7481708.9511677492</v>
      </c>
      <c r="M22" s="54">
        <f>SUMIFS('Data Repository Table'!$I:$I,'Data Repository Table'!$C:$C,'Profitability EBIT Analysis'!$A22,'Data Repository Table'!$B:$B,'Profitability EBIT Analysis'!$B22,'Data Repository Table'!$D:$D,'Profitability EBIT Analysis'!M$14)</f>
        <v>8690888.6165351253</v>
      </c>
      <c r="N22" s="54">
        <f>SUMIFS('Data Repository Table'!$I:$I,'Data Repository Table'!$C:$C,'Profitability EBIT Analysis'!$A22,'Data Repository Table'!$B:$B,'Profitability EBIT Analysis'!$B22,'Data Repository Table'!$D:$D,'Profitability EBIT Analysis'!N$14)</f>
        <v>6732277.631081</v>
      </c>
      <c r="O22" s="54">
        <f>SUMIFS('Data Repository Table'!$I:$I,'Data Repository Table'!$C:$C,'Profitability EBIT Analysis'!$A22,'Data Repository Table'!$B:$B,'Profitability EBIT Analysis'!$B22,'Data Repository Table'!$D:$D,'Profitability EBIT Analysis'!O$14)</f>
        <v>8110761.1219654996</v>
      </c>
      <c r="P22" s="54">
        <f>SUMIFS('Data Repository Table'!$I:$I,'Data Repository Table'!$C:$C,'Profitability EBIT Analysis'!$A22,'Data Repository Table'!$B:$B,'Profitability EBIT Analysis'!$B22,'Data Repository Table'!$D:$D,'Profitability EBIT Analysis'!P$14)</f>
        <v>9479913.2630085014</v>
      </c>
      <c r="Q22" s="54">
        <f>SUM(E22:P22)</f>
        <v>90723489.27980563</v>
      </c>
      <c r="R22" s="4"/>
      <c r="S22" s="4"/>
      <c r="T22" s="4"/>
      <c r="U22" s="4"/>
      <c r="V22" s="4"/>
      <c r="W22" s="4"/>
      <c r="X22" s="4"/>
      <c r="Y22" s="4"/>
      <c r="Z22" s="4"/>
      <c r="AA22" s="4"/>
    </row>
    <row r="23" spans="1:27" ht="13.5" customHeight="1">
      <c r="A23" s="100"/>
      <c r="B23" s="100"/>
      <c r="C23" s="100"/>
      <c r="D23" s="100"/>
      <c r="E23" s="123"/>
      <c r="F23" s="123"/>
      <c r="G23" s="123"/>
      <c r="H23" s="123"/>
      <c r="I23" s="123"/>
      <c r="J23" s="123"/>
      <c r="K23" s="123"/>
      <c r="L23" s="123"/>
      <c r="M23" s="123"/>
      <c r="N23" s="123"/>
      <c r="O23" s="123"/>
      <c r="P23" s="123"/>
      <c r="Q23" s="123"/>
      <c r="R23" s="100"/>
      <c r="S23" s="100"/>
      <c r="T23" s="100"/>
      <c r="U23" s="100"/>
      <c r="V23" s="100"/>
      <c r="W23" s="100"/>
      <c r="X23" s="100"/>
      <c r="Y23" s="100"/>
      <c r="Z23" s="100"/>
      <c r="AA23" s="100"/>
    </row>
    <row r="24" spans="1:27" ht="13.5" customHeight="1">
      <c r="A24" s="27" t="s">
        <v>35</v>
      </c>
      <c r="B24" s="27" t="s">
        <v>185</v>
      </c>
      <c r="C24" s="4"/>
      <c r="D24" s="4"/>
      <c r="E24" s="54" cm="1">
        <f t="array" ref="E24:P26">(E16:P18)-(E20:P22)</f>
        <v>2456292.3275362095</v>
      </c>
      <c r="F24" s="54">
        <v>918310.88787430618</v>
      </c>
      <c r="G24" s="54">
        <v>1519674.7670411356</v>
      </c>
      <c r="H24" s="54">
        <v>1671126.6978958244</v>
      </c>
      <c r="I24" s="54">
        <v>1867603.7439484252</v>
      </c>
      <c r="J24" s="54">
        <v>1873668.8420387572</v>
      </c>
      <c r="K24" s="54">
        <v>2572779.3705296321</v>
      </c>
      <c r="L24" s="54">
        <v>2504531.9499788238</v>
      </c>
      <c r="M24" s="54">
        <v>2888063.9198026378</v>
      </c>
      <c r="N24" s="54">
        <v>912936.10019635595</v>
      </c>
      <c r="O24" s="54">
        <v>702117.95209483802</v>
      </c>
      <c r="P24" s="54">
        <v>-165973.35311146174</v>
      </c>
      <c r="Q24" s="54">
        <f>SUM(E24:P24)</f>
        <v>19721133.205825485</v>
      </c>
      <c r="R24" s="4"/>
      <c r="S24" s="4"/>
      <c r="T24" s="4"/>
      <c r="U24" s="4"/>
      <c r="V24" s="4"/>
      <c r="W24" s="4"/>
      <c r="X24" s="4"/>
      <c r="Y24" s="4"/>
      <c r="Z24" s="4"/>
      <c r="AA24" s="4"/>
    </row>
    <row r="25" spans="1:27" ht="13.5" customHeight="1">
      <c r="A25" s="27" t="s">
        <v>42</v>
      </c>
      <c r="B25" s="27" t="s">
        <v>185</v>
      </c>
      <c r="C25" s="4"/>
      <c r="D25" s="4"/>
      <c r="E25" s="54">
        <v>5988499.8026137892</v>
      </c>
      <c r="F25" s="54">
        <v>943434.10160639696</v>
      </c>
      <c r="G25" s="54">
        <v>2328952.4387191646</v>
      </c>
      <c r="H25" s="54">
        <v>-3360291.110331079</v>
      </c>
      <c r="I25" s="54">
        <v>-6192464.2872408964</v>
      </c>
      <c r="J25" s="54">
        <v>2604016.9804607946</v>
      </c>
      <c r="K25" s="54">
        <v>8366591.2969236001</v>
      </c>
      <c r="L25" s="54">
        <v>2112457.573284395</v>
      </c>
      <c r="M25" s="54">
        <v>4631100.2007863969</v>
      </c>
      <c r="N25" s="54">
        <v>2132931.991960397</v>
      </c>
      <c r="O25" s="54">
        <v>-4294074.8102160059</v>
      </c>
      <c r="P25" s="54">
        <v>7675095.9504671991</v>
      </c>
      <c r="Q25" s="54">
        <f>SUM(E25:P25)</f>
        <v>22936250.12903415</v>
      </c>
      <c r="R25" s="4"/>
      <c r="S25" s="4"/>
      <c r="T25" s="4"/>
      <c r="U25" s="4"/>
      <c r="V25" s="4"/>
      <c r="W25" s="4"/>
      <c r="X25" s="4"/>
      <c r="Y25" s="4"/>
      <c r="Z25" s="4"/>
      <c r="AA25" s="4"/>
    </row>
    <row r="26" spans="1:27" ht="13.5" customHeight="1">
      <c r="A26" s="27" t="s">
        <v>43</v>
      </c>
      <c r="B26" s="27" t="s">
        <v>185</v>
      </c>
      <c r="C26" s="4"/>
      <c r="D26" s="4"/>
      <c r="E26" s="54">
        <v>4547848.2127075791</v>
      </c>
      <c r="F26" s="54">
        <v>6542227.6080423184</v>
      </c>
      <c r="G26" s="54">
        <v>4438176.8988530822</v>
      </c>
      <c r="H26" s="54">
        <v>4415960.6020003622</v>
      </c>
      <c r="I26" s="54">
        <v>5589126.5717249103</v>
      </c>
      <c r="J26" s="54">
        <v>5264580.3424524991</v>
      </c>
      <c r="K26" s="54">
        <v>8292411.5891714972</v>
      </c>
      <c r="L26" s="54">
        <v>8295134.2778322492</v>
      </c>
      <c r="M26" s="54">
        <v>5460903.0204648729</v>
      </c>
      <c r="N26" s="54">
        <v>8279084.1609189995</v>
      </c>
      <c r="O26" s="54">
        <v>6175874.2250345014</v>
      </c>
      <c r="P26" s="54">
        <v>5640408.5879914984</v>
      </c>
      <c r="Q26" s="54">
        <f>SUM(E26:P26)</f>
        <v>72941736.097194374</v>
      </c>
      <c r="R26" s="4"/>
      <c r="S26" s="4"/>
      <c r="T26" s="4"/>
      <c r="U26" s="4"/>
      <c r="V26" s="4"/>
      <c r="W26" s="4"/>
      <c r="X26" s="4"/>
      <c r="Y26" s="4"/>
      <c r="Z26" s="4"/>
      <c r="AA26" s="4"/>
    </row>
    <row r="27" spans="1:27" ht="13.5" customHeight="1">
      <c r="A27" s="4"/>
      <c r="B27" s="4"/>
      <c r="C27" s="4"/>
      <c r="D27" s="4"/>
      <c r="E27" s="55"/>
      <c r="F27" s="55"/>
      <c r="G27" s="55"/>
      <c r="H27" s="55"/>
      <c r="I27" s="55"/>
      <c r="J27" s="55"/>
      <c r="K27" s="55"/>
      <c r="L27" s="55"/>
      <c r="M27" s="55"/>
      <c r="N27" s="55"/>
      <c r="O27" s="55"/>
      <c r="P27" s="55"/>
      <c r="Q27" s="55"/>
      <c r="R27" s="4"/>
      <c r="S27" s="4"/>
      <c r="T27" s="4"/>
      <c r="U27" s="4"/>
      <c r="V27" s="4"/>
      <c r="W27" s="4"/>
      <c r="X27" s="4"/>
      <c r="Y27" s="4"/>
      <c r="Z27" s="4"/>
      <c r="AA27" s="4"/>
    </row>
    <row r="28" spans="1:27"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ht="13.5" customHeight="1">
      <c r="A29" s="4"/>
      <c r="B29" s="4" t="s">
        <v>201</v>
      </c>
      <c r="C29" s="4"/>
      <c r="D29" s="4"/>
      <c r="E29" s="4"/>
      <c r="F29" s="4"/>
      <c r="G29" s="4"/>
      <c r="H29" s="4"/>
      <c r="I29" s="4" t="s">
        <v>202</v>
      </c>
      <c r="J29" s="4"/>
      <c r="K29" s="4"/>
      <c r="L29" s="4"/>
      <c r="M29" s="4"/>
      <c r="N29" s="4"/>
      <c r="O29" s="4"/>
      <c r="P29" s="4"/>
      <c r="Q29" s="4"/>
      <c r="R29" s="4"/>
      <c r="S29" s="4"/>
      <c r="T29" s="4"/>
      <c r="U29" s="4"/>
      <c r="V29" s="4"/>
      <c r="W29" s="4"/>
      <c r="X29" s="4"/>
      <c r="Y29" s="4"/>
      <c r="Z29" s="4"/>
      <c r="AA29" s="4"/>
    </row>
    <row r="30" spans="1:27"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ht="19.5" customHeight="1">
      <c r="A52" s="48"/>
      <c r="B52" s="56"/>
      <c r="C52" s="56"/>
      <c r="D52" s="56"/>
      <c r="E52" s="56"/>
      <c r="F52" s="56"/>
      <c r="G52" s="56"/>
      <c r="H52" s="56"/>
      <c r="I52" s="56"/>
      <c r="J52" s="56"/>
      <c r="K52" s="56"/>
      <c r="L52" s="56"/>
      <c r="M52" s="56"/>
      <c r="N52" s="56"/>
      <c r="O52" s="56"/>
      <c r="P52" s="56"/>
      <c r="Q52" s="4"/>
      <c r="R52" s="4"/>
      <c r="S52" s="4"/>
      <c r="T52" s="4"/>
      <c r="U52" s="4"/>
      <c r="V52" s="4"/>
      <c r="W52" s="4"/>
      <c r="X52" s="4"/>
      <c r="Y52" s="4"/>
      <c r="Z52" s="4"/>
      <c r="AA52" s="4"/>
    </row>
    <row r="53" spans="1:27" ht="111.75" customHeight="1">
      <c r="A53" s="171" t="s">
        <v>203</v>
      </c>
      <c r="B53" s="183"/>
      <c r="C53" s="183"/>
      <c r="D53" s="183"/>
      <c r="E53" s="183"/>
      <c r="F53" s="183"/>
      <c r="G53" s="183"/>
      <c r="H53" s="183"/>
      <c r="I53" s="183"/>
      <c r="J53" s="183"/>
      <c r="K53" s="183"/>
      <c r="L53" s="183"/>
      <c r="M53" s="183"/>
      <c r="N53" s="183"/>
      <c r="O53" s="183"/>
      <c r="P53" s="183"/>
      <c r="Q53" s="183"/>
      <c r="R53" s="183"/>
      <c r="S53" s="183"/>
      <c r="T53" s="183"/>
      <c r="U53" s="183"/>
      <c r="V53" s="90"/>
      <c r="W53" s="102"/>
      <c r="X53" s="102"/>
      <c r="Y53" s="102"/>
      <c r="Z53" s="102"/>
      <c r="AA53" s="102"/>
    </row>
    <row r="54" spans="1:27" ht="77.25" customHeight="1">
      <c r="A54" s="171" t="s">
        <v>204</v>
      </c>
      <c r="B54" s="183"/>
      <c r="C54" s="183"/>
      <c r="D54" s="183"/>
      <c r="E54" s="183"/>
      <c r="F54" s="183"/>
      <c r="G54" s="183"/>
      <c r="H54" s="183"/>
      <c r="I54" s="183"/>
      <c r="J54" s="183"/>
      <c r="K54" s="183"/>
      <c r="L54" s="183"/>
      <c r="M54" s="183"/>
      <c r="N54" s="183"/>
      <c r="O54" s="183"/>
      <c r="P54" s="183"/>
      <c r="Q54" s="183"/>
      <c r="R54" s="183"/>
      <c r="S54" s="183"/>
      <c r="T54" s="183"/>
      <c r="U54" s="183"/>
      <c r="V54" s="183"/>
      <c r="W54" s="183"/>
      <c r="X54" s="183"/>
      <c r="Y54" s="183"/>
      <c r="Z54" s="183"/>
      <c r="AA54" s="183"/>
    </row>
    <row r="55" spans="1:27"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3.5" customHeight="1">
      <c r="A56" s="101" t="s">
        <v>17</v>
      </c>
      <c r="B56" s="101" t="s">
        <v>69</v>
      </c>
      <c r="C56" s="101" t="s">
        <v>205</v>
      </c>
      <c r="D56" s="101" t="s">
        <v>206</v>
      </c>
      <c r="E56" s="124">
        <v>41456</v>
      </c>
      <c r="F56" s="124">
        <v>41487</v>
      </c>
      <c r="G56" s="124">
        <v>41518</v>
      </c>
      <c r="H56" s="124">
        <v>41548</v>
      </c>
      <c r="I56" s="124">
        <v>41579</v>
      </c>
      <c r="J56" s="124">
        <v>41609</v>
      </c>
      <c r="K56" s="124">
        <v>41640</v>
      </c>
      <c r="L56" s="124">
        <v>41671</v>
      </c>
      <c r="M56" s="124">
        <v>41699</v>
      </c>
      <c r="N56" s="124">
        <v>41730</v>
      </c>
      <c r="O56" s="124">
        <v>41760</v>
      </c>
      <c r="P56" s="124">
        <v>41791</v>
      </c>
      <c r="Q56" s="101" t="s">
        <v>70</v>
      </c>
      <c r="R56" s="100"/>
      <c r="S56" s="100"/>
      <c r="T56" s="100"/>
      <c r="U56" s="100"/>
      <c r="V56" s="100"/>
      <c r="W56" s="100"/>
      <c r="X56" s="100"/>
      <c r="Y56" s="100"/>
      <c r="Z56" s="100"/>
      <c r="AA56" s="100"/>
    </row>
    <row r="57" spans="1:27" ht="13.5" customHeight="1">
      <c r="A57" s="101"/>
      <c r="B57" s="101"/>
      <c r="C57" s="101"/>
      <c r="D57" s="101"/>
      <c r="E57" s="125"/>
      <c r="F57" s="125"/>
      <c r="G57" s="125"/>
      <c r="H57" s="125"/>
      <c r="I57" s="125"/>
      <c r="J57" s="125"/>
      <c r="K57" s="125"/>
      <c r="L57" s="125"/>
      <c r="M57" s="125"/>
      <c r="N57" s="125"/>
      <c r="O57" s="125"/>
      <c r="P57" s="125"/>
      <c r="Q57" s="101"/>
      <c r="R57" s="100"/>
      <c r="S57" s="100"/>
      <c r="T57" s="100"/>
      <c r="U57" s="100"/>
      <c r="V57" s="100"/>
      <c r="W57" s="100"/>
      <c r="X57" s="100"/>
      <c r="Y57" s="100"/>
      <c r="Z57" s="100"/>
      <c r="AA57" s="100"/>
    </row>
    <row r="58" spans="1:27" ht="13.5" customHeight="1">
      <c r="A58" s="27" t="s">
        <v>35</v>
      </c>
      <c r="B58" s="27" t="s">
        <v>185</v>
      </c>
      <c r="C58" s="4"/>
      <c r="D58" s="4"/>
      <c r="E58" s="57" cm="1">
        <f t="array" ref="E58:Q60">E24:Q26/E16:Q18</f>
        <v>0.41529437933894875</v>
      </c>
      <c r="F58" s="57">
        <v>0.16120151183040166</v>
      </c>
      <c r="G58" s="57">
        <v>0.28887410723655493</v>
      </c>
      <c r="H58" s="57">
        <v>0.32001932998338012</v>
      </c>
      <c r="I58" s="57">
        <v>0.33869312626258291</v>
      </c>
      <c r="J58" s="57">
        <v>0.34820783846476255</v>
      </c>
      <c r="K58" s="57">
        <v>0.32889058147025918</v>
      </c>
      <c r="L58" s="57">
        <v>0.36170053874987812</v>
      </c>
      <c r="M58" s="57">
        <v>0.3957450352355435</v>
      </c>
      <c r="N58" s="57">
        <v>0.17121060352256295</v>
      </c>
      <c r="O58" s="57">
        <v>0.13014434409940612</v>
      </c>
      <c r="P58" s="57">
        <v>-3.2015452692863752E-2</v>
      </c>
      <c r="Q58" s="57">
        <v>0.27797794172946699</v>
      </c>
      <c r="R58" s="4"/>
      <c r="S58" s="4"/>
      <c r="T58" s="4"/>
      <c r="U58" s="4"/>
      <c r="V58" s="4"/>
      <c r="W58" s="4"/>
      <c r="X58" s="4"/>
      <c r="Y58" s="4"/>
      <c r="Z58" s="4"/>
      <c r="AA58" s="4"/>
    </row>
    <row r="59" spans="1:27" ht="13.5" customHeight="1">
      <c r="A59" s="27" t="s">
        <v>42</v>
      </c>
      <c r="B59" s="27" t="s">
        <v>185</v>
      </c>
      <c r="C59" s="4"/>
      <c r="D59" s="4"/>
      <c r="E59" s="57">
        <v>0.3455956940538133</v>
      </c>
      <c r="F59" s="57">
        <v>6.4599684274176436E-2</v>
      </c>
      <c r="G59" s="57">
        <v>0.14433359289184161</v>
      </c>
      <c r="H59" s="57">
        <v>-0.22177748431522884</v>
      </c>
      <c r="I59" s="57">
        <v>-0.44766201795834271</v>
      </c>
      <c r="J59" s="57">
        <v>0.16732145063494736</v>
      </c>
      <c r="K59" s="57">
        <v>0.37427618015254988</v>
      </c>
      <c r="L59" s="57">
        <v>0.11368942332287189</v>
      </c>
      <c r="M59" s="57">
        <v>0.23574321478746135</v>
      </c>
      <c r="N59" s="57">
        <v>0.11675504697526991</v>
      </c>
      <c r="O59" s="57">
        <v>-0.29356581548975247</v>
      </c>
      <c r="P59" s="57">
        <v>0.47482161130642109</v>
      </c>
      <c r="Q59" s="57">
        <v>0.11340244014940312</v>
      </c>
      <c r="R59" s="4"/>
      <c r="S59" s="4"/>
      <c r="T59" s="4"/>
      <c r="U59" s="4"/>
      <c r="V59" s="4"/>
      <c r="W59" s="4"/>
      <c r="X59" s="4"/>
      <c r="Y59" s="4"/>
      <c r="Z59" s="4"/>
      <c r="AA59" s="4"/>
    </row>
    <row r="60" spans="1:27" ht="13.5" customHeight="1">
      <c r="A60" s="27" t="s">
        <v>43</v>
      </c>
      <c r="B60" s="27" t="s">
        <v>185</v>
      </c>
      <c r="C60" s="4"/>
      <c r="D60" s="4"/>
      <c r="E60" s="57">
        <v>0.35762388953297342</v>
      </c>
      <c r="F60" s="57">
        <v>0.5013107546263732</v>
      </c>
      <c r="G60" s="57">
        <v>0.33532439120342417</v>
      </c>
      <c r="H60" s="57">
        <v>0.37373471996246976</v>
      </c>
      <c r="I60" s="57">
        <v>0.47039691903281722</v>
      </c>
      <c r="J60" s="57">
        <v>0.47313004208100951</v>
      </c>
      <c r="K60" s="57">
        <v>0.5353020289864372</v>
      </c>
      <c r="L60" s="57">
        <v>0.52577909011510338</v>
      </c>
      <c r="M60" s="57">
        <v>0.38588068285200638</v>
      </c>
      <c r="N60" s="57">
        <v>0.55152119278952894</v>
      </c>
      <c r="O60" s="57">
        <v>0.43228332459198315</v>
      </c>
      <c r="P60" s="57">
        <v>0.37303495544431575</v>
      </c>
      <c r="Q60" s="57">
        <v>0.44567644671722018</v>
      </c>
      <c r="R60" s="4"/>
      <c r="S60" s="4"/>
      <c r="T60" s="4"/>
      <c r="U60" s="4"/>
      <c r="V60" s="4"/>
      <c r="W60" s="4"/>
      <c r="X60" s="4"/>
      <c r="Y60" s="4"/>
      <c r="Z60" s="4"/>
      <c r="AA60" s="4"/>
    </row>
    <row r="61" spans="1:27"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3.5" customHeight="1">
      <c r="A83" s="4"/>
      <c r="B83" s="186" t="s">
        <v>207</v>
      </c>
      <c r="C83" s="186"/>
      <c r="D83" s="186"/>
      <c r="E83" s="186"/>
      <c r="F83" s="186"/>
      <c r="G83" s="186"/>
      <c r="H83" s="186"/>
      <c r="I83" s="186"/>
      <c r="J83" s="186"/>
      <c r="K83" s="186"/>
      <c r="L83" s="186"/>
      <c r="M83" s="186"/>
      <c r="N83" s="186"/>
      <c r="O83" s="186"/>
      <c r="P83" s="186"/>
      <c r="Q83" s="186"/>
      <c r="R83" s="161"/>
      <c r="S83" s="161"/>
      <c r="T83" s="161"/>
      <c r="U83" s="161"/>
      <c r="V83" s="4"/>
      <c r="W83" s="4"/>
      <c r="X83" s="4"/>
      <c r="Y83" s="4"/>
      <c r="Z83" s="4"/>
      <c r="AA83" s="4"/>
    </row>
    <row r="84" spans="1:27" ht="13.5" customHeight="1">
      <c r="A84" s="4"/>
      <c r="B84" s="4"/>
      <c r="C84" s="161"/>
      <c r="D84" s="161"/>
      <c r="E84" s="161"/>
      <c r="F84" s="161"/>
      <c r="G84" s="161"/>
      <c r="H84" s="161"/>
      <c r="I84" s="161"/>
      <c r="J84" s="161"/>
      <c r="K84" s="161"/>
      <c r="L84" s="161"/>
      <c r="M84" s="161"/>
      <c r="N84" s="161"/>
      <c r="O84" s="161"/>
      <c r="P84" s="161"/>
      <c r="Q84" s="161"/>
      <c r="R84" s="161"/>
      <c r="S84" s="161"/>
      <c r="T84" s="161"/>
      <c r="U84" s="161"/>
      <c r="V84" s="4"/>
      <c r="W84" s="4"/>
      <c r="X84" s="4"/>
      <c r="Y84" s="4"/>
      <c r="Z84" s="4"/>
      <c r="AA84" s="4"/>
    </row>
    <row r="85" spans="1:27"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6">
    <mergeCell ref="B83:Q83"/>
    <mergeCell ref="A4:R4"/>
    <mergeCell ref="A12:U12"/>
    <mergeCell ref="A13:Z13"/>
    <mergeCell ref="A53:U53"/>
    <mergeCell ref="A54:AA54"/>
  </mergeCells>
  <conditionalFormatting sqref="E16:P18">
    <cfRule type="colorScale" priority="1">
      <colorScale>
        <cfvo type="min"/>
        <cfvo type="percentile" val="50"/>
        <cfvo type="max"/>
        <color rgb="FFF8696B"/>
        <color rgb="FFFCFCFF"/>
        <color rgb="FF5A8AC6"/>
      </colorScale>
    </cfRule>
  </conditionalFormatting>
  <conditionalFormatting sqref="E20:P22">
    <cfRule type="colorScale" priority="2">
      <colorScale>
        <cfvo type="min"/>
        <cfvo type="percentile" val="50"/>
        <cfvo type="max"/>
        <color rgb="FF5A8AC6"/>
        <color rgb="FFFCFCFF"/>
        <color rgb="FFF8696B"/>
      </colorScale>
    </cfRule>
  </conditionalFormatting>
  <conditionalFormatting sqref="E24:P26">
    <cfRule type="colorScale" priority="3">
      <colorScale>
        <cfvo type="min"/>
        <cfvo type="percentile" val="50"/>
        <cfvo type="max"/>
        <color rgb="FFF8696B"/>
        <color rgb="FFFCFCFF"/>
        <color rgb="FF5A8AC6"/>
      </colorScale>
    </cfRule>
  </conditionalFormatting>
  <conditionalFormatting sqref="Q16:Q18">
    <cfRule type="colorScale" priority="4">
      <colorScale>
        <cfvo type="min"/>
        <cfvo type="percentile" val="50"/>
        <cfvo type="max"/>
        <color rgb="FFF8696B"/>
        <color rgb="FFFCFCFF"/>
        <color rgb="FF5A8AC6"/>
      </colorScale>
    </cfRule>
  </conditionalFormatting>
  <conditionalFormatting sqref="Q20:Q22">
    <cfRule type="colorScale" priority="5">
      <colorScale>
        <cfvo type="min"/>
        <cfvo type="percentile" val="50"/>
        <cfvo type="max"/>
        <color rgb="FF5A8AC6"/>
        <color rgb="FFFCFCFF"/>
        <color rgb="FFF8696B"/>
      </colorScale>
    </cfRule>
  </conditionalFormatting>
  <conditionalFormatting sqref="Q24:Q26">
    <cfRule type="colorScale" priority="6">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dc:creator>
  <cp:keywords/>
  <dc:description/>
  <cp:lastModifiedBy/>
  <cp:revision/>
  <dcterms:created xsi:type="dcterms:W3CDTF">2019-05-26T11:59:56Z</dcterms:created>
  <dcterms:modified xsi:type="dcterms:W3CDTF">2026-04-26T01:41:30Z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7b3fc-4128-41ae-86b4-e4b1b1ae5e15_Enabled">
    <vt:lpwstr>True</vt:lpwstr>
  </property>
  <property fmtid="{D5CDD505-2E9C-101B-9397-08002B2CF9AE}" pid="3" name="MSIP_Label_97c7b3fc-4128-41ae-86b4-e4b1b1ae5e15_SiteId">
    <vt:lpwstr>97160e56-eb00-44fe-b31d-0d6d351c636d</vt:lpwstr>
  </property>
  <property fmtid="{D5CDD505-2E9C-101B-9397-08002B2CF9AE}" pid="4" name="MSIP_Label_97c7b3fc-4128-41ae-86b4-e4b1b1ae5e15_Owner">
    <vt:lpwstr>Chris.Hui@origin.com.au</vt:lpwstr>
  </property>
  <property fmtid="{D5CDD505-2E9C-101B-9397-08002B2CF9AE}" pid="5" name="MSIP_Label_97c7b3fc-4128-41ae-86b4-e4b1b1ae5e15_SetDate">
    <vt:lpwstr>2019-09-14T08:39:43.2195742Z</vt:lpwstr>
  </property>
  <property fmtid="{D5CDD505-2E9C-101B-9397-08002B2CF9AE}" pid="6" name="MSIP_Label_97c7b3fc-4128-41ae-86b4-e4b1b1ae5e15_Name">
    <vt:lpwstr>General</vt:lpwstr>
  </property>
  <property fmtid="{D5CDD505-2E9C-101B-9397-08002B2CF9AE}" pid="7" name="MSIP_Label_97c7b3fc-4128-41ae-86b4-e4b1b1ae5e15_Application">
    <vt:lpwstr>Microsoft Azure Information Protection</vt:lpwstr>
  </property>
  <property fmtid="{D5CDD505-2E9C-101B-9397-08002B2CF9AE}" pid="8" name="MSIP_Label_97c7b3fc-4128-41ae-86b4-e4b1b1ae5e15_ActionId">
    <vt:lpwstr>459f6ffd-e1cd-453a-979a-da48b16233cc</vt:lpwstr>
  </property>
  <property fmtid="{D5CDD505-2E9C-101B-9397-08002B2CF9AE}" pid="9" name="MSIP_Label_97c7b3fc-4128-41ae-86b4-e4b1b1ae5e15_Extended_MSFT_Method">
    <vt:lpwstr>Automatic</vt:lpwstr>
  </property>
  <property fmtid="{D5CDD505-2E9C-101B-9397-08002B2CF9AE}" pid="10" name="Sensitivity">
    <vt:lpwstr>General</vt:lpwstr>
  </property>
</Properties>
</file>