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sosaka-my.sharepoint.com/personal/u994510j_ecs_osaka-u_ac_jp/Documents/Mardi's Files/Research Topic and References/Data/Repository IEEE/"/>
    </mc:Choice>
  </mc:AlternateContent>
  <xr:revisionPtr revIDLastSave="626" documentId="8_{B13A9C0A-2FF9-4CD1-876C-F1970AD7B7B0}" xr6:coauthVersionLast="47" xr6:coauthVersionMax="47" xr10:uidLastSave="{FC8EB864-1DFC-4AB7-BA5F-E5B40225CAAC}"/>
  <bookViews>
    <workbookView xWindow="-120" yWindow="-120" windowWidth="29040" windowHeight="15720" activeTab="3" xr2:uid="{B10C6F29-C87F-4C4C-8392-AB21C505F1B2}"/>
  </bookViews>
  <sheets>
    <sheet name="Segmentation" sheetId="2" r:id="rId1"/>
    <sheet name="Characterization" sheetId="3" r:id="rId2"/>
    <sheet name="Quantification" sheetId="4" r:id="rId3"/>
    <sheet name="Aggregatio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" l="1"/>
  <c r="E67" i="1" s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63" i="1" s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Q62" i="1"/>
  <c r="Q61" i="1"/>
  <c r="Q60" i="1"/>
  <c r="Q59" i="1"/>
  <c r="Q58" i="1"/>
  <c r="Q57" i="1"/>
  <c r="Q56" i="1"/>
  <c r="Q55" i="1"/>
  <c r="Q63" i="1" s="1"/>
  <c r="Q54" i="1"/>
  <c r="Q53" i="1"/>
  <c r="Q52" i="1"/>
  <c r="Q51" i="1"/>
  <c r="Q50" i="1"/>
  <c r="Q49" i="1"/>
  <c r="Q48" i="1"/>
  <c r="Q47" i="1"/>
  <c r="O62" i="1"/>
  <c r="O61" i="1"/>
  <c r="O59" i="1"/>
  <c r="O57" i="1"/>
  <c r="O53" i="1"/>
  <c r="O51" i="1"/>
  <c r="M62" i="1"/>
  <c r="M61" i="1"/>
  <c r="M59" i="1"/>
  <c r="M57" i="1"/>
  <c r="M53" i="1"/>
  <c r="M51" i="1"/>
  <c r="K62" i="1"/>
  <c r="K61" i="1"/>
  <c r="K59" i="1"/>
  <c r="K57" i="1"/>
  <c r="K53" i="1"/>
  <c r="K51" i="1"/>
  <c r="I62" i="1"/>
  <c r="I61" i="1"/>
  <c r="I59" i="1"/>
  <c r="I57" i="1"/>
  <c r="I53" i="1"/>
  <c r="I51" i="1"/>
  <c r="G62" i="1"/>
  <c r="G61" i="1"/>
  <c r="G59" i="1"/>
  <c r="G57" i="1"/>
  <c r="G53" i="1"/>
  <c r="G51" i="1"/>
  <c r="E62" i="1"/>
  <c r="E61" i="1"/>
  <c r="E63" i="1" s="1"/>
  <c r="E59" i="1"/>
  <c r="E57" i="1"/>
  <c r="E53" i="1"/>
  <c r="E51" i="1"/>
  <c r="T63" i="1"/>
  <c r="R63" i="1"/>
  <c r="P63" i="1"/>
  <c r="N63" i="1"/>
  <c r="L63" i="1"/>
  <c r="J63" i="1"/>
  <c r="H63" i="1"/>
  <c r="F63" i="1"/>
  <c r="D63" i="1"/>
  <c r="K34" i="1"/>
  <c r="F41" i="1"/>
  <c r="E41" i="1"/>
  <c r="D41" i="1"/>
  <c r="M31" i="1"/>
  <c r="M30" i="1"/>
  <c r="M29" i="1"/>
  <c r="M28" i="1"/>
  <c r="F40" i="1"/>
  <c r="F39" i="1"/>
  <c r="F37" i="1"/>
  <c r="F36" i="1"/>
  <c r="F35" i="1"/>
  <c r="F34" i="1"/>
  <c r="F33" i="1"/>
  <c r="F32" i="1"/>
  <c r="F31" i="1"/>
  <c r="F30" i="1"/>
  <c r="F29" i="1"/>
  <c r="F28" i="1"/>
  <c r="L33" i="1"/>
  <c r="M33" i="1" s="1"/>
  <c r="L32" i="1"/>
  <c r="L34" i="1" s="1"/>
  <c r="L31" i="1"/>
  <c r="L30" i="1"/>
  <c r="L29" i="1"/>
  <c r="L28" i="1"/>
  <c r="E40" i="1"/>
  <c r="E39" i="1"/>
  <c r="E38" i="1"/>
  <c r="F38" i="1" s="1"/>
  <c r="E37" i="1"/>
  <c r="E36" i="1"/>
  <c r="E35" i="1"/>
  <c r="E34" i="1"/>
  <c r="E33" i="1"/>
  <c r="E32" i="1"/>
  <c r="E31" i="1"/>
  <c r="E30" i="1"/>
  <c r="E29" i="1"/>
  <c r="E28" i="1"/>
  <c r="L31" i="4"/>
  <c r="L30" i="4"/>
  <c r="L28" i="4"/>
  <c r="L27" i="4"/>
  <c r="L26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D27" i="3"/>
  <c r="D26" i="3"/>
  <c r="D25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D24" i="3"/>
  <c r="E57" i="2"/>
  <c r="F57" i="2" s="1"/>
  <c r="E56" i="2"/>
  <c r="F56" i="2" s="1"/>
  <c r="E55" i="2"/>
  <c r="F55" i="2" s="1"/>
  <c r="E54" i="2"/>
  <c r="F54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36" i="2"/>
  <c r="F36" i="2" s="1"/>
  <c r="E35" i="2"/>
  <c r="F35" i="2" s="1"/>
  <c r="E34" i="2"/>
  <c r="F34" i="2" s="1"/>
  <c r="F33" i="2"/>
  <c r="E33" i="2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G22" i="1"/>
  <c r="C8" i="1"/>
  <c r="M63" i="1" l="1"/>
  <c r="G63" i="1"/>
  <c r="O63" i="1"/>
  <c r="S63" i="1"/>
  <c r="I63" i="1"/>
  <c r="M32" i="1"/>
  <c r="M34" i="1" s="1"/>
  <c r="K63" i="1"/>
  <c r="F20" i="2"/>
  <c r="F50" i="2"/>
  <c r="F59" i="2"/>
  <c r="F38" i="2"/>
</calcChain>
</file>

<file path=xl/sharedStrings.xml><?xml version="1.0" encoding="utf-8"?>
<sst xmlns="http://schemas.openxmlformats.org/spreadsheetml/2006/main" count="225" uniqueCount="94">
  <si>
    <t>Total BTS number in the country</t>
  </si>
  <si>
    <t>Total population in the country (thousand)</t>
  </si>
  <si>
    <t>Indonesia scale ratio of BTS per thousand people</t>
  </si>
  <si>
    <t>r =</t>
  </si>
  <si>
    <t>District</t>
  </si>
  <si>
    <t>Density Category</t>
  </si>
  <si>
    <t>Population Density (people/km²)</t>
  </si>
  <si>
    <t>Jembrana</t>
  </si>
  <si>
    <t>SubUrban</t>
  </si>
  <si>
    <t>Tabanan</t>
  </si>
  <si>
    <t>Klungkung</t>
  </si>
  <si>
    <t>Bangli</t>
  </si>
  <si>
    <t>Karangasem</t>
  </si>
  <si>
    <t>Buleleng</t>
  </si>
  <si>
    <t>Denpasar</t>
  </si>
  <si>
    <t>Urban</t>
  </si>
  <si>
    <t>Badung</t>
  </si>
  <si>
    <t>Gianyar</t>
  </si>
  <si>
    <t>Total</t>
  </si>
  <si>
    <t>r</t>
  </si>
  <si>
    <t>Population (thousand)</t>
  </si>
  <si>
    <r>
      <t xml:space="preserve">Number of BTS in Bali province region </t>
    </r>
    <r>
      <rPr>
        <b/>
        <i/>
        <sz val="11"/>
        <color theme="1"/>
        <rFont val="Calibri"/>
        <family val="2"/>
        <scheme val="minor"/>
      </rPr>
      <t>Nreg</t>
    </r>
  </si>
  <si>
    <t>Dense Urban</t>
  </si>
  <si>
    <t>count</t>
  </si>
  <si>
    <t>Total Peak Power Consumption (kW)</t>
  </si>
  <si>
    <t>PIC_1</t>
  </si>
  <si>
    <t>PIC_2</t>
  </si>
  <si>
    <t>PIC_3</t>
  </si>
  <si>
    <t>MIC_1</t>
  </si>
  <si>
    <t>MIC_2</t>
  </si>
  <si>
    <t>MIC_3</t>
  </si>
  <si>
    <t>IBS_1</t>
  </si>
  <si>
    <t>IBS_2</t>
  </si>
  <si>
    <t>IBS_3</t>
  </si>
  <si>
    <t>MACHUB_3</t>
  </si>
  <si>
    <t>Input BTS number &gt;&gt;&gt;&gt;</t>
  </si>
  <si>
    <t>Sub Urban</t>
  </si>
  <si>
    <t>Rural</t>
  </si>
  <si>
    <t>Segment</t>
  </si>
  <si>
    <t>MAC_1_DU</t>
  </si>
  <si>
    <t>MAC_2_DU</t>
  </si>
  <si>
    <t>MAC_3_DU</t>
  </si>
  <si>
    <t>MAC_1_U</t>
  </si>
  <si>
    <t>MAC_2_U</t>
  </si>
  <si>
    <t>MAC_3_U</t>
  </si>
  <si>
    <t>MAC_1_SU/R</t>
  </si>
  <si>
    <t>MAC_2_SU</t>
  </si>
  <si>
    <t>MAC_3_SU/R</t>
  </si>
  <si>
    <t>MAC_2_R</t>
  </si>
  <si>
    <r>
      <t xml:space="preserve">The proportion of BTS segment for each density category </t>
    </r>
    <r>
      <rPr>
        <b/>
        <i/>
        <sz val="11"/>
        <color theme="1"/>
        <rFont val="Calibri"/>
        <family val="2"/>
        <scheme val="minor"/>
      </rPr>
      <t>S(k,d)</t>
    </r>
  </si>
  <si>
    <t>Ppeak (kW)</t>
  </si>
  <si>
    <r>
      <t xml:space="preserve">Proportion </t>
    </r>
    <r>
      <rPr>
        <b/>
        <i/>
        <sz val="11"/>
        <color theme="1"/>
        <rFont val="Calibri"/>
        <family val="2"/>
        <scheme val="minor"/>
      </rPr>
      <t>S(k,d)</t>
    </r>
  </si>
  <si>
    <t>t</t>
  </si>
  <si>
    <t>Hourly Power Consumption (kW)</t>
  </si>
  <si>
    <r>
      <t xml:space="preserve">Power factor </t>
    </r>
    <r>
      <rPr>
        <b/>
        <i/>
        <sz val="11"/>
        <color theme="1"/>
        <rFont val="Calibri"/>
        <family val="2"/>
        <scheme val="minor"/>
      </rPr>
      <t>x(t)</t>
    </r>
  </si>
  <si>
    <t>&lt;&lt;&lt;&lt;</t>
  </si>
  <si>
    <t xml:space="preserve">Input Ppeak </t>
  </si>
  <si>
    <r>
      <t xml:space="preserve">Power factor </t>
    </r>
    <r>
      <rPr>
        <b/>
        <i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for 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time</t>
    </r>
  </si>
  <si>
    <t>Daily Power Consumption (kWh/day)</t>
  </si>
  <si>
    <t>Annual Power Consumption (MWh/year)</t>
  </si>
  <si>
    <t xml:space="preserve">&gt;&gt;&gt;&gt; </t>
  </si>
  <si>
    <t>Example for PIC_1</t>
  </si>
  <si>
    <t>Ppeak = 2.34 kW</t>
  </si>
  <si>
    <t>Daily consumption</t>
  </si>
  <si>
    <t>kWh/day</t>
  </si>
  <si>
    <t>Annual consumption</t>
  </si>
  <si>
    <t>MWh/year</t>
  </si>
  <si>
    <t>The proportion of BTS segment for each density category S(k,d) in Bali</t>
  </si>
  <si>
    <t>N(reg)</t>
  </si>
  <si>
    <t>Region 1: Jembrana</t>
  </si>
  <si>
    <t>Region 2: Tabanan</t>
  </si>
  <si>
    <t>Region 3: Klungkung</t>
  </si>
  <si>
    <t>Region 4: Bangli</t>
  </si>
  <si>
    <t>Region 5: Karangasem</t>
  </si>
  <si>
    <t>Region 6: Buleleng</t>
  </si>
  <si>
    <t>Region 7: Denpasar</t>
  </si>
  <si>
    <t>Region 8: Badung</t>
  </si>
  <si>
    <t>Region 9: Gianyar</t>
  </si>
  <si>
    <t>N(reg,k)</t>
  </si>
  <si>
    <t>Suburban (Jembrana, Tabanan, Klungkung, Bangli, Karang= 4079 BTS)</t>
  </si>
  <si>
    <t>Urban (Denpasar, Badung, Gianyar=2808 BTS)</t>
  </si>
  <si>
    <t>BTS</t>
  </si>
  <si>
    <t>N(reg) urban</t>
  </si>
  <si>
    <t>N(reg) suburban</t>
  </si>
  <si>
    <t>Total Ppeak(k) (kW)</t>
  </si>
  <si>
    <t>P(k,t) (kWh/day)</t>
  </si>
  <si>
    <r>
      <t xml:space="preserve">The power consumption of each BTS segment </t>
    </r>
    <r>
      <rPr>
        <b/>
        <i/>
        <sz val="11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 xml:space="preserve"> at 24-hour 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,</t>
    </r>
  </si>
  <si>
    <t>N(reg1,k)</t>
  </si>
  <si>
    <t>N(reg2,k)</t>
  </si>
  <si>
    <t>Pstock (MWh/day)</t>
  </si>
  <si>
    <t>MWh/day</t>
  </si>
  <si>
    <t>GWh/year</t>
  </si>
  <si>
    <t>Pstock for BTS network in Bali</t>
  </si>
  <si>
    <t>The total daily power consumption of the BTS stock in Bali, Pstock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</si>
</sst>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right"/>
    </xf>
    <xf numFmtId="2" fontId="0" fillId="0" borderId="0" xfId="0" applyNumberFormat="1"/>
    <xf numFmtId="2" fontId="3" fillId="0" borderId="0" xfId="0" applyNumberFormat="1" applyFont="1"/>
    <xf numFmtId="0" fontId="3" fillId="3" borderId="0" xfId="0" applyFont="1" applyFill="1" applyAlignment="1">
      <alignment horizontal="right"/>
    </xf>
    <xf numFmtId="2" fontId="3" fillId="3" borderId="0" xfId="0" applyNumberFormat="1" applyFont="1" applyFill="1"/>
    <xf numFmtId="0" fontId="3" fillId="0" borderId="0" xfId="0" applyFont="1"/>
    <xf numFmtId="169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1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/>
    <xf numFmtId="0" fontId="3" fillId="4" borderId="5" xfId="2" applyFont="1" applyFill="1" applyBorder="1" applyAlignment="1">
      <alignment vertical="center"/>
    </xf>
    <xf numFmtId="0" fontId="3" fillId="4" borderId="1" xfId="2" applyFont="1" applyFill="1" applyBorder="1" applyAlignment="1">
      <alignment vertical="center" wrapText="1"/>
    </xf>
    <xf numFmtId="0" fontId="1" fillId="0" borderId="1" xfId="2" applyBorder="1"/>
    <xf numFmtId="2" fontId="0" fillId="0" borderId="1" xfId="0" applyNumberFormat="1" applyBorder="1"/>
    <xf numFmtId="10" fontId="0" fillId="0" borderId="1" xfId="1" applyNumberFormat="1" applyFont="1" applyBorder="1"/>
    <xf numFmtId="0" fontId="2" fillId="5" borderId="0" xfId="0" applyFont="1" applyFill="1"/>
    <xf numFmtId="0" fontId="0" fillId="6" borderId="0" xfId="0" applyFill="1"/>
    <xf numFmtId="2" fontId="5" fillId="5" borderId="0" xfId="0" applyNumberFormat="1" applyFont="1" applyFill="1"/>
    <xf numFmtId="0" fontId="1" fillId="0" borderId="0" xfId="2" applyBorder="1"/>
    <xf numFmtId="2" fontId="0" fillId="0" borderId="6" xfId="0" applyNumberFormat="1" applyBorder="1"/>
    <xf numFmtId="10" fontId="0" fillId="0" borderId="1" xfId="1" applyNumberFormat="1" applyFont="1" applyFill="1" applyBorder="1"/>
    <xf numFmtId="10" fontId="0" fillId="0" borderId="1" xfId="0" applyNumberFormat="1" applyBorder="1"/>
    <xf numFmtId="0" fontId="1" fillId="0" borderId="1" xfId="2" applyFill="1" applyBorder="1"/>
    <xf numFmtId="2" fontId="0" fillId="0" borderId="1" xfId="0" applyNumberFormat="1" applyFill="1" applyBorder="1"/>
    <xf numFmtId="0" fontId="0" fillId="0" borderId="1" xfId="0" applyFill="1" applyBorder="1"/>
    <xf numFmtId="10" fontId="0" fillId="0" borderId="1" xfId="0" applyNumberFormat="1" applyFill="1" applyBorder="1"/>
    <xf numFmtId="9" fontId="0" fillId="0" borderId="1" xfId="1" applyFont="1" applyBorder="1"/>
    <xf numFmtId="2" fontId="0" fillId="3" borderId="1" xfId="0" applyNumberFormat="1" applyFill="1" applyBorder="1"/>
    <xf numFmtId="0" fontId="3" fillId="4" borderId="5" xfId="2" applyFont="1" applyFill="1" applyBorder="1" applyAlignment="1">
      <alignment vertical="center" wrapText="1"/>
    </xf>
    <xf numFmtId="169" fontId="0" fillId="0" borderId="1" xfId="0" applyNumberFormat="1" applyBorder="1"/>
    <xf numFmtId="169" fontId="3" fillId="7" borderId="1" xfId="0" applyNumberFormat="1" applyFont="1" applyFill="1" applyBorder="1"/>
    <xf numFmtId="2" fontId="3" fillId="7" borderId="1" xfId="0" applyNumberFormat="1" applyFont="1" applyFill="1" applyBorder="1"/>
    <xf numFmtId="0" fontId="3" fillId="0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0" xfId="0" applyFont="1"/>
    <xf numFmtId="1" fontId="0" fillId="0" borderId="1" xfId="0" applyNumberFormat="1" applyFill="1" applyBorder="1"/>
    <xf numFmtId="169" fontId="0" fillId="0" borderId="1" xfId="0" applyNumberFormat="1" applyFill="1" applyBorder="1"/>
    <xf numFmtId="0" fontId="4" fillId="0" borderId="1" xfId="0" applyFont="1" applyBorder="1" applyAlignment="1">
      <alignment horizontal="center" vertical="center"/>
    </xf>
    <xf numFmtId="169" fontId="3" fillId="0" borderId="0" xfId="0" applyNumberFormat="1" applyFont="1"/>
    <xf numFmtId="0" fontId="1" fillId="0" borderId="0" xfId="2" applyFill="1" applyBorder="1"/>
    <xf numFmtId="1" fontId="0" fillId="0" borderId="0" xfId="0" applyNumberFormat="1" applyFill="1" applyBorder="1"/>
    <xf numFmtId="169" fontId="0" fillId="0" borderId="0" xfId="0" applyNumberFormat="1" applyFill="1" applyBorder="1"/>
    <xf numFmtId="169" fontId="3" fillId="0" borderId="0" xfId="0" applyNumberFormat="1" applyFont="1" applyFill="1" applyBorder="1"/>
    <xf numFmtId="0" fontId="3" fillId="0" borderId="1" xfId="2" applyFont="1" applyFill="1" applyBorder="1" applyAlignment="1">
      <alignment horizontal="center"/>
    </xf>
    <xf numFmtId="1" fontId="3" fillId="0" borderId="1" xfId="0" applyNumberFormat="1" applyFont="1" applyFill="1" applyBorder="1"/>
    <xf numFmtId="169" fontId="3" fillId="0" borderId="1" xfId="0" applyNumberFormat="1" applyFont="1" applyFill="1" applyBorder="1"/>
    <xf numFmtId="9" fontId="3" fillId="0" borderId="1" xfId="0" applyNumberFormat="1" applyFont="1" applyFill="1" applyBorder="1"/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5" xfId="2" applyFont="1" applyFill="1" applyBorder="1" applyAlignment="1">
      <alignment vertical="center"/>
    </xf>
    <xf numFmtId="0" fontId="3" fillId="8" borderId="1" xfId="2" applyFont="1" applyFill="1" applyBorder="1" applyAlignment="1">
      <alignment vertical="center" wrapText="1"/>
    </xf>
    <xf numFmtId="0" fontId="3" fillId="6" borderId="5" xfId="2" applyFont="1" applyFill="1" applyBorder="1" applyAlignment="1">
      <alignment vertical="center"/>
    </xf>
    <xf numFmtId="0" fontId="3" fillId="6" borderId="1" xfId="2" applyFont="1" applyFill="1" applyBorder="1" applyAlignment="1">
      <alignment vertical="center" wrapText="1"/>
    </xf>
    <xf numFmtId="0" fontId="0" fillId="0" borderId="0" xfId="0" applyBorder="1"/>
    <xf numFmtId="2" fontId="0" fillId="0" borderId="0" xfId="0" applyNumberFormat="1" applyBorder="1"/>
    <xf numFmtId="169" fontId="0" fillId="0" borderId="0" xfId="0" applyNumberFormat="1" applyBorder="1"/>
    <xf numFmtId="1" fontId="0" fillId="0" borderId="0" xfId="0" applyNumberFormat="1" applyBorder="1"/>
    <xf numFmtId="0" fontId="4" fillId="4" borderId="1" xfId="2" applyFont="1" applyFill="1" applyBorder="1" applyAlignment="1">
      <alignment vertical="center" wrapText="1"/>
    </xf>
    <xf numFmtId="169" fontId="0" fillId="0" borderId="1" xfId="0" applyNumberFormat="1" applyFont="1" applyBorder="1"/>
    <xf numFmtId="169" fontId="0" fillId="0" borderId="1" xfId="0" applyNumberFormat="1" applyFon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/>
    </xf>
    <xf numFmtId="0" fontId="3" fillId="0" borderId="0" xfId="2" applyFont="1" applyFill="1" applyBorder="1" applyAlignment="1">
      <alignment vertical="center" wrapText="1"/>
    </xf>
    <xf numFmtId="9" fontId="0" fillId="0" borderId="0" xfId="1" applyFont="1" applyFill="1" applyBorder="1"/>
    <xf numFmtId="1" fontId="3" fillId="4" borderId="1" xfId="2" applyNumberFormat="1" applyFont="1" applyFill="1" applyBorder="1" applyAlignment="1">
      <alignment vertical="center" wrapText="1"/>
    </xf>
    <xf numFmtId="0" fontId="0" fillId="6" borderId="1" xfId="0" applyFill="1" applyBorder="1"/>
    <xf numFmtId="0" fontId="0" fillId="8" borderId="1" xfId="0" applyFill="1" applyBorder="1"/>
  </cellXfs>
  <cellStyles count="3">
    <cellStyle name="Normal" xfId="0" builtinId="0"/>
    <cellStyle name="Normal 10 10" xfId="2" xr:uid="{5D262DFE-9BAC-4E76-81C4-3B5448C1660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447675</xdr:colOff>
      <xdr:row>0</xdr:row>
      <xdr:rowOff>61912</xdr:rowOff>
    </xdr:from>
    <xdr:ext cx="802977" cy="3463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0E346A6-DA4C-6C6B-CB07-1761B589E17A}"/>
                </a:ext>
              </a:extLst>
            </xdr:cNvPr>
            <xdr:cNvSpPr txBox="1"/>
          </xdr:nvSpPr>
          <xdr:spPr>
            <a:xfrm>
              <a:off x="3619500" y="61912"/>
              <a:ext cx="802977" cy="346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0E346A6-DA4C-6C6B-CB07-1761B589E17A}"/>
                </a:ext>
              </a:extLst>
            </xdr:cNvPr>
            <xdr:cNvSpPr txBox="1"/>
          </xdr:nvSpPr>
          <xdr:spPr>
            <a:xfrm>
              <a:off x="3619500" y="61912"/>
              <a:ext cx="802977" cy="346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∑26_(</a:t>
              </a:r>
              <a:r>
                <a:rPr lang="en-US" sz="1100" b="0" i="0">
                  <a:latin typeface="Cambria Math" panose="02040503050406030204" pitchFamily="18" charset="0"/>
                </a:rPr>
                <a:t>𝑡=1)^24▒〖𝑃(𝑘,𝑡)〗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422243</xdr:colOff>
      <xdr:row>1</xdr:row>
      <xdr:rowOff>127476</xdr:rowOff>
    </xdr:from>
    <xdr:ext cx="2614114" cy="3502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8B8B003-7561-DD75-8F5E-A1236BE6BDA1}"/>
                </a:ext>
              </a:extLst>
            </xdr:cNvPr>
            <xdr:cNvSpPr txBox="1"/>
          </xdr:nvSpPr>
          <xdr:spPr>
            <a:xfrm>
              <a:off x="3470243" y="317976"/>
              <a:ext cx="2614114" cy="350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m:t>r</m:t>
                    </m:r>
                    <m:r>
                      <m:rPr>
                        <m:nor/>
                      </m:rPr>
                      <a:rPr lang="en-US" sz="1100" b="0" i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m:t> 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sz="11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Total</m:t>
                        </m:r>
                        <m:r>
                          <m:rPr>
                            <m:nor/>
                          </m:rPr>
                          <a:rPr lang="en-US" sz="11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BTS</m:t>
                        </m:r>
                        <m:r>
                          <m:rPr>
                            <m:nor/>
                          </m:rPr>
                          <a:rPr lang="en-US" sz="11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number</m:t>
                        </m:r>
                        <m:r>
                          <m:rPr>
                            <m:nor/>
                          </m:rPr>
                          <a:rPr lang="en-US" sz="11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in</m:t>
                        </m:r>
                        <m:r>
                          <m:rPr>
                            <m:nor/>
                          </m:rPr>
                          <a:rPr lang="en-US" sz="11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the</m:t>
                        </m:r>
                        <m:r>
                          <m:rPr>
                            <m:nor/>
                          </m:rPr>
                          <a:rPr lang="en-US" sz="11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country</m:t>
                        </m:r>
                      </m:num>
                      <m:den>
                        <m:r>
                          <m:rPr>
                            <m:nor/>
                          </m:rPr>
                          <a:rPr lang="en-US" sz="11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Total</m:t>
                        </m:r>
                        <m:r>
                          <m:rPr>
                            <m:nor/>
                          </m:rPr>
                          <a:rPr lang="en-US" sz="11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population</m:t>
                        </m:r>
                        <m:r>
                          <m:rPr>
                            <m:nor/>
                          </m:rPr>
                          <a:rPr lang="en-US" sz="11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in</m:t>
                        </m:r>
                        <m:r>
                          <m:rPr>
                            <m:nor/>
                          </m:rPr>
                          <a:rPr lang="en-US" sz="11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the</m:t>
                        </m:r>
                        <m:r>
                          <m:rPr>
                            <m:nor/>
                          </m:rPr>
                          <a:rPr lang="en-US" sz="11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country</m:t>
                        </m:r>
                        <m:r>
                          <m:rPr>
                            <m:nor/>
                          </m:rPr>
                          <a:rPr lang="en-US" sz="11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 (</m:t>
                        </m:r>
                        <m:r>
                          <m:rPr>
                            <m:nor/>
                          </m:rPr>
                          <a:rPr lang="en-US" sz="11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thousand</m:t>
                        </m:r>
                        <m:r>
                          <m:rPr>
                            <m:nor/>
                          </m:rPr>
                          <a:rPr lang="en-US" sz="11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8B8B003-7561-DD75-8F5E-A1236BE6BDA1}"/>
                </a:ext>
              </a:extLst>
            </xdr:cNvPr>
            <xdr:cNvSpPr txBox="1"/>
          </xdr:nvSpPr>
          <xdr:spPr>
            <a:xfrm>
              <a:off x="3470243" y="317976"/>
              <a:ext cx="2614114" cy="350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"r </a:t>
              </a:r>
              <a:r>
                <a:rPr lang="en-US" sz="11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=" </a:t>
              </a:r>
              <a:r>
                <a:rPr lang="en-US" sz="11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"Total BTS number in the country</a:t>
              </a:r>
              <a:r>
                <a:rPr lang="en-US" sz="11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/"</a:t>
              </a:r>
              <a:r>
                <a:rPr lang="en-US" sz="11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Total population in the country (thousand)</a:t>
              </a:r>
              <a:r>
                <a:rPr lang="en-US" sz="11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</a:t>
              </a:r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9525</xdr:colOff>
      <xdr:row>9</xdr:row>
      <xdr:rowOff>19050</xdr:rowOff>
    </xdr:from>
    <xdr:ext cx="1997919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11549C2-DD84-4AFD-9EF6-01338B9BE062}"/>
                </a:ext>
              </a:extLst>
            </xdr:cNvPr>
            <xdr:cNvSpPr txBox="1"/>
          </xdr:nvSpPr>
          <xdr:spPr>
            <a:xfrm>
              <a:off x="3571875" y="1733550"/>
              <a:ext cx="199791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1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N</m:t>
                    </m:r>
                    <m:r>
                      <m:rPr>
                        <m:nor/>
                      </m:rPr>
                      <a:rPr lang="en-US" sz="1100" b="0" i="1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(</m:t>
                    </m:r>
                    <m:r>
                      <m:rPr>
                        <m:nor/>
                      </m:rPr>
                      <a:rPr lang="en-US" sz="1100" b="0" i="1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reg</m:t>
                    </m:r>
                    <m:r>
                      <m:rPr>
                        <m:nor/>
                      </m:rPr>
                      <a:rPr lang="en-US" sz="1100" b="0" i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)</m:t>
                    </m:r>
                    <m:r>
                      <m:rPr>
                        <m:nor/>
                      </m:rPr>
                      <a:rPr lang="en-US" sz="1100" b="0" i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100" i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100" b="0" i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m:t>r</m:t>
                    </m:r>
                    <m:r>
                      <m:rPr>
                        <m:nor/>
                      </m:rPr>
                      <a:rPr lang="en-US" sz="1100" b="0" i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m:t> . </m:t>
                    </m:r>
                    <m:r>
                      <m:rPr>
                        <m:nor/>
                      </m:rPr>
                      <a:rPr lang="en-US" sz="1100" b="0" i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m:t>Population</m:t>
                    </m:r>
                    <m:r>
                      <m:rPr>
                        <m:nor/>
                      </m:rPr>
                      <a:rPr lang="en-US" sz="1100" b="0" i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m:t> (</m:t>
                    </m:r>
                    <m:r>
                      <m:rPr>
                        <m:nor/>
                      </m:rPr>
                      <a:rPr lang="en-US" sz="1100" b="0" i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m:t>thousand</m:t>
                    </m:r>
                    <m:r>
                      <m:rPr>
                        <m:nor/>
                      </m:rPr>
                      <a:rPr lang="en-US" sz="1100" b="0" i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m:t>)</m:t>
                    </m:r>
                  </m:oMath>
                </m:oMathPara>
              </a14:m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11549C2-DD84-4AFD-9EF6-01338B9BE062}"/>
                </a:ext>
              </a:extLst>
            </xdr:cNvPr>
            <xdr:cNvSpPr txBox="1"/>
          </xdr:nvSpPr>
          <xdr:spPr>
            <a:xfrm>
              <a:off x="3571875" y="1733550"/>
              <a:ext cx="199791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"N(reg) </a:t>
              </a:r>
              <a:r>
                <a:rPr lang="en-US" sz="11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 r . Population (thousand)</a:t>
              </a:r>
              <a:r>
                <a:rPr lang="en-US" sz="11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"</a:t>
              </a:r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7</xdr:col>
      <xdr:colOff>114300</xdr:colOff>
      <xdr:row>41</xdr:row>
      <xdr:rowOff>38100</xdr:rowOff>
    </xdr:from>
    <xdr:to>
      <xdr:col>9</xdr:col>
      <xdr:colOff>228600</xdr:colOff>
      <xdr:row>43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519EFF-2FED-A365-6BEB-A0CF33141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8610600"/>
          <a:ext cx="17907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8D13B-1E01-4C26-9B8F-C24A3E13440F}">
  <dimension ref="A2:F59"/>
  <sheetViews>
    <sheetView workbookViewId="0">
      <selection activeCell="H27" sqref="H27"/>
    </sheetView>
  </sheetViews>
  <sheetFormatPr defaultRowHeight="15" x14ac:dyDescent="0.25"/>
  <cols>
    <col min="2" max="2" width="14.140625" customWidth="1"/>
    <col min="3" max="6" width="10.7109375" customWidth="1"/>
  </cols>
  <sheetData>
    <row r="2" spans="1:6" x14ac:dyDescent="0.25">
      <c r="A2" s="8" t="s">
        <v>49</v>
      </c>
    </row>
    <row r="4" spans="1:6" x14ac:dyDescent="0.25">
      <c r="B4" s="8" t="s">
        <v>22</v>
      </c>
    </row>
    <row r="5" spans="1:6" ht="60" x14ac:dyDescent="0.25">
      <c r="B5" s="17" t="s">
        <v>38</v>
      </c>
      <c r="C5" s="18" t="s">
        <v>50</v>
      </c>
      <c r="D5" s="18" t="s">
        <v>51</v>
      </c>
      <c r="E5" s="18" t="s">
        <v>23</v>
      </c>
      <c r="F5" s="18" t="s">
        <v>24</v>
      </c>
    </row>
    <row r="6" spans="1:6" x14ac:dyDescent="0.25">
      <c r="B6" s="19" t="s">
        <v>25</v>
      </c>
      <c r="C6" s="20">
        <v>2.3448888888888888</v>
      </c>
      <c r="D6" s="21">
        <v>4.1999999999999997E-3</v>
      </c>
      <c r="E6" s="1">
        <f>D6*$K$18</f>
        <v>0</v>
      </c>
      <c r="F6" s="1">
        <f>C6*E6</f>
        <v>0</v>
      </c>
    </row>
    <row r="7" spans="1:6" x14ac:dyDescent="0.25">
      <c r="B7" s="19" t="s">
        <v>26</v>
      </c>
      <c r="C7" s="20">
        <v>2.3009230769230768</v>
      </c>
      <c r="D7" s="21">
        <v>4.1999999999999997E-3</v>
      </c>
      <c r="E7" s="1">
        <f>D7*$K$18</f>
        <v>0</v>
      </c>
      <c r="F7" s="1">
        <f t="shared" ref="F7:F15" si="0">C7*E7</f>
        <v>0</v>
      </c>
    </row>
    <row r="8" spans="1:6" x14ac:dyDescent="0.25">
      <c r="B8" s="19" t="s">
        <v>27</v>
      </c>
      <c r="C8" s="20">
        <v>3.9980000000000002</v>
      </c>
      <c r="D8" s="21">
        <v>5.0000000000000001E-4</v>
      </c>
      <c r="E8" s="1">
        <f>D8*$K$18</f>
        <v>0</v>
      </c>
      <c r="F8" s="1">
        <f t="shared" si="0"/>
        <v>0</v>
      </c>
    </row>
    <row r="9" spans="1:6" x14ac:dyDescent="0.25">
      <c r="B9" s="19" t="s">
        <v>28</v>
      </c>
      <c r="C9" s="20">
        <v>1.7393822784810102</v>
      </c>
      <c r="D9" s="21">
        <v>2.7E-2</v>
      </c>
      <c r="E9" s="1">
        <f>D9*$K$18</f>
        <v>0</v>
      </c>
      <c r="F9" s="1">
        <f t="shared" si="0"/>
        <v>0</v>
      </c>
    </row>
    <row r="10" spans="1:6" x14ac:dyDescent="0.25">
      <c r="B10" s="19" t="s">
        <v>29</v>
      </c>
      <c r="C10" s="20">
        <v>2.3314809523809528</v>
      </c>
      <c r="D10" s="21">
        <v>2.12E-2</v>
      </c>
      <c r="E10" s="1">
        <f t="shared" ref="E10:E15" si="1">D10*$K$18</f>
        <v>0</v>
      </c>
      <c r="F10" s="1">
        <f t="shared" si="0"/>
        <v>0</v>
      </c>
    </row>
    <row r="11" spans="1:6" x14ac:dyDescent="0.25">
      <c r="B11" s="19" t="s">
        <v>30</v>
      </c>
      <c r="C11" s="20">
        <v>3.0756410256410271</v>
      </c>
      <c r="D11" s="21">
        <v>6.4999999999999997E-3</v>
      </c>
      <c r="E11" s="1">
        <f t="shared" si="1"/>
        <v>0</v>
      </c>
      <c r="F11" s="1">
        <f t="shared" si="0"/>
        <v>0</v>
      </c>
    </row>
    <row r="12" spans="1:6" x14ac:dyDescent="0.25">
      <c r="B12" s="19" t="s">
        <v>31</v>
      </c>
      <c r="C12" s="20">
        <v>2.3887301707779631</v>
      </c>
      <c r="D12" s="21">
        <v>0.1087</v>
      </c>
      <c r="E12" s="1">
        <f t="shared" si="1"/>
        <v>0</v>
      </c>
      <c r="F12" s="1">
        <f t="shared" si="0"/>
        <v>0</v>
      </c>
    </row>
    <row r="13" spans="1:6" x14ac:dyDescent="0.25">
      <c r="B13" s="19" t="s">
        <v>32</v>
      </c>
      <c r="C13" s="20">
        <v>2.5740053872053932</v>
      </c>
      <c r="D13" s="21">
        <v>5.6399999999999999E-2</v>
      </c>
      <c r="E13" s="1">
        <f t="shared" si="1"/>
        <v>0</v>
      </c>
      <c r="F13" s="1">
        <f t="shared" si="0"/>
        <v>0</v>
      </c>
    </row>
    <row r="14" spans="1:6" x14ac:dyDescent="0.25">
      <c r="B14" s="19" t="s">
        <v>33</v>
      </c>
      <c r="C14" s="20">
        <v>4.4288936170212772</v>
      </c>
      <c r="D14" s="21">
        <v>8.3999999999999995E-3</v>
      </c>
      <c r="E14" s="1">
        <f t="shared" si="1"/>
        <v>0</v>
      </c>
      <c r="F14" s="1">
        <f t="shared" si="0"/>
        <v>0</v>
      </c>
    </row>
    <row r="15" spans="1:6" x14ac:dyDescent="0.25">
      <c r="B15" s="19" t="s">
        <v>39</v>
      </c>
      <c r="C15" s="20">
        <v>1.64</v>
      </c>
      <c r="D15" s="28">
        <v>2.8911168104453253E-2</v>
      </c>
      <c r="E15" s="1">
        <f t="shared" si="1"/>
        <v>0</v>
      </c>
      <c r="F15" s="1">
        <f t="shared" si="0"/>
        <v>0</v>
      </c>
    </row>
    <row r="16" spans="1:6" x14ac:dyDescent="0.25">
      <c r="B16" s="19" t="s">
        <v>40</v>
      </c>
      <c r="C16" s="20">
        <v>2.4300000000000002</v>
      </c>
      <c r="D16" s="21">
        <v>9.1399999999999995E-2</v>
      </c>
      <c r="E16" s="1">
        <f>D16*$K$18</f>
        <v>0</v>
      </c>
      <c r="F16" s="1">
        <f>C16*E16</f>
        <v>0</v>
      </c>
    </row>
    <row r="17" spans="2:6" x14ac:dyDescent="0.25">
      <c r="B17" s="19" t="s">
        <v>41</v>
      </c>
      <c r="C17" s="26">
        <v>4.5199999999999996</v>
      </c>
      <c r="D17" s="28">
        <v>0.56866402424807649</v>
      </c>
      <c r="E17" s="1">
        <f>D17*$K$18</f>
        <v>0</v>
      </c>
      <c r="F17" s="1">
        <f>C17*E17</f>
        <v>0</v>
      </c>
    </row>
    <row r="18" spans="2:6" x14ac:dyDescent="0.25">
      <c r="B18" s="19" t="s">
        <v>34</v>
      </c>
      <c r="C18" s="20">
        <v>6.7</v>
      </c>
      <c r="D18" s="28">
        <v>7.3910002331545821E-2</v>
      </c>
      <c r="E18" s="1">
        <f>D18*$K$18</f>
        <v>0</v>
      </c>
      <c r="F18" s="1">
        <f>C18*E18</f>
        <v>0</v>
      </c>
    </row>
    <row r="19" spans="2:6" x14ac:dyDescent="0.25">
      <c r="C19" s="4"/>
    </row>
    <row r="20" spans="2:6" x14ac:dyDescent="0.25">
      <c r="C20" t="s">
        <v>35</v>
      </c>
      <c r="E20" s="22"/>
      <c r="F20" s="23">
        <f>SUM(F6:F18)</f>
        <v>0</v>
      </c>
    </row>
    <row r="22" spans="2:6" x14ac:dyDescent="0.25">
      <c r="B22" s="8" t="s">
        <v>15</v>
      </c>
    </row>
    <row r="23" spans="2:6" ht="60" x14ac:dyDescent="0.25">
      <c r="B23" s="17" t="s">
        <v>38</v>
      </c>
      <c r="C23" s="18" t="s">
        <v>50</v>
      </c>
      <c r="D23" s="18" t="s">
        <v>51</v>
      </c>
      <c r="E23" s="18" t="s">
        <v>23</v>
      </c>
      <c r="F23" s="18" t="s">
        <v>24</v>
      </c>
    </row>
    <row r="24" spans="2:6" x14ac:dyDescent="0.25">
      <c r="B24" s="19" t="s">
        <v>25</v>
      </c>
      <c r="C24" s="20">
        <v>2.3448888888888888</v>
      </c>
      <c r="D24" s="21">
        <v>2.5000000000000001E-3</v>
      </c>
      <c r="E24" s="1">
        <f>D24*$K$18</f>
        <v>0</v>
      </c>
      <c r="F24" s="1">
        <f>C24*E24</f>
        <v>0</v>
      </c>
    </row>
    <row r="25" spans="2:6" x14ac:dyDescent="0.25">
      <c r="B25" s="19" t="s">
        <v>26</v>
      </c>
      <c r="C25" s="20">
        <v>2.3009230769230768</v>
      </c>
      <c r="D25" s="21">
        <v>2.3E-3</v>
      </c>
      <c r="E25" s="1">
        <f>D25*$K$18</f>
        <v>0</v>
      </c>
      <c r="F25" s="1">
        <f t="shared" ref="F25:F33" si="2">C25*E25</f>
        <v>0</v>
      </c>
    </row>
    <row r="26" spans="2:6" x14ac:dyDescent="0.25">
      <c r="B26" s="19" t="s">
        <v>27</v>
      </c>
      <c r="C26" s="20">
        <v>3.9980000000000002</v>
      </c>
      <c r="D26" s="21">
        <v>2.9999999999999997E-4</v>
      </c>
      <c r="E26" s="1">
        <f>D26*$K$18</f>
        <v>0</v>
      </c>
      <c r="F26" s="1">
        <f t="shared" si="2"/>
        <v>0</v>
      </c>
    </row>
    <row r="27" spans="2:6" x14ac:dyDescent="0.25">
      <c r="B27" s="19" t="s">
        <v>28</v>
      </c>
      <c r="C27" s="20">
        <v>1.7393822784810102</v>
      </c>
      <c r="D27" s="21">
        <v>1.18E-2</v>
      </c>
      <c r="E27" s="1">
        <f>D27*$K$18</f>
        <v>0</v>
      </c>
      <c r="F27" s="1">
        <f t="shared" si="2"/>
        <v>0</v>
      </c>
    </row>
    <row r="28" spans="2:6" x14ac:dyDescent="0.25">
      <c r="B28" s="19" t="s">
        <v>29</v>
      </c>
      <c r="C28" s="20">
        <v>2.3314809523809528</v>
      </c>
      <c r="D28" s="21">
        <v>9.5999999999999992E-3</v>
      </c>
      <c r="E28" s="1">
        <f t="shared" ref="E28:E33" si="3">D28*$K$18</f>
        <v>0</v>
      </c>
      <c r="F28" s="1">
        <f t="shared" si="2"/>
        <v>0</v>
      </c>
    </row>
    <row r="29" spans="2:6" x14ac:dyDescent="0.25">
      <c r="B29" s="19" t="s">
        <v>30</v>
      </c>
      <c r="C29" s="20">
        <v>3.0756410256410271</v>
      </c>
      <c r="D29" s="21">
        <v>3.0999999999999999E-3</v>
      </c>
      <c r="E29" s="1">
        <f t="shared" si="3"/>
        <v>0</v>
      </c>
      <c r="F29" s="1">
        <f t="shared" si="2"/>
        <v>0</v>
      </c>
    </row>
    <row r="30" spans="2:6" x14ac:dyDescent="0.25">
      <c r="B30" s="19" t="s">
        <v>31</v>
      </c>
      <c r="C30" s="20">
        <v>2.3887301707779631</v>
      </c>
      <c r="D30" s="21">
        <v>1.7000000000000001E-2</v>
      </c>
      <c r="E30" s="1">
        <f t="shared" si="3"/>
        <v>0</v>
      </c>
      <c r="F30" s="1">
        <f t="shared" si="2"/>
        <v>0</v>
      </c>
    </row>
    <row r="31" spans="2:6" x14ac:dyDescent="0.25">
      <c r="B31" s="19" t="s">
        <v>32</v>
      </c>
      <c r="C31" s="20">
        <v>2.5740053872053932</v>
      </c>
      <c r="D31" s="21">
        <v>1.55E-2</v>
      </c>
      <c r="E31" s="1">
        <f t="shared" si="3"/>
        <v>0</v>
      </c>
      <c r="F31" s="1">
        <f t="shared" si="2"/>
        <v>0</v>
      </c>
    </row>
    <row r="32" spans="2:6" x14ac:dyDescent="0.25">
      <c r="B32" s="19" t="s">
        <v>33</v>
      </c>
      <c r="C32" s="20">
        <v>4.4288936170212772</v>
      </c>
      <c r="D32" s="27">
        <v>3.0999999999999999E-3</v>
      </c>
      <c r="E32" s="1">
        <f t="shared" si="3"/>
        <v>0</v>
      </c>
      <c r="F32" s="1">
        <f t="shared" si="2"/>
        <v>0</v>
      </c>
    </row>
    <row r="33" spans="2:6" x14ac:dyDescent="0.25">
      <c r="B33" s="19" t="s">
        <v>42</v>
      </c>
      <c r="C33" s="20">
        <v>1.54</v>
      </c>
      <c r="D33" s="27">
        <v>4.3099999999999999E-2</v>
      </c>
      <c r="E33" s="1">
        <f t="shared" si="3"/>
        <v>0</v>
      </c>
      <c r="F33" s="1">
        <f t="shared" si="2"/>
        <v>0</v>
      </c>
    </row>
    <row r="34" spans="2:6" x14ac:dyDescent="0.25">
      <c r="B34" s="19" t="s">
        <v>43</v>
      </c>
      <c r="C34" s="20">
        <v>2.33</v>
      </c>
      <c r="D34" s="27">
        <v>0.124</v>
      </c>
      <c r="E34" s="1">
        <f>D34*$K$18</f>
        <v>0</v>
      </c>
      <c r="F34" s="1">
        <f>C34*E34</f>
        <v>0</v>
      </c>
    </row>
    <row r="35" spans="2:6" x14ac:dyDescent="0.25">
      <c r="B35" s="19" t="s">
        <v>44</v>
      </c>
      <c r="C35" s="26">
        <v>4.76</v>
      </c>
      <c r="D35" s="28">
        <v>0.68846912884127431</v>
      </c>
      <c r="E35" s="1">
        <f>D35*$K$18</f>
        <v>0</v>
      </c>
      <c r="F35" s="1">
        <f>C35*E35</f>
        <v>0</v>
      </c>
    </row>
    <row r="36" spans="2:6" x14ac:dyDescent="0.25">
      <c r="B36" s="19" t="s">
        <v>34</v>
      </c>
      <c r="C36" s="20">
        <v>6.7</v>
      </c>
      <c r="D36" s="28">
        <v>7.9221877643078656E-2</v>
      </c>
      <c r="E36" s="1">
        <f>D36*$K$18</f>
        <v>0</v>
      </c>
      <c r="F36" s="1">
        <f>C36*E36</f>
        <v>0</v>
      </c>
    </row>
    <row r="37" spans="2:6" x14ac:dyDescent="0.25">
      <c r="C37" s="4"/>
    </row>
    <row r="38" spans="2:6" x14ac:dyDescent="0.25">
      <c r="C38" t="s">
        <v>35</v>
      </c>
      <c r="E38" s="24"/>
      <c r="F38" s="23">
        <f>SUM(F24:F36)</f>
        <v>0</v>
      </c>
    </row>
    <row r="41" spans="2:6" x14ac:dyDescent="0.25">
      <c r="B41" s="8" t="s">
        <v>36</v>
      </c>
    </row>
    <row r="42" spans="2:6" ht="60" x14ac:dyDescent="0.25">
      <c r="B42" s="17" t="s">
        <v>38</v>
      </c>
      <c r="C42" s="18" t="s">
        <v>50</v>
      </c>
      <c r="D42" s="18" t="s">
        <v>51</v>
      </c>
      <c r="E42" s="18" t="s">
        <v>23</v>
      </c>
      <c r="F42" s="18" t="s">
        <v>24</v>
      </c>
    </row>
    <row r="43" spans="2:6" x14ac:dyDescent="0.25">
      <c r="B43" s="19" t="s">
        <v>29</v>
      </c>
      <c r="C43" s="20">
        <v>2.3314809523809528</v>
      </c>
      <c r="D43" s="21">
        <v>1.6999999999999999E-3</v>
      </c>
      <c r="E43" s="1">
        <f t="shared" ref="E43:E48" si="4">D43*$K$18</f>
        <v>0</v>
      </c>
      <c r="F43" s="1">
        <f t="shared" ref="F43:F48" si="5">C43*E43</f>
        <v>0</v>
      </c>
    </row>
    <row r="44" spans="2:6" x14ac:dyDescent="0.25">
      <c r="B44" s="19" t="s">
        <v>31</v>
      </c>
      <c r="C44" s="20">
        <v>2.3887301707779631</v>
      </c>
      <c r="D44" s="27">
        <v>1.6999999999999999E-3</v>
      </c>
      <c r="E44" s="1">
        <f t="shared" si="4"/>
        <v>0</v>
      </c>
      <c r="F44" s="1">
        <f t="shared" si="5"/>
        <v>0</v>
      </c>
    </row>
    <row r="45" spans="2:6" x14ac:dyDescent="0.25">
      <c r="B45" s="19" t="s">
        <v>45</v>
      </c>
      <c r="C45" s="26">
        <v>1.5</v>
      </c>
      <c r="D45" s="27">
        <v>3.9699999999999999E-2</v>
      </c>
      <c r="E45" s="1">
        <f t="shared" si="4"/>
        <v>0</v>
      </c>
      <c r="F45" s="1">
        <f t="shared" si="5"/>
        <v>0</v>
      </c>
    </row>
    <row r="46" spans="2:6" x14ac:dyDescent="0.25">
      <c r="B46" s="19" t="s">
        <v>46</v>
      </c>
      <c r="C46" s="20">
        <v>2.61</v>
      </c>
      <c r="D46" s="27">
        <v>0.1779</v>
      </c>
      <c r="E46" s="1">
        <f t="shared" si="4"/>
        <v>0</v>
      </c>
      <c r="F46" s="1">
        <f t="shared" si="5"/>
        <v>0</v>
      </c>
    </row>
    <row r="47" spans="2:6" x14ac:dyDescent="0.25">
      <c r="B47" s="19" t="s">
        <v>47</v>
      </c>
      <c r="C47" s="26">
        <v>4.6399999999999997</v>
      </c>
      <c r="D47" s="28">
        <v>0.68400000000000005</v>
      </c>
      <c r="E47" s="1">
        <f t="shared" si="4"/>
        <v>0</v>
      </c>
      <c r="F47" s="1">
        <f t="shared" si="5"/>
        <v>0</v>
      </c>
    </row>
    <row r="48" spans="2:6" x14ac:dyDescent="0.25">
      <c r="B48" s="19" t="s">
        <v>34</v>
      </c>
      <c r="C48" s="20">
        <v>6.7</v>
      </c>
      <c r="D48" s="28">
        <v>9.5000000000000001E-2</v>
      </c>
      <c r="E48" s="1">
        <f t="shared" si="4"/>
        <v>0</v>
      </c>
      <c r="F48" s="1">
        <f t="shared" si="5"/>
        <v>0</v>
      </c>
    </row>
    <row r="49" spans="2:6" x14ac:dyDescent="0.25">
      <c r="C49" s="4"/>
    </row>
    <row r="50" spans="2:6" x14ac:dyDescent="0.25">
      <c r="C50" t="s">
        <v>35</v>
      </c>
      <c r="E50" s="22"/>
      <c r="F50" s="23">
        <f>SUM(F43:F48)</f>
        <v>0</v>
      </c>
    </row>
    <row r="52" spans="2:6" x14ac:dyDescent="0.25">
      <c r="B52" s="8" t="s">
        <v>37</v>
      </c>
    </row>
    <row r="53" spans="2:6" ht="60" x14ac:dyDescent="0.25">
      <c r="B53" s="17" t="s">
        <v>38</v>
      </c>
      <c r="C53" s="18" t="s">
        <v>50</v>
      </c>
      <c r="D53" s="18" t="s">
        <v>51</v>
      </c>
      <c r="E53" s="18" t="s">
        <v>23</v>
      </c>
      <c r="F53" s="18" t="s">
        <v>24</v>
      </c>
    </row>
    <row r="54" spans="2:6" x14ac:dyDescent="0.25">
      <c r="B54" s="29" t="s">
        <v>45</v>
      </c>
      <c r="C54" s="30">
        <v>1.5</v>
      </c>
      <c r="D54" s="27">
        <v>4.4600000000000001E-2</v>
      </c>
      <c r="E54" s="31">
        <f>D54*$K$18</f>
        <v>0</v>
      </c>
      <c r="F54" s="31">
        <f>C54*E54</f>
        <v>0</v>
      </c>
    </row>
    <row r="55" spans="2:6" x14ac:dyDescent="0.25">
      <c r="B55" s="29" t="s">
        <v>48</v>
      </c>
      <c r="C55" s="30">
        <v>2.72</v>
      </c>
      <c r="D55" s="27">
        <v>0.30359999999999998</v>
      </c>
      <c r="E55" s="31">
        <f>D55*$K$18</f>
        <v>0</v>
      </c>
      <c r="F55" s="31">
        <f>C55*E55</f>
        <v>0</v>
      </c>
    </row>
    <row r="56" spans="2:6" x14ac:dyDescent="0.25">
      <c r="B56" s="29" t="s">
        <v>47</v>
      </c>
      <c r="C56" s="30">
        <v>4.6399999999999997</v>
      </c>
      <c r="D56" s="32">
        <v>0.57140000000000002</v>
      </c>
      <c r="E56" s="31">
        <f>D56*$K$18</f>
        <v>0</v>
      </c>
      <c r="F56" s="31">
        <f>C56*E56</f>
        <v>0</v>
      </c>
    </row>
    <row r="57" spans="2:6" x14ac:dyDescent="0.25">
      <c r="B57" s="29" t="s">
        <v>34</v>
      </c>
      <c r="C57" s="30">
        <v>6.7</v>
      </c>
      <c r="D57" s="32">
        <v>8.0399999999999999E-2</v>
      </c>
      <c r="E57" s="31">
        <f>D57*$K$18</f>
        <v>0</v>
      </c>
      <c r="F57" s="31">
        <f>C57*E57</f>
        <v>0</v>
      </c>
    </row>
    <row r="58" spans="2:6" x14ac:dyDescent="0.25">
      <c r="B58" s="25"/>
      <c r="C58" s="4"/>
    </row>
    <row r="59" spans="2:6" x14ac:dyDescent="0.25">
      <c r="C59" t="s">
        <v>35</v>
      </c>
      <c r="E59" s="22"/>
      <c r="F59" s="23">
        <f>SUM(F54:F57)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B428-C1E1-4572-AE3C-C47CEB5759E8}">
  <dimension ref="A2:F27"/>
  <sheetViews>
    <sheetView workbookViewId="0">
      <selection activeCell="D28" sqref="D28"/>
    </sheetView>
  </sheetViews>
  <sheetFormatPr defaultRowHeight="15" x14ac:dyDescent="0.25"/>
  <cols>
    <col min="3" max="3" width="6.7109375" bestFit="1" customWidth="1"/>
  </cols>
  <sheetData>
    <row r="2" spans="1:4" x14ac:dyDescent="0.25">
      <c r="A2" s="8" t="s">
        <v>57</v>
      </c>
    </row>
    <row r="3" spans="1:4" ht="75" x14ac:dyDescent="0.25">
      <c r="B3" s="18" t="s">
        <v>52</v>
      </c>
      <c r="C3" s="18" t="s">
        <v>54</v>
      </c>
      <c r="D3" s="18" t="s">
        <v>53</v>
      </c>
    </row>
    <row r="4" spans="1:4" x14ac:dyDescent="0.25">
      <c r="B4" s="1">
        <v>0</v>
      </c>
      <c r="C4" s="33">
        <v>0.73843671127051003</v>
      </c>
      <c r="D4" s="1">
        <f>$D$24*C4</f>
        <v>0</v>
      </c>
    </row>
    <row r="5" spans="1:4" x14ac:dyDescent="0.25">
      <c r="B5" s="1">
        <v>1</v>
      </c>
      <c r="C5" s="33">
        <v>0.6502515087873304</v>
      </c>
      <c r="D5" s="1">
        <f t="shared" ref="D5:D23" si="0">$D$24*C5</f>
        <v>0</v>
      </c>
    </row>
    <row r="6" spans="1:4" x14ac:dyDescent="0.25">
      <c r="B6" s="1">
        <v>2</v>
      </c>
      <c r="C6" s="33">
        <v>0.57689727857735051</v>
      </c>
      <c r="D6" s="1">
        <f t="shared" si="0"/>
        <v>0</v>
      </c>
    </row>
    <row r="7" spans="1:4" x14ac:dyDescent="0.25">
      <c r="B7" s="1">
        <v>3</v>
      </c>
      <c r="C7" s="33">
        <v>0.53101149879677234</v>
      </c>
      <c r="D7" s="1">
        <f t="shared" si="0"/>
        <v>0</v>
      </c>
    </row>
    <row r="8" spans="1:4" x14ac:dyDescent="0.25">
      <c r="B8" s="1">
        <v>4</v>
      </c>
      <c r="C8" s="33">
        <v>0.50751086289283898</v>
      </c>
      <c r="D8" s="1">
        <f t="shared" si="0"/>
        <v>0</v>
      </c>
    </row>
    <row r="9" spans="1:4" x14ac:dyDescent="0.25">
      <c r="B9" s="1">
        <v>5</v>
      </c>
      <c r="C9" s="33">
        <v>0.56586743345355717</v>
      </c>
      <c r="D9" s="1">
        <f t="shared" si="0"/>
        <v>0</v>
      </c>
    </row>
    <row r="10" spans="1:4" x14ac:dyDescent="0.25">
      <c r="B10" s="1">
        <v>6</v>
      </c>
      <c r="C10" s="33">
        <v>0.66417012320114466</v>
      </c>
      <c r="D10" s="1">
        <f t="shared" si="0"/>
        <v>0</v>
      </c>
    </row>
    <row r="11" spans="1:4" x14ac:dyDescent="0.25">
      <c r="B11" s="1">
        <v>7</v>
      </c>
      <c r="C11" s="33">
        <v>0.7536494487347617</v>
      </c>
      <c r="D11" s="1">
        <f t="shared" si="0"/>
        <v>0</v>
      </c>
    </row>
    <row r="12" spans="1:4" x14ac:dyDescent="0.25">
      <c r="B12" s="1">
        <v>8</v>
      </c>
      <c r="C12" s="33">
        <v>0.81157450526985708</v>
      </c>
      <c r="D12" s="1">
        <f t="shared" si="0"/>
        <v>0</v>
      </c>
    </row>
    <row r="13" spans="1:4" x14ac:dyDescent="0.25">
      <c r="B13" s="1">
        <v>9</v>
      </c>
      <c r="C13" s="33">
        <v>0.84177403549401253</v>
      </c>
      <c r="D13" s="1">
        <f t="shared" si="0"/>
        <v>0</v>
      </c>
    </row>
    <row r="14" spans="1:4" x14ac:dyDescent="0.25">
      <c r="B14" s="1">
        <v>10</v>
      </c>
      <c r="C14" s="33">
        <v>0.87416054020364098</v>
      </c>
      <c r="D14" s="1">
        <f t="shared" si="0"/>
        <v>0</v>
      </c>
    </row>
    <row r="15" spans="1:4" x14ac:dyDescent="0.25">
      <c r="B15" s="1">
        <v>11</v>
      </c>
      <c r="C15" s="33">
        <v>0.91046690808953545</v>
      </c>
      <c r="D15" s="1">
        <f t="shared" si="0"/>
        <v>0</v>
      </c>
    </row>
    <row r="16" spans="1:4" x14ac:dyDescent="0.25">
      <c r="B16" s="1">
        <v>12</v>
      </c>
      <c r="C16" s="33">
        <v>0.91663382403164173</v>
      </c>
      <c r="D16" s="1">
        <f t="shared" si="0"/>
        <v>0</v>
      </c>
    </row>
    <row r="17" spans="2:6" x14ac:dyDescent="0.25">
      <c r="B17" s="1">
        <v>13</v>
      </c>
      <c r="C17" s="33">
        <v>0.88959508454581648</v>
      </c>
      <c r="D17" s="1">
        <f t="shared" si="0"/>
        <v>0</v>
      </c>
    </row>
    <row r="18" spans="2:6" x14ac:dyDescent="0.25">
      <c r="B18" s="1">
        <v>14</v>
      </c>
      <c r="C18" s="33">
        <v>0.8798249998454345</v>
      </c>
      <c r="D18" s="1">
        <f t="shared" si="0"/>
        <v>0</v>
      </c>
    </row>
    <row r="19" spans="2:6" x14ac:dyDescent="0.25">
      <c r="B19" s="1">
        <v>15</v>
      </c>
      <c r="C19" s="33">
        <v>0.86805684595947907</v>
      </c>
      <c r="D19" s="1">
        <f t="shared" si="0"/>
        <v>0</v>
      </c>
    </row>
    <row r="20" spans="2:6" x14ac:dyDescent="0.25">
      <c r="B20" s="1">
        <v>16</v>
      </c>
      <c r="C20" s="33">
        <v>0.85516832604915993</v>
      </c>
      <c r="D20" s="1">
        <f t="shared" si="0"/>
        <v>0</v>
      </c>
    </row>
    <row r="21" spans="2:6" x14ac:dyDescent="0.25">
      <c r="B21" s="1">
        <v>17</v>
      </c>
      <c r="C21" s="33">
        <v>0.88456505326895973</v>
      </c>
      <c r="D21" s="1">
        <f t="shared" si="0"/>
        <v>0</v>
      </c>
    </row>
    <row r="22" spans="2:6" x14ac:dyDescent="0.25">
      <c r="B22" s="1">
        <v>18</v>
      </c>
      <c r="C22" s="33">
        <v>0.93267139113949471</v>
      </c>
      <c r="D22" s="1">
        <f t="shared" si="0"/>
        <v>0</v>
      </c>
    </row>
    <row r="23" spans="2:6" x14ac:dyDescent="0.25">
      <c r="B23" s="1">
        <v>19</v>
      </c>
      <c r="C23" s="33">
        <v>0.97811379102267304</v>
      </c>
      <c r="D23" s="1">
        <f t="shared" si="0"/>
        <v>0</v>
      </c>
    </row>
    <row r="24" spans="2:6" x14ac:dyDescent="0.25">
      <c r="B24" s="1">
        <v>20</v>
      </c>
      <c r="C24" s="33">
        <v>1</v>
      </c>
      <c r="D24" s="34">
        <f>H23</f>
        <v>0</v>
      </c>
      <c r="E24" s="3" t="s">
        <v>55</v>
      </c>
      <c r="F24" t="s">
        <v>56</v>
      </c>
    </row>
    <row r="25" spans="2:6" x14ac:dyDescent="0.25">
      <c r="B25" s="1">
        <v>21</v>
      </c>
      <c r="C25" s="33">
        <v>0.97687260259353004</v>
      </c>
      <c r="D25" s="1">
        <f t="shared" ref="D25:D27" si="1">$D$24*C25</f>
        <v>0</v>
      </c>
    </row>
    <row r="26" spans="2:6" x14ac:dyDescent="0.25">
      <c r="B26" s="1">
        <v>22</v>
      </c>
      <c r="C26" s="33">
        <v>0.91633496459928032</v>
      </c>
      <c r="D26" s="1">
        <f t="shared" si="1"/>
        <v>0</v>
      </c>
    </row>
    <row r="27" spans="2:6" x14ac:dyDescent="0.25">
      <c r="B27" s="1">
        <v>23</v>
      </c>
      <c r="C27" s="33">
        <v>0.82644234127429805</v>
      </c>
      <c r="D27" s="1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0A41-446F-42F3-95ED-4AF94E80022E}">
  <dimension ref="A2:O31"/>
  <sheetViews>
    <sheetView workbookViewId="0">
      <selection activeCell="H22" sqref="H22"/>
    </sheetView>
  </sheetViews>
  <sheetFormatPr defaultRowHeight="15" x14ac:dyDescent="0.25"/>
  <cols>
    <col min="2" max="2" width="12.42578125" bestFit="1" customWidth="1"/>
    <col min="3" max="3" width="6.42578125" bestFit="1" customWidth="1"/>
    <col min="4" max="4" width="10.42578125" customWidth="1"/>
  </cols>
  <sheetData>
    <row r="2" spans="1:15" x14ac:dyDescent="0.25">
      <c r="A2" s="8" t="s">
        <v>86</v>
      </c>
      <c r="J2" s="8" t="s">
        <v>58</v>
      </c>
      <c r="O2" s="8"/>
    </row>
    <row r="4" spans="1:15" ht="90" x14ac:dyDescent="0.25">
      <c r="B4" s="35" t="s">
        <v>38</v>
      </c>
      <c r="C4" s="18" t="s">
        <v>50</v>
      </c>
      <c r="D4" s="18" t="s">
        <v>85</v>
      </c>
      <c r="E4" s="18" t="s">
        <v>59</v>
      </c>
      <c r="J4" s="18" t="s">
        <v>52</v>
      </c>
      <c r="K4" s="18" t="s">
        <v>54</v>
      </c>
      <c r="L4" s="18" t="s">
        <v>53</v>
      </c>
    </row>
    <row r="5" spans="1:15" x14ac:dyDescent="0.25">
      <c r="B5" s="19" t="s">
        <v>25</v>
      </c>
      <c r="C5" s="38">
        <v>2.3448888888888901</v>
      </c>
      <c r="D5" s="37">
        <v>45.279117185096524</v>
      </c>
      <c r="E5" s="38">
        <f>(D5*365)/1000</f>
        <v>16.52687777256023</v>
      </c>
      <c r="G5" s="8" t="s">
        <v>61</v>
      </c>
      <c r="H5" s="8"/>
      <c r="J5" s="1">
        <v>0</v>
      </c>
      <c r="K5" s="33">
        <v>0.73843671127051003</v>
      </c>
      <c r="L5" s="20">
        <f>$L$25*K5</f>
        <v>1.7279419043729933</v>
      </c>
    </row>
    <row r="6" spans="1:15" x14ac:dyDescent="0.25">
      <c r="B6" s="19" t="s">
        <v>26</v>
      </c>
      <c r="C6" s="20">
        <v>2.30092307692308</v>
      </c>
      <c r="D6" s="36">
        <v>44.505115181932482</v>
      </c>
      <c r="E6" s="20">
        <f t="shared" ref="E6:E24" si="0">(D6*365)/1000</f>
        <v>16.244367041405354</v>
      </c>
      <c r="G6" s="8" t="s">
        <v>60</v>
      </c>
      <c r="H6" s="8" t="s">
        <v>62</v>
      </c>
      <c r="J6" s="1">
        <v>1</v>
      </c>
      <c r="K6" s="33">
        <v>0.6502515087873304</v>
      </c>
      <c r="L6" s="20">
        <f t="shared" ref="L6:L24" si="1">$L$25*K6</f>
        <v>1.5215885305623531</v>
      </c>
    </row>
    <row r="7" spans="1:15" x14ac:dyDescent="0.25">
      <c r="B7" s="19" t="s">
        <v>27</v>
      </c>
      <c r="C7" s="20">
        <v>3.9980000000000002</v>
      </c>
      <c r="D7" s="36">
        <v>77.361500216246128</v>
      </c>
      <c r="E7" s="20">
        <f t="shared" si="0"/>
        <v>28.236947578929836</v>
      </c>
      <c r="J7" s="1">
        <v>2</v>
      </c>
      <c r="K7" s="33">
        <v>0.57689727857735051</v>
      </c>
      <c r="L7" s="20">
        <f t="shared" si="1"/>
        <v>1.3499396318710002</v>
      </c>
    </row>
    <row r="8" spans="1:15" x14ac:dyDescent="0.25">
      <c r="B8" s="19" t="s">
        <v>28</v>
      </c>
      <c r="C8" s="20">
        <v>1.73938227848101</v>
      </c>
      <c r="D8" s="36">
        <v>33.657134195308487</v>
      </c>
      <c r="E8" s="20">
        <f t="shared" si="0"/>
        <v>12.284853981287597</v>
      </c>
      <c r="J8" s="1">
        <v>3</v>
      </c>
      <c r="K8" s="33">
        <v>0.53101149879677234</v>
      </c>
      <c r="L8" s="20">
        <f t="shared" si="1"/>
        <v>1.2425669071844472</v>
      </c>
    </row>
    <row r="9" spans="1:15" x14ac:dyDescent="0.25">
      <c r="B9" s="19" t="s">
        <v>29</v>
      </c>
      <c r="C9" s="20">
        <v>2.3314809523809501</v>
      </c>
      <c r="D9" s="36">
        <v>45.114273187041711</v>
      </c>
      <c r="E9" s="20">
        <f t="shared" si="0"/>
        <v>16.466709713270227</v>
      </c>
      <c r="J9" s="1">
        <v>4</v>
      </c>
      <c r="K9" s="33">
        <v>0.50751086289283898</v>
      </c>
      <c r="L9" s="20">
        <f t="shared" si="1"/>
        <v>1.1875754191692431</v>
      </c>
    </row>
    <row r="10" spans="1:15" x14ac:dyDescent="0.25">
      <c r="B10" s="19" t="s">
        <v>30</v>
      </c>
      <c r="C10" s="20">
        <v>3.0756410256410298</v>
      </c>
      <c r="D10" s="36">
        <v>59.513807871491693</v>
      </c>
      <c r="E10" s="20">
        <f t="shared" si="0"/>
        <v>21.722539873094469</v>
      </c>
      <c r="J10" s="1">
        <v>5</v>
      </c>
      <c r="K10" s="33">
        <v>0.56586743345355717</v>
      </c>
      <c r="L10" s="20">
        <f t="shared" si="1"/>
        <v>1.3241297942813237</v>
      </c>
    </row>
    <row r="11" spans="1:15" x14ac:dyDescent="0.25">
      <c r="B11" s="19" t="s">
        <v>31</v>
      </c>
      <c r="C11" s="20">
        <v>2.38873017077796</v>
      </c>
      <c r="D11" s="36">
        <v>46.222048430013253</v>
      </c>
      <c r="E11" s="20">
        <f t="shared" si="0"/>
        <v>16.871047676954838</v>
      </c>
      <c r="J11" s="1">
        <v>6</v>
      </c>
      <c r="K11" s="33">
        <v>0.66417012320114466</v>
      </c>
      <c r="L11" s="20">
        <f t="shared" si="1"/>
        <v>1.5541580882906785</v>
      </c>
    </row>
    <row r="12" spans="1:15" x14ac:dyDescent="0.25">
      <c r="B12" s="19" t="s">
        <v>32</v>
      </c>
      <c r="C12" s="20">
        <v>2.5740053872053901</v>
      </c>
      <c r="D12" s="36">
        <v>49.807133146300323</v>
      </c>
      <c r="E12" s="20">
        <f t="shared" si="0"/>
        <v>18.17960359839962</v>
      </c>
      <c r="J12" s="1">
        <v>7</v>
      </c>
      <c r="K12" s="33">
        <v>0.7536494487347617</v>
      </c>
      <c r="L12" s="20">
        <f t="shared" si="1"/>
        <v>1.7635397100393422</v>
      </c>
    </row>
    <row r="13" spans="1:15" x14ac:dyDescent="0.25">
      <c r="B13" s="19" t="s">
        <v>33</v>
      </c>
      <c r="C13" s="20">
        <v>4.4288936170212798</v>
      </c>
      <c r="D13" s="36">
        <v>85.69931328437282</v>
      </c>
      <c r="E13" s="20">
        <f t="shared" si="0"/>
        <v>31.28024934879608</v>
      </c>
      <c r="J13" s="1">
        <v>8</v>
      </c>
      <c r="K13" s="33">
        <v>0.81157450526985708</v>
      </c>
      <c r="L13" s="20">
        <f t="shared" si="1"/>
        <v>1.8990843423314654</v>
      </c>
    </row>
    <row r="14" spans="1:15" x14ac:dyDescent="0.25">
      <c r="B14" s="19" t="s">
        <v>39</v>
      </c>
      <c r="C14" s="20">
        <v>1.64</v>
      </c>
      <c r="D14" s="36">
        <v>31.73408212972577</v>
      </c>
      <c r="E14" s="20">
        <f t="shared" si="0"/>
        <v>11.582939977349906</v>
      </c>
      <c r="J14" s="1">
        <v>9</v>
      </c>
      <c r="K14" s="33">
        <v>0.84177403549401253</v>
      </c>
      <c r="L14" s="20">
        <f t="shared" si="1"/>
        <v>1.9697512430559891</v>
      </c>
    </row>
    <row r="15" spans="1:15" x14ac:dyDescent="0.25">
      <c r="B15" s="19" t="s">
        <v>42</v>
      </c>
      <c r="C15" s="20">
        <v>1.54</v>
      </c>
      <c r="D15" s="36">
        <v>29.799077121815664</v>
      </c>
      <c r="E15" s="20">
        <f t="shared" si="0"/>
        <v>10.876663149462718</v>
      </c>
      <c r="J15" s="1">
        <v>10</v>
      </c>
      <c r="K15" s="33">
        <v>0.87416054020364098</v>
      </c>
      <c r="L15" s="20">
        <f t="shared" si="1"/>
        <v>2.0455356640765197</v>
      </c>
    </row>
    <row r="16" spans="1:15" x14ac:dyDescent="0.25">
      <c r="B16" s="19" t="s">
        <v>45</v>
      </c>
      <c r="C16" s="20">
        <v>1.5</v>
      </c>
      <c r="D16" s="36">
        <v>29.025075118651621</v>
      </c>
      <c r="E16" s="20">
        <f t="shared" si="0"/>
        <v>10.594152418307841</v>
      </c>
      <c r="J16" s="1">
        <v>11</v>
      </c>
      <c r="K16" s="33">
        <v>0.91046690808953545</v>
      </c>
      <c r="L16" s="20">
        <f t="shared" si="1"/>
        <v>2.1304925649295128</v>
      </c>
    </row>
    <row r="17" spans="2:13" x14ac:dyDescent="0.25">
      <c r="B17" s="19" t="s">
        <v>40</v>
      </c>
      <c r="C17" s="20">
        <v>2.4300000000000002</v>
      </c>
      <c r="D17" s="36">
        <v>47.020621692215634</v>
      </c>
      <c r="E17" s="20">
        <f t="shared" si="0"/>
        <v>17.162526917658706</v>
      </c>
      <c r="J17" s="1">
        <v>12</v>
      </c>
      <c r="K17" s="33">
        <v>0.91663382403164173</v>
      </c>
      <c r="L17" s="20">
        <f t="shared" si="1"/>
        <v>2.1449231482340414</v>
      </c>
    </row>
    <row r="18" spans="2:13" x14ac:dyDescent="0.25">
      <c r="B18" s="19" t="s">
        <v>43</v>
      </c>
      <c r="C18" s="20">
        <v>2.33</v>
      </c>
      <c r="D18" s="36">
        <v>45.085616684305521</v>
      </c>
      <c r="E18" s="20">
        <f t="shared" si="0"/>
        <v>16.456250089771515</v>
      </c>
      <c r="J18" s="1">
        <v>13</v>
      </c>
      <c r="K18" s="33">
        <v>0.88959508454581648</v>
      </c>
      <c r="L18" s="20">
        <f t="shared" si="1"/>
        <v>2.0816524978372106</v>
      </c>
    </row>
    <row r="19" spans="2:13" x14ac:dyDescent="0.25">
      <c r="B19" s="19" t="s">
        <v>46</v>
      </c>
      <c r="C19" s="20">
        <v>2.61</v>
      </c>
      <c r="D19" s="36">
        <v>50.503630706453812</v>
      </c>
      <c r="E19" s="20">
        <f t="shared" si="0"/>
        <v>18.433825207855641</v>
      </c>
      <c r="J19" s="1">
        <v>14</v>
      </c>
      <c r="K19" s="33">
        <v>0.8798249998454345</v>
      </c>
      <c r="L19" s="20">
        <f t="shared" si="1"/>
        <v>2.0587904996383166</v>
      </c>
    </row>
    <row r="20" spans="2:13" x14ac:dyDescent="0.25">
      <c r="B20" s="19" t="s">
        <v>48</v>
      </c>
      <c r="C20" s="20">
        <v>2.72</v>
      </c>
      <c r="D20" s="36">
        <v>52.632136215154944</v>
      </c>
      <c r="E20" s="20">
        <f t="shared" si="0"/>
        <v>19.210729718531553</v>
      </c>
      <c r="J20" s="1">
        <v>15</v>
      </c>
      <c r="K20" s="33">
        <v>0.86805684595947907</v>
      </c>
      <c r="L20" s="20">
        <f t="shared" si="1"/>
        <v>2.031253019545181</v>
      </c>
    </row>
    <row r="21" spans="2:13" x14ac:dyDescent="0.25">
      <c r="B21" s="19" t="s">
        <v>41</v>
      </c>
      <c r="C21" s="20">
        <v>4.5199999999999996</v>
      </c>
      <c r="D21" s="36">
        <v>87.462226357536878</v>
      </c>
      <c r="E21" s="20">
        <f t="shared" si="0"/>
        <v>31.923712620500957</v>
      </c>
      <c r="J21" s="1">
        <v>16</v>
      </c>
      <c r="K21" s="33">
        <v>0.85516832604915993</v>
      </c>
      <c r="L21" s="20">
        <f t="shared" si="1"/>
        <v>2.001093882955034</v>
      </c>
    </row>
    <row r="22" spans="2:13" x14ac:dyDescent="0.25">
      <c r="B22" s="19" t="s">
        <v>44</v>
      </c>
      <c r="C22" s="20">
        <v>4.76</v>
      </c>
      <c r="D22" s="36">
        <v>92.106238376521119</v>
      </c>
      <c r="E22" s="20">
        <f t="shared" si="0"/>
        <v>33.618777007430211</v>
      </c>
      <c r="J22" s="1">
        <v>17</v>
      </c>
      <c r="K22" s="33">
        <v>0.88456505326895973</v>
      </c>
      <c r="L22" s="20">
        <f t="shared" si="1"/>
        <v>2.0698822246493656</v>
      </c>
    </row>
    <row r="23" spans="2:13" x14ac:dyDescent="0.25">
      <c r="B23" s="19" t="s">
        <v>47</v>
      </c>
      <c r="C23" s="20">
        <v>4.6399999999999997</v>
      </c>
      <c r="D23" s="36">
        <v>89.784232367028991</v>
      </c>
      <c r="E23" s="20">
        <f t="shared" si="0"/>
        <v>32.771244813965581</v>
      </c>
      <c r="J23" s="1">
        <v>18</v>
      </c>
      <c r="K23" s="33">
        <v>0.93267139113949471</v>
      </c>
      <c r="L23" s="20">
        <f t="shared" si="1"/>
        <v>2.1824510552664176</v>
      </c>
    </row>
    <row r="24" spans="2:13" x14ac:dyDescent="0.25">
      <c r="B24" s="19" t="s">
        <v>34</v>
      </c>
      <c r="C24" s="20">
        <v>6.7</v>
      </c>
      <c r="D24" s="36">
        <v>129.64533552997727</v>
      </c>
      <c r="E24" s="20">
        <f t="shared" si="0"/>
        <v>47.320547468441703</v>
      </c>
      <c r="J24" s="1">
        <v>19</v>
      </c>
      <c r="K24" s="33">
        <v>0.97811379102267304</v>
      </c>
      <c r="L24" s="20">
        <f t="shared" si="1"/>
        <v>2.2887862709930547</v>
      </c>
    </row>
    <row r="25" spans="2:13" x14ac:dyDescent="0.25">
      <c r="J25" s="1">
        <v>20</v>
      </c>
      <c r="K25" s="33">
        <v>1</v>
      </c>
      <c r="L25" s="34">
        <v>2.34</v>
      </c>
    </row>
    <row r="26" spans="2:13" x14ac:dyDescent="0.25">
      <c r="J26" s="1">
        <v>21</v>
      </c>
      <c r="K26" s="33">
        <v>0.97687260259353004</v>
      </c>
      <c r="L26" s="20">
        <f t="shared" ref="L26:L28" si="2">$L$25*K26</f>
        <v>2.2858818900688602</v>
      </c>
    </row>
    <row r="27" spans="2:13" x14ac:dyDescent="0.25">
      <c r="J27" s="1">
        <v>22</v>
      </c>
      <c r="K27" s="33">
        <v>0.91633496459928032</v>
      </c>
      <c r="L27" s="20">
        <f t="shared" si="2"/>
        <v>2.1442238171623158</v>
      </c>
    </row>
    <row r="28" spans="2:13" x14ac:dyDescent="0.25">
      <c r="J28" s="1">
        <v>23</v>
      </c>
      <c r="K28" s="33">
        <v>0.82644234127429805</v>
      </c>
      <c r="L28" s="20">
        <f t="shared" si="2"/>
        <v>1.9338750785818573</v>
      </c>
    </row>
    <row r="30" spans="2:13" x14ac:dyDescent="0.25">
      <c r="J30" s="8" t="s">
        <v>63</v>
      </c>
      <c r="K30" s="8"/>
      <c r="L30" s="5">
        <f>SUM(L5:L28)</f>
        <v>45.279117185096524</v>
      </c>
      <c r="M30" s="8" t="s">
        <v>64</v>
      </c>
    </row>
    <row r="31" spans="2:13" x14ac:dyDescent="0.25">
      <c r="J31" s="8" t="s">
        <v>65</v>
      </c>
      <c r="K31" s="8"/>
      <c r="L31" s="5">
        <f>(L30*365)/1000</f>
        <v>16.52687777256023</v>
      </c>
      <c r="M31" s="8" t="s">
        <v>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2259-EBC7-46D3-BE17-8D296B0A08A1}">
  <dimension ref="A3:AA92"/>
  <sheetViews>
    <sheetView tabSelected="1" topLeftCell="A27" workbookViewId="0">
      <selection activeCell="X45" sqref="X45"/>
    </sheetView>
  </sheetViews>
  <sheetFormatPr defaultRowHeight="15" x14ac:dyDescent="0.25"/>
  <cols>
    <col min="3" max="3" width="10.85546875" customWidth="1"/>
    <col min="4" max="4" width="13" customWidth="1"/>
    <col min="5" max="5" width="11.28515625" customWidth="1"/>
    <col min="9" max="9" width="16" customWidth="1"/>
  </cols>
  <sheetData>
    <row r="3" spans="1:11" x14ac:dyDescent="0.25">
      <c r="A3" s="8">
        <v>1</v>
      </c>
      <c r="B3" s="8" t="s">
        <v>2</v>
      </c>
    </row>
    <row r="5" spans="1:11" x14ac:dyDescent="0.25">
      <c r="B5" s="1" t="s">
        <v>0</v>
      </c>
      <c r="C5" s="1"/>
      <c r="D5" s="1"/>
      <c r="E5" s="1"/>
      <c r="F5" s="2">
        <v>431574</v>
      </c>
    </row>
    <row r="6" spans="1:11" x14ac:dyDescent="0.25">
      <c r="B6" s="1" t="s">
        <v>1</v>
      </c>
      <c r="C6" s="1"/>
      <c r="D6" s="1"/>
      <c r="E6" s="1"/>
      <c r="F6" s="2">
        <v>275774</v>
      </c>
    </row>
    <row r="8" spans="1:11" x14ac:dyDescent="0.25">
      <c r="B8" s="6" t="s">
        <v>3</v>
      </c>
      <c r="C8" s="7">
        <f>F5/F6</f>
        <v>1.5649553619993182</v>
      </c>
    </row>
    <row r="10" spans="1:11" x14ac:dyDescent="0.25">
      <c r="A10" s="8">
        <v>2</v>
      </c>
      <c r="B10" s="8" t="s">
        <v>21</v>
      </c>
    </row>
    <row r="12" spans="1:11" ht="45" x14ac:dyDescent="0.25">
      <c r="B12" s="10" t="s">
        <v>4</v>
      </c>
      <c r="C12" s="10" t="s">
        <v>20</v>
      </c>
      <c r="D12" s="10" t="s">
        <v>6</v>
      </c>
      <c r="E12" s="10" t="s">
        <v>5</v>
      </c>
      <c r="F12" s="12" t="s">
        <v>19</v>
      </c>
      <c r="G12" s="12" t="s">
        <v>68</v>
      </c>
    </row>
    <row r="13" spans="1:11" x14ac:dyDescent="0.25">
      <c r="B13" s="1" t="s">
        <v>7</v>
      </c>
      <c r="C13" s="11">
        <v>327.85399999999998</v>
      </c>
      <c r="D13" s="1">
        <v>386.1039600345764</v>
      </c>
      <c r="E13" s="1" t="s">
        <v>8</v>
      </c>
      <c r="F13" s="1">
        <v>1.56</v>
      </c>
      <c r="G13" s="72">
        <v>512</v>
      </c>
      <c r="I13" s="8" t="s">
        <v>82</v>
      </c>
      <c r="J13" s="8">
        <v>2808</v>
      </c>
      <c r="K13" s="8" t="s">
        <v>81</v>
      </c>
    </row>
    <row r="14" spans="1:11" x14ac:dyDescent="0.25">
      <c r="B14" s="1" t="s">
        <v>9</v>
      </c>
      <c r="C14" s="11">
        <v>469.34</v>
      </c>
      <c r="D14" s="1">
        <v>552.61069521990692</v>
      </c>
      <c r="E14" s="1" t="s">
        <v>8</v>
      </c>
      <c r="F14" s="1">
        <v>1.56</v>
      </c>
      <c r="G14" s="72">
        <v>732</v>
      </c>
      <c r="I14" s="8" t="s">
        <v>83</v>
      </c>
      <c r="J14" s="8">
        <v>4079</v>
      </c>
      <c r="K14" s="8" t="s">
        <v>81</v>
      </c>
    </row>
    <row r="15" spans="1:11" x14ac:dyDescent="0.25">
      <c r="B15" s="1" t="s">
        <v>10</v>
      </c>
      <c r="C15" s="11">
        <v>214.012</v>
      </c>
      <c r="D15" s="1">
        <v>681.65371384889795</v>
      </c>
      <c r="E15" s="1" t="s">
        <v>8</v>
      </c>
      <c r="F15" s="1">
        <v>1.56</v>
      </c>
      <c r="G15" s="72">
        <v>334</v>
      </c>
    </row>
    <row r="16" spans="1:11" x14ac:dyDescent="0.25">
      <c r="B16" s="1" t="s">
        <v>11</v>
      </c>
      <c r="C16" s="11">
        <v>267.13299999999998</v>
      </c>
      <c r="D16" s="1">
        <v>507.12083589615082</v>
      </c>
      <c r="E16" s="1" t="s">
        <v>8</v>
      </c>
      <c r="F16" s="1">
        <v>1.56</v>
      </c>
      <c r="G16" s="72">
        <v>417</v>
      </c>
    </row>
    <row r="17" spans="1:13" x14ac:dyDescent="0.25">
      <c r="B17" s="1" t="s">
        <v>12</v>
      </c>
      <c r="C17" s="11">
        <v>511.27699999999999</v>
      </c>
      <c r="D17" s="1">
        <v>609.15839903159349</v>
      </c>
      <c r="E17" s="1" t="s">
        <v>8</v>
      </c>
      <c r="F17" s="1">
        <v>1.56</v>
      </c>
      <c r="G17" s="72">
        <v>797</v>
      </c>
    </row>
    <row r="18" spans="1:13" x14ac:dyDescent="0.25">
      <c r="B18" s="1" t="s">
        <v>13</v>
      </c>
      <c r="C18" s="11">
        <v>825.14099999999996</v>
      </c>
      <c r="D18" s="1">
        <v>623.83929016951924</v>
      </c>
      <c r="E18" s="1" t="s">
        <v>8</v>
      </c>
      <c r="F18" s="1">
        <v>1.56</v>
      </c>
      <c r="G18" s="72">
        <v>1287</v>
      </c>
    </row>
    <row r="19" spans="1:13" x14ac:dyDescent="0.25">
      <c r="B19" s="1" t="s">
        <v>14</v>
      </c>
      <c r="C19" s="11">
        <v>726.80799999999999</v>
      </c>
      <c r="D19" s="1">
        <v>5774.1832973179098</v>
      </c>
      <c r="E19" s="1" t="s">
        <v>15</v>
      </c>
      <c r="F19" s="1">
        <v>1.56</v>
      </c>
      <c r="G19" s="73">
        <v>857</v>
      </c>
    </row>
    <row r="20" spans="1:13" x14ac:dyDescent="0.25">
      <c r="B20" s="1" t="s">
        <v>16</v>
      </c>
      <c r="C20" s="11">
        <v>549.52700000000004</v>
      </c>
      <c r="D20" s="1">
        <v>1378.1275940503924</v>
      </c>
      <c r="E20" s="1" t="s">
        <v>15</v>
      </c>
      <c r="F20" s="1">
        <v>1.56</v>
      </c>
      <c r="G20" s="73">
        <v>817</v>
      </c>
    </row>
    <row r="21" spans="1:13" x14ac:dyDescent="0.25">
      <c r="B21" s="1" t="s">
        <v>17</v>
      </c>
      <c r="C21" s="11">
        <v>523.97199999999998</v>
      </c>
      <c r="D21" s="1">
        <v>1438.0691517683158</v>
      </c>
      <c r="E21" s="1" t="s">
        <v>15</v>
      </c>
      <c r="F21" s="1">
        <v>1.56</v>
      </c>
      <c r="G21" s="73">
        <v>1134</v>
      </c>
    </row>
    <row r="22" spans="1:13" x14ac:dyDescent="0.25">
      <c r="B22" s="13" t="s">
        <v>18</v>
      </c>
      <c r="C22" s="14"/>
      <c r="D22" s="14"/>
      <c r="E22" s="14"/>
      <c r="F22" s="15"/>
      <c r="G22" s="16">
        <f>SUM(G13:G21)</f>
        <v>6887</v>
      </c>
    </row>
    <row r="24" spans="1:13" x14ac:dyDescent="0.25">
      <c r="A24" s="8">
        <v>3</v>
      </c>
      <c r="B24" s="8" t="s">
        <v>67</v>
      </c>
    </row>
    <row r="26" spans="1:13" x14ac:dyDescent="0.25">
      <c r="B26" s="41" t="s">
        <v>80</v>
      </c>
      <c r="I26" s="41" t="s">
        <v>79</v>
      </c>
    </row>
    <row r="27" spans="1:13" ht="45" x14ac:dyDescent="0.25">
      <c r="B27" s="56" t="s">
        <v>38</v>
      </c>
      <c r="C27" s="57" t="s">
        <v>50</v>
      </c>
      <c r="D27" s="57" t="s">
        <v>51</v>
      </c>
      <c r="E27" s="57" t="s">
        <v>23</v>
      </c>
      <c r="F27" s="57" t="s">
        <v>84</v>
      </c>
      <c r="I27" s="58" t="s">
        <v>38</v>
      </c>
      <c r="J27" s="59" t="s">
        <v>50</v>
      </c>
      <c r="K27" s="59" t="s">
        <v>51</v>
      </c>
      <c r="L27" s="59" t="s">
        <v>23</v>
      </c>
      <c r="M27" s="59" t="s">
        <v>84</v>
      </c>
    </row>
    <row r="28" spans="1:13" x14ac:dyDescent="0.25">
      <c r="B28" s="29" t="s">
        <v>25</v>
      </c>
      <c r="C28" s="30">
        <v>2.3448888888888888</v>
      </c>
      <c r="D28" s="27">
        <v>2.5000000000000001E-3</v>
      </c>
      <c r="E28" s="42">
        <f>D28*$J$13</f>
        <v>7.0200000000000005</v>
      </c>
      <c r="F28" s="43">
        <f>C28*E28</f>
        <v>16.461120000000001</v>
      </c>
      <c r="I28" s="29" t="s">
        <v>29</v>
      </c>
      <c r="J28" s="30">
        <v>2.3314809523809528</v>
      </c>
      <c r="K28" s="27">
        <v>1.6999999999999999E-3</v>
      </c>
      <c r="L28" s="42">
        <f>K28*$J$14</f>
        <v>6.9342999999999995</v>
      </c>
      <c r="M28" s="43">
        <f>J28*L28</f>
        <v>16.167188368095239</v>
      </c>
    </row>
    <row r="29" spans="1:13" x14ac:dyDescent="0.25">
      <c r="B29" s="29" t="s">
        <v>26</v>
      </c>
      <c r="C29" s="30">
        <v>2.3009230769230768</v>
      </c>
      <c r="D29" s="27">
        <v>2.3E-3</v>
      </c>
      <c r="E29" s="42">
        <f t="shared" ref="E29:E40" si="0">D29*$J$13</f>
        <v>6.4584000000000001</v>
      </c>
      <c r="F29" s="43">
        <f t="shared" ref="F29:F40" si="1">C29*E29</f>
        <v>14.8602816</v>
      </c>
      <c r="I29" s="29" t="s">
        <v>31</v>
      </c>
      <c r="J29" s="30">
        <v>2.3887301707779631</v>
      </c>
      <c r="K29" s="27">
        <v>1.6999999999999999E-3</v>
      </c>
      <c r="L29" s="42">
        <f t="shared" ref="L29:L33" si="2">K29*$J$14</f>
        <v>6.9342999999999995</v>
      </c>
      <c r="M29" s="43">
        <f t="shared" ref="M29:M33" si="3">J29*L29</f>
        <v>16.564171623225629</v>
      </c>
    </row>
    <row r="30" spans="1:13" x14ac:dyDescent="0.25">
      <c r="B30" s="29" t="s">
        <v>27</v>
      </c>
      <c r="C30" s="30">
        <v>3.9980000000000002</v>
      </c>
      <c r="D30" s="27">
        <v>2.9999999999999997E-4</v>
      </c>
      <c r="E30" s="42">
        <f t="shared" si="0"/>
        <v>0.84239999999999993</v>
      </c>
      <c r="F30" s="43">
        <f t="shared" si="1"/>
        <v>3.3679152000000001</v>
      </c>
      <c r="I30" s="29" t="s">
        <v>45</v>
      </c>
      <c r="J30" s="30">
        <v>1.5</v>
      </c>
      <c r="K30" s="27">
        <v>3.9699999999999999E-2</v>
      </c>
      <c r="L30" s="42">
        <f t="shared" si="2"/>
        <v>161.93629999999999</v>
      </c>
      <c r="M30" s="43">
        <f t="shared" si="3"/>
        <v>242.90445</v>
      </c>
    </row>
    <row r="31" spans="1:13" x14ac:dyDescent="0.25">
      <c r="B31" s="29" t="s">
        <v>28</v>
      </c>
      <c r="C31" s="30">
        <v>1.7393822784810102</v>
      </c>
      <c r="D31" s="27">
        <v>1.18E-2</v>
      </c>
      <c r="E31" s="42">
        <f t="shared" si="0"/>
        <v>33.134399999999999</v>
      </c>
      <c r="F31" s="43">
        <f t="shared" si="1"/>
        <v>57.633388168101185</v>
      </c>
      <c r="I31" s="29" t="s">
        <v>46</v>
      </c>
      <c r="J31" s="30">
        <v>2.61</v>
      </c>
      <c r="K31" s="27">
        <v>0.1779</v>
      </c>
      <c r="L31" s="42">
        <f t="shared" si="2"/>
        <v>725.65409999999997</v>
      </c>
      <c r="M31" s="43">
        <f t="shared" si="3"/>
        <v>1893.9572009999999</v>
      </c>
    </row>
    <row r="32" spans="1:13" x14ac:dyDescent="0.25">
      <c r="B32" s="29" t="s">
        <v>29</v>
      </c>
      <c r="C32" s="30">
        <v>2.3314809523809528</v>
      </c>
      <c r="D32" s="27">
        <v>9.5999999999999992E-3</v>
      </c>
      <c r="E32" s="42">
        <f t="shared" si="0"/>
        <v>26.956799999999998</v>
      </c>
      <c r="F32" s="43">
        <f t="shared" si="1"/>
        <v>62.849265737142865</v>
      </c>
      <c r="I32" s="29" t="s">
        <v>47</v>
      </c>
      <c r="J32" s="30">
        <v>4.6399999999999997</v>
      </c>
      <c r="K32" s="32">
        <v>0.68400000000000005</v>
      </c>
      <c r="L32" s="42">
        <f t="shared" si="2"/>
        <v>2790.0360000000001</v>
      </c>
      <c r="M32" s="43">
        <f t="shared" si="3"/>
        <v>12945.767039999999</v>
      </c>
    </row>
    <row r="33" spans="1:27" x14ac:dyDescent="0.25">
      <c r="B33" s="29" t="s">
        <v>30</v>
      </c>
      <c r="C33" s="30">
        <v>3.0756410256410271</v>
      </c>
      <c r="D33" s="27">
        <v>3.0999999999999999E-3</v>
      </c>
      <c r="E33" s="42">
        <f t="shared" si="0"/>
        <v>8.7048000000000005</v>
      </c>
      <c r="F33" s="43">
        <f t="shared" si="1"/>
        <v>26.772840000000016</v>
      </c>
      <c r="I33" s="29" t="s">
        <v>34</v>
      </c>
      <c r="J33" s="30">
        <v>6.7</v>
      </c>
      <c r="K33" s="32">
        <v>9.5000000000000001E-2</v>
      </c>
      <c r="L33" s="42">
        <f t="shared" si="2"/>
        <v>387.505</v>
      </c>
      <c r="M33" s="43">
        <f t="shared" si="3"/>
        <v>2596.2835</v>
      </c>
    </row>
    <row r="34" spans="1:27" x14ac:dyDescent="0.25">
      <c r="B34" s="29" t="s">
        <v>31</v>
      </c>
      <c r="C34" s="30">
        <v>2.3887301707779631</v>
      </c>
      <c r="D34" s="27">
        <v>1.7000000000000001E-2</v>
      </c>
      <c r="E34" s="42">
        <f t="shared" si="0"/>
        <v>47.736000000000004</v>
      </c>
      <c r="F34" s="43">
        <f t="shared" si="1"/>
        <v>114.02842343225686</v>
      </c>
      <c r="I34" s="50" t="s">
        <v>18</v>
      </c>
      <c r="J34" s="50"/>
      <c r="K34" s="53">
        <f>SUM(K28:K33)</f>
        <v>1</v>
      </c>
      <c r="L34" s="51">
        <f>SUM(L28:L33)</f>
        <v>4079</v>
      </c>
      <c r="M34" s="52">
        <f>SUM(M28:M33)</f>
        <v>17711.643550991321</v>
      </c>
    </row>
    <row r="35" spans="1:27" x14ac:dyDescent="0.25">
      <c r="B35" s="29" t="s">
        <v>32</v>
      </c>
      <c r="C35" s="30">
        <v>2.5740053872053932</v>
      </c>
      <c r="D35" s="27">
        <v>1.55E-2</v>
      </c>
      <c r="E35" s="42">
        <f t="shared" si="0"/>
        <v>43.524000000000001</v>
      </c>
      <c r="F35" s="43">
        <f t="shared" si="1"/>
        <v>112.03101047272753</v>
      </c>
    </row>
    <row r="36" spans="1:27" x14ac:dyDescent="0.25">
      <c r="B36" s="29" t="s">
        <v>33</v>
      </c>
      <c r="C36" s="30">
        <v>4.4288936170212772</v>
      </c>
      <c r="D36" s="27">
        <v>3.0999999999999999E-3</v>
      </c>
      <c r="E36" s="42">
        <f t="shared" si="0"/>
        <v>8.7048000000000005</v>
      </c>
      <c r="F36" s="43">
        <f t="shared" si="1"/>
        <v>38.552633157446813</v>
      </c>
    </row>
    <row r="37" spans="1:27" x14ac:dyDescent="0.25">
      <c r="B37" s="29" t="s">
        <v>42</v>
      </c>
      <c r="C37" s="30">
        <v>1.54</v>
      </c>
      <c r="D37" s="27">
        <v>4.3099999999999999E-2</v>
      </c>
      <c r="E37" s="42">
        <f t="shared" si="0"/>
        <v>121.0248</v>
      </c>
      <c r="F37" s="43">
        <f t="shared" si="1"/>
        <v>186.37819200000001</v>
      </c>
    </row>
    <row r="38" spans="1:27" x14ac:dyDescent="0.25">
      <c r="B38" s="29" t="s">
        <v>43</v>
      </c>
      <c r="C38" s="30">
        <v>2.33</v>
      </c>
      <c r="D38" s="27">
        <v>0.124</v>
      </c>
      <c r="E38" s="42">
        <f t="shared" si="0"/>
        <v>348.19200000000001</v>
      </c>
      <c r="F38" s="43">
        <f t="shared" si="1"/>
        <v>811.28736000000004</v>
      </c>
    </row>
    <row r="39" spans="1:27" x14ac:dyDescent="0.25">
      <c r="B39" s="29" t="s">
        <v>44</v>
      </c>
      <c r="C39" s="30">
        <v>4.76</v>
      </c>
      <c r="D39" s="32">
        <v>0.68846912884127431</v>
      </c>
      <c r="E39" s="42">
        <f t="shared" si="0"/>
        <v>1933.2213137862982</v>
      </c>
      <c r="F39" s="43">
        <f t="shared" si="1"/>
        <v>9202.1334536227787</v>
      </c>
    </row>
    <row r="40" spans="1:27" x14ac:dyDescent="0.25">
      <c r="B40" s="29" t="s">
        <v>34</v>
      </c>
      <c r="C40" s="30">
        <v>6.7</v>
      </c>
      <c r="D40" s="32">
        <v>7.9221877643078656E-2</v>
      </c>
      <c r="E40" s="42">
        <f t="shared" si="0"/>
        <v>222.45503242176486</v>
      </c>
      <c r="F40" s="43">
        <f t="shared" si="1"/>
        <v>1490.4487172258246</v>
      </c>
    </row>
    <row r="41" spans="1:27" x14ac:dyDescent="0.25">
      <c r="B41" s="50" t="s">
        <v>18</v>
      </c>
      <c r="C41" s="50"/>
      <c r="D41" s="53">
        <f>SUM(D28:D40)</f>
        <v>0.99999100648435291</v>
      </c>
      <c r="E41" s="51">
        <f>SUM(E28:E40)</f>
        <v>2807.9747462080632</v>
      </c>
      <c r="F41" s="52">
        <f>SUM(F28:F40)</f>
        <v>12136.804600616279</v>
      </c>
    </row>
    <row r="43" spans="1:27" x14ac:dyDescent="0.25">
      <c r="A43" s="8">
        <v>4</v>
      </c>
      <c r="B43" t="s">
        <v>93</v>
      </c>
    </row>
    <row r="45" spans="1:27" x14ac:dyDescent="0.25">
      <c r="D45" s="54" t="s">
        <v>69</v>
      </c>
      <c r="E45" s="54"/>
      <c r="F45" s="54" t="s">
        <v>70</v>
      </c>
      <c r="G45" s="54"/>
      <c r="H45" s="54" t="s">
        <v>71</v>
      </c>
      <c r="I45" s="54"/>
      <c r="J45" s="54" t="s">
        <v>72</v>
      </c>
      <c r="K45" s="54"/>
      <c r="L45" s="54" t="s">
        <v>73</v>
      </c>
      <c r="M45" s="54"/>
      <c r="N45" s="54" t="s">
        <v>74</v>
      </c>
      <c r="O45" s="54"/>
      <c r="P45" s="55" t="s">
        <v>75</v>
      </c>
      <c r="Q45" s="55"/>
      <c r="R45" s="55" t="s">
        <v>76</v>
      </c>
      <c r="S45" s="55"/>
      <c r="T45" s="55" t="s">
        <v>77</v>
      </c>
      <c r="U45" s="55"/>
      <c r="W45" s="67"/>
      <c r="X45" s="67"/>
      <c r="Y45" s="67"/>
      <c r="Z45" s="67"/>
    </row>
    <row r="46" spans="1:27" ht="45" x14ac:dyDescent="0.25">
      <c r="B46" s="39" t="s">
        <v>38</v>
      </c>
      <c r="C46" s="64" t="s">
        <v>85</v>
      </c>
      <c r="D46" s="44" t="s">
        <v>87</v>
      </c>
      <c r="E46" s="18" t="s">
        <v>89</v>
      </c>
      <c r="F46" s="44" t="s">
        <v>88</v>
      </c>
      <c r="G46" s="18" t="s">
        <v>89</v>
      </c>
      <c r="H46" s="44" t="s">
        <v>78</v>
      </c>
      <c r="I46" s="18" t="s">
        <v>89</v>
      </c>
      <c r="J46" s="44" t="s">
        <v>78</v>
      </c>
      <c r="K46" s="18" t="s">
        <v>89</v>
      </c>
      <c r="L46" s="44" t="s">
        <v>78</v>
      </c>
      <c r="M46" s="18" t="s">
        <v>89</v>
      </c>
      <c r="N46" s="44" t="s">
        <v>78</v>
      </c>
      <c r="O46" s="18" t="s">
        <v>89</v>
      </c>
      <c r="P46" s="44" t="s">
        <v>78</v>
      </c>
      <c r="Q46" s="18" t="s">
        <v>89</v>
      </c>
      <c r="R46" s="44" t="s">
        <v>78</v>
      </c>
      <c r="S46" s="18" t="s">
        <v>89</v>
      </c>
      <c r="T46" s="44" t="s">
        <v>78</v>
      </c>
      <c r="U46" s="18" t="s">
        <v>89</v>
      </c>
      <c r="W46" s="67"/>
      <c r="X46" s="67"/>
      <c r="Y46" s="68"/>
      <c r="Z46" s="69"/>
    </row>
    <row r="47" spans="1:27" x14ac:dyDescent="0.25">
      <c r="B47" s="19" t="s">
        <v>25</v>
      </c>
      <c r="C47" s="66">
        <v>45.279117185096524</v>
      </c>
      <c r="D47" s="1"/>
      <c r="E47" s="36"/>
      <c r="F47" s="1"/>
      <c r="G47" s="36"/>
      <c r="H47" s="1"/>
      <c r="I47" s="36"/>
      <c r="J47" s="11"/>
      <c r="K47" s="36"/>
      <c r="L47" s="11"/>
      <c r="M47" s="36"/>
      <c r="N47" s="11"/>
      <c r="O47" s="36"/>
      <c r="P47" s="11">
        <v>3</v>
      </c>
      <c r="Q47" s="20">
        <f>$C47*P47/1000</f>
        <v>0.13583735155528956</v>
      </c>
      <c r="R47" s="11">
        <v>2</v>
      </c>
      <c r="S47" s="20">
        <f t="shared" ref="S47:S62" si="4">$C47*R47/1000</f>
        <v>9.0558234370193044E-2</v>
      </c>
      <c r="T47" s="11">
        <v>2</v>
      </c>
      <c r="U47" s="20">
        <f t="shared" ref="U47:U62" si="5">$C47*T47/1000</f>
        <v>9.0558234370193044E-2</v>
      </c>
      <c r="W47" s="46"/>
      <c r="X47" s="49"/>
      <c r="Y47" s="67"/>
      <c r="Z47" s="48"/>
      <c r="AA47" s="60"/>
    </row>
    <row r="48" spans="1:27" x14ac:dyDescent="0.25">
      <c r="B48" s="19" t="s">
        <v>26</v>
      </c>
      <c r="C48" s="65">
        <v>44.505115181932482</v>
      </c>
      <c r="D48" s="1"/>
      <c r="E48" s="36"/>
      <c r="F48" s="1"/>
      <c r="G48" s="36"/>
      <c r="H48" s="1"/>
      <c r="I48" s="36"/>
      <c r="J48" s="11"/>
      <c r="K48" s="36"/>
      <c r="L48" s="11"/>
      <c r="M48" s="36"/>
      <c r="N48" s="11"/>
      <c r="O48" s="36"/>
      <c r="P48" s="11">
        <v>3</v>
      </c>
      <c r="Q48" s="20">
        <f t="shared" ref="Q48:Q62" si="6">$C48*P48/1000</f>
        <v>0.13351534554579747</v>
      </c>
      <c r="R48" s="11">
        <v>2</v>
      </c>
      <c r="S48" s="20">
        <f t="shared" si="4"/>
        <v>8.9010230363864962E-2</v>
      </c>
      <c r="T48" s="11">
        <v>2</v>
      </c>
      <c r="U48" s="20">
        <f t="shared" si="5"/>
        <v>8.9010230363864962E-2</v>
      </c>
      <c r="W48" s="46"/>
      <c r="X48" s="48"/>
      <c r="Y48" s="67"/>
      <c r="Z48" s="48"/>
      <c r="AA48" s="60"/>
    </row>
    <row r="49" spans="2:27" x14ac:dyDescent="0.25">
      <c r="B49" s="19" t="s">
        <v>27</v>
      </c>
      <c r="C49" s="65">
        <v>77.361500216246128</v>
      </c>
      <c r="D49" s="1"/>
      <c r="E49" s="36"/>
      <c r="F49" s="1"/>
      <c r="G49" s="36"/>
      <c r="H49" s="1"/>
      <c r="I49" s="36"/>
      <c r="J49" s="11"/>
      <c r="K49" s="36"/>
      <c r="L49" s="11"/>
      <c r="M49" s="36"/>
      <c r="N49" s="11"/>
      <c r="O49" s="36"/>
      <c r="P49" s="11">
        <v>0</v>
      </c>
      <c r="Q49" s="20">
        <f t="shared" si="6"/>
        <v>0</v>
      </c>
      <c r="R49" s="11">
        <v>0</v>
      </c>
      <c r="S49" s="20">
        <f t="shared" si="4"/>
        <v>0</v>
      </c>
      <c r="T49" s="11">
        <v>0</v>
      </c>
      <c r="U49" s="20">
        <f t="shared" si="5"/>
        <v>0</v>
      </c>
      <c r="W49" s="46"/>
      <c r="X49" s="48"/>
      <c r="Y49" s="67"/>
      <c r="Z49" s="48"/>
      <c r="AA49" s="60"/>
    </row>
    <row r="50" spans="2:27" x14ac:dyDescent="0.25">
      <c r="B50" s="19" t="s">
        <v>28</v>
      </c>
      <c r="C50" s="65">
        <v>33.657134195308487</v>
      </c>
      <c r="D50" s="1"/>
      <c r="E50" s="36"/>
      <c r="F50" s="1"/>
      <c r="G50" s="36"/>
      <c r="H50" s="1"/>
      <c r="I50" s="36"/>
      <c r="J50" s="11"/>
      <c r="K50" s="36"/>
      <c r="L50" s="11"/>
      <c r="M50" s="36"/>
      <c r="N50" s="11"/>
      <c r="O50" s="36"/>
      <c r="P50" s="11">
        <v>13</v>
      </c>
      <c r="Q50" s="20">
        <f t="shared" si="6"/>
        <v>0.43754274453901032</v>
      </c>
      <c r="R50" s="11">
        <v>10</v>
      </c>
      <c r="S50" s="20">
        <f t="shared" si="4"/>
        <v>0.33657134195308486</v>
      </c>
      <c r="T50" s="11">
        <v>10</v>
      </c>
      <c r="U50" s="20">
        <f t="shared" si="5"/>
        <v>0.33657134195308486</v>
      </c>
      <c r="W50" s="46"/>
      <c r="X50" s="48"/>
      <c r="Y50" s="67"/>
      <c r="Z50" s="48"/>
      <c r="AA50" s="60"/>
    </row>
    <row r="51" spans="2:27" x14ac:dyDescent="0.25">
      <c r="B51" s="19" t="s">
        <v>29</v>
      </c>
      <c r="C51" s="65">
        <v>45.114273187041711</v>
      </c>
      <c r="D51" s="11">
        <v>1</v>
      </c>
      <c r="E51" s="20">
        <f>$C51*D51/1000</f>
        <v>4.5114273187041712E-2</v>
      </c>
      <c r="F51" s="11">
        <v>1</v>
      </c>
      <c r="G51" s="20">
        <f>$C51*F51/1000</f>
        <v>4.5114273187041712E-2</v>
      </c>
      <c r="H51" s="11">
        <v>1</v>
      </c>
      <c r="I51" s="20">
        <f>$C51*H51/1000</f>
        <v>4.5114273187041712E-2</v>
      </c>
      <c r="J51" s="11">
        <v>1</v>
      </c>
      <c r="K51" s="20">
        <f>$C51*J51/1000</f>
        <v>4.5114273187041712E-2</v>
      </c>
      <c r="L51" s="11">
        <v>1</v>
      </c>
      <c r="M51" s="20">
        <f>$C51*L51/1000</f>
        <v>4.5114273187041712E-2</v>
      </c>
      <c r="N51" s="11">
        <v>2</v>
      </c>
      <c r="O51" s="20">
        <f>$C51*N51/1000</f>
        <v>9.0228546374083424E-2</v>
      </c>
      <c r="P51" s="11">
        <v>11</v>
      </c>
      <c r="Q51" s="20">
        <f t="shared" si="6"/>
        <v>0.49625700505745879</v>
      </c>
      <c r="R51" s="11">
        <v>8</v>
      </c>
      <c r="S51" s="20">
        <f t="shared" si="4"/>
        <v>0.36091418549633369</v>
      </c>
      <c r="T51" s="11">
        <v>8</v>
      </c>
      <c r="U51" s="20">
        <f t="shared" si="5"/>
        <v>0.36091418549633369</v>
      </c>
      <c r="W51" s="46"/>
      <c r="X51" s="48"/>
      <c r="Y51" s="47"/>
      <c r="Z51" s="48"/>
      <c r="AA51" s="60"/>
    </row>
    <row r="52" spans="2:27" x14ac:dyDescent="0.25">
      <c r="B52" s="19" t="s">
        <v>30</v>
      </c>
      <c r="C52" s="65">
        <v>59.513807871491693</v>
      </c>
      <c r="D52" s="36"/>
      <c r="E52" s="36"/>
      <c r="F52" s="36"/>
      <c r="G52" s="36"/>
      <c r="H52" s="36"/>
      <c r="I52" s="36"/>
      <c r="J52" s="11"/>
      <c r="K52" s="36"/>
      <c r="L52" s="11"/>
      <c r="M52" s="36"/>
      <c r="N52" s="11"/>
      <c r="O52" s="36"/>
      <c r="P52" s="11">
        <v>4</v>
      </c>
      <c r="Q52" s="20">
        <f t="shared" si="6"/>
        <v>0.23805523148596677</v>
      </c>
      <c r="R52" s="11">
        <v>3</v>
      </c>
      <c r="S52" s="20">
        <f t="shared" si="4"/>
        <v>0.17854142361447509</v>
      </c>
      <c r="T52" s="11">
        <v>3</v>
      </c>
      <c r="U52" s="20">
        <f t="shared" si="5"/>
        <v>0.17854142361447509</v>
      </c>
      <c r="W52" s="46"/>
      <c r="X52" s="48"/>
      <c r="Y52" s="48"/>
      <c r="Z52" s="48"/>
      <c r="AA52" s="60"/>
    </row>
    <row r="53" spans="2:27" x14ac:dyDescent="0.25">
      <c r="B53" s="19" t="s">
        <v>31</v>
      </c>
      <c r="C53" s="65">
        <v>46.222048430013253</v>
      </c>
      <c r="D53" s="11">
        <v>1</v>
      </c>
      <c r="E53" s="20">
        <f>$C53*D53/1000</f>
        <v>4.6222048430013256E-2</v>
      </c>
      <c r="F53" s="11">
        <v>1</v>
      </c>
      <c r="G53" s="20">
        <f>$C53*F53/1000</f>
        <v>4.6222048430013256E-2</v>
      </c>
      <c r="H53" s="11">
        <v>1</v>
      </c>
      <c r="I53" s="20">
        <f>$C53*H53/1000</f>
        <v>4.6222048430013256E-2</v>
      </c>
      <c r="J53" s="11">
        <v>1</v>
      </c>
      <c r="K53" s="20">
        <f>$C53*J53/1000</f>
        <v>4.6222048430013256E-2</v>
      </c>
      <c r="L53" s="11">
        <v>1</v>
      </c>
      <c r="M53" s="20">
        <f>$C53*L53/1000</f>
        <v>4.6222048430013256E-2</v>
      </c>
      <c r="N53" s="11">
        <v>2</v>
      </c>
      <c r="O53" s="20">
        <f>$C53*N53/1000</f>
        <v>9.2444096860026512E-2</v>
      </c>
      <c r="P53" s="11">
        <v>19</v>
      </c>
      <c r="Q53" s="20">
        <f t="shared" si="6"/>
        <v>0.87821892017025172</v>
      </c>
      <c r="R53" s="11">
        <v>15</v>
      </c>
      <c r="S53" s="20">
        <f t="shared" si="4"/>
        <v>0.69333072645019878</v>
      </c>
      <c r="T53" s="11">
        <v>14</v>
      </c>
      <c r="U53" s="20">
        <f t="shared" si="5"/>
        <v>0.64710867802018546</v>
      </c>
      <c r="W53" s="46"/>
      <c r="X53" s="48"/>
      <c r="Y53" s="47"/>
      <c r="Z53" s="48"/>
      <c r="AA53" s="60"/>
    </row>
    <row r="54" spans="2:27" x14ac:dyDescent="0.25">
      <c r="B54" s="19" t="s">
        <v>32</v>
      </c>
      <c r="C54" s="65">
        <v>49.807133146300323</v>
      </c>
      <c r="D54" s="11"/>
      <c r="E54" s="36"/>
      <c r="F54" s="11"/>
      <c r="G54" s="36"/>
      <c r="H54" s="11"/>
      <c r="I54" s="36"/>
      <c r="J54" s="11"/>
      <c r="K54" s="36"/>
      <c r="L54" s="11"/>
      <c r="M54" s="36"/>
      <c r="N54" s="11"/>
      <c r="O54" s="36"/>
      <c r="P54" s="11">
        <v>18</v>
      </c>
      <c r="Q54" s="20">
        <f t="shared" si="6"/>
        <v>0.89652839663340578</v>
      </c>
      <c r="R54" s="11">
        <v>13</v>
      </c>
      <c r="S54" s="20">
        <f t="shared" si="4"/>
        <v>0.64749273090190418</v>
      </c>
      <c r="T54" s="11">
        <v>13</v>
      </c>
      <c r="U54" s="20">
        <f t="shared" si="5"/>
        <v>0.64749273090190418</v>
      </c>
      <c r="W54" s="46"/>
      <c r="X54" s="48"/>
      <c r="Y54" s="47"/>
      <c r="Z54" s="48"/>
      <c r="AA54" s="60"/>
    </row>
    <row r="55" spans="2:27" x14ac:dyDescent="0.25">
      <c r="B55" s="19" t="s">
        <v>33</v>
      </c>
      <c r="C55" s="65">
        <v>85.69931328437282</v>
      </c>
      <c r="D55" s="11"/>
      <c r="E55" s="36"/>
      <c r="F55" s="11"/>
      <c r="G55" s="36"/>
      <c r="H55" s="11"/>
      <c r="I55" s="36"/>
      <c r="J55" s="11"/>
      <c r="K55" s="36"/>
      <c r="L55" s="11"/>
      <c r="M55" s="36"/>
      <c r="N55" s="11"/>
      <c r="O55" s="36"/>
      <c r="P55" s="11">
        <v>3</v>
      </c>
      <c r="Q55" s="20">
        <f t="shared" si="6"/>
        <v>0.25709793985311846</v>
      </c>
      <c r="R55" s="11">
        <v>3</v>
      </c>
      <c r="S55" s="20">
        <f t="shared" si="4"/>
        <v>0.25709793985311846</v>
      </c>
      <c r="T55" s="11">
        <v>2</v>
      </c>
      <c r="U55" s="20">
        <f t="shared" si="5"/>
        <v>0.17139862656874563</v>
      </c>
      <c r="W55" s="46"/>
      <c r="X55" s="48"/>
      <c r="Y55" s="47"/>
      <c r="Z55" s="48"/>
      <c r="AA55" s="60"/>
    </row>
    <row r="56" spans="2:27" x14ac:dyDescent="0.25">
      <c r="B56" s="19" t="s">
        <v>42</v>
      </c>
      <c r="C56" s="65">
        <v>29.799077121815664</v>
      </c>
      <c r="D56" s="11"/>
      <c r="E56" s="36"/>
      <c r="F56" s="11"/>
      <c r="G56" s="36"/>
      <c r="H56" s="11"/>
      <c r="I56" s="36"/>
      <c r="J56" s="11"/>
      <c r="K56" s="36"/>
      <c r="L56" s="11"/>
      <c r="M56" s="36"/>
      <c r="N56" s="11"/>
      <c r="O56" s="36"/>
      <c r="P56" s="11">
        <v>49</v>
      </c>
      <c r="Q56" s="20">
        <f t="shared" si="6"/>
        <v>1.4601547789689675</v>
      </c>
      <c r="R56" s="11">
        <v>37</v>
      </c>
      <c r="S56" s="20">
        <f t="shared" si="4"/>
        <v>1.1025658535071796</v>
      </c>
      <c r="T56" s="11">
        <v>35</v>
      </c>
      <c r="U56" s="20">
        <f t="shared" si="5"/>
        <v>1.0429676992635482</v>
      </c>
      <c r="W56" s="46"/>
      <c r="X56" s="48"/>
      <c r="Y56" s="47"/>
      <c r="Z56" s="48"/>
      <c r="AA56" s="62"/>
    </row>
    <row r="57" spans="2:27" x14ac:dyDescent="0.25">
      <c r="B57" s="19" t="s">
        <v>45</v>
      </c>
      <c r="C57" s="65">
        <v>29.025075118651621</v>
      </c>
      <c r="D57" s="11">
        <v>20</v>
      </c>
      <c r="E57" s="20">
        <f>$C57*D57/1000</f>
        <v>0.58050150237303244</v>
      </c>
      <c r="F57" s="11">
        <v>29</v>
      </c>
      <c r="G57" s="20">
        <f>$C57*F57/1000</f>
        <v>0.84172717844089695</v>
      </c>
      <c r="H57" s="11">
        <v>13</v>
      </c>
      <c r="I57" s="20">
        <f>$C57*H57/1000</f>
        <v>0.37732597654247108</v>
      </c>
      <c r="J57" s="11">
        <v>16</v>
      </c>
      <c r="K57" s="20">
        <f>$C57*J57/1000</f>
        <v>0.46440120189842593</v>
      </c>
      <c r="L57" s="11">
        <v>32</v>
      </c>
      <c r="M57" s="20">
        <f>$C57*L57/1000</f>
        <v>0.92880240379685186</v>
      </c>
      <c r="N57" s="11">
        <v>51</v>
      </c>
      <c r="O57" s="20">
        <f>$C57*N57/1000</f>
        <v>1.4802788310512327</v>
      </c>
      <c r="P57" s="11">
        <v>0</v>
      </c>
      <c r="Q57" s="20">
        <f t="shared" si="6"/>
        <v>0</v>
      </c>
      <c r="R57" s="11">
        <v>0</v>
      </c>
      <c r="S57" s="20">
        <f t="shared" si="4"/>
        <v>0</v>
      </c>
      <c r="T57" s="11">
        <v>0</v>
      </c>
      <c r="U57" s="20">
        <f t="shared" si="5"/>
        <v>0</v>
      </c>
      <c r="W57" s="46"/>
      <c r="X57" s="48"/>
      <c r="Y57" s="47"/>
      <c r="Z57" s="48"/>
      <c r="AA57" s="60"/>
    </row>
    <row r="58" spans="2:27" x14ac:dyDescent="0.25">
      <c r="B58" s="19" t="s">
        <v>43</v>
      </c>
      <c r="C58" s="65">
        <v>45.085616684305521</v>
      </c>
      <c r="D58" s="11"/>
      <c r="E58" s="36"/>
      <c r="F58" s="11"/>
      <c r="G58" s="36"/>
      <c r="H58" s="11"/>
      <c r="I58" s="36"/>
      <c r="J58" s="11"/>
      <c r="K58" s="36"/>
      <c r="L58" s="11"/>
      <c r="M58" s="36"/>
      <c r="N58" s="11"/>
      <c r="O58" s="36"/>
      <c r="P58" s="11">
        <v>140</v>
      </c>
      <c r="Q58" s="20">
        <f t="shared" si="6"/>
        <v>6.3119863358027732</v>
      </c>
      <c r="R58" s="11">
        <v>106</v>
      </c>
      <c r="S58" s="20">
        <f t="shared" si="4"/>
        <v>4.7790753685363851</v>
      </c>
      <c r="T58" s="11">
        <v>101</v>
      </c>
      <c r="U58" s="20">
        <f t="shared" si="5"/>
        <v>4.5536472851148577</v>
      </c>
      <c r="W58" s="46"/>
      <c r="X58" s="48"/>
      <c r="Y58" s="47"/>
      <c r="Z58" s="48"/>
      <c r="AA58" s="60"/>
    </row>
    <row r="59" spans="2:27" x14ac:dyDescent="0.25">
      <c r="B59" s="19" t="s">
        <v>46</v>
      </c>
      <c r="C59" s="65">
        <v>50.503630706453812</v>
      </c>
      <c r="D59" s="11">
        <v>91</v>
      </c>
      <c r="E59" s="20">
        <f>$C59*D59/1000</f>
        <v>4.5958303942872973</v>
      </c>
      <c r="F59" s="11">
        <v>130</v>
      </c>
      <c r="G59" s="20">
        <f>$C59*F59/1000</f>
        <v>6.5654719918389954</v>
      </c>
      <c r="H59" s="11">
        <v>59</v>
      </c>
      <c r="I59" s="20">
        <f>$C59*H59/1000</f>
        <v>2.9797142116807751</v>
      </c>
      <c r="J59" s="11">
        <v>74</v>
      </c>
      <c r="K59" s="20">
        <f>$C59*J59/1000</f>
        <v>3.7372686722775819</v>
      </c>
      <c r="L59" s="11">
        <v>142</v>
      </c>
      <c r="M59" s="20">
        <f>$C59*L59/1000</f>
        <v>7.1715155603164416</v>
      </c>
      <c r="N59" s="11">
        <v>229</v>
      </c>
      <c r="O59" s="20">
        <f>$C59*N59/1000</f>
        <v>11.565331431777922</v>
      </c>
      <c r="P59" s="11">
        <v>0</v>
      </c>
      <c r="Q59" s="20">
        <f t="shared" si="6"/>
        <v>0</v>
      </c>
      <c r="R59" s="11">
        <v>0</v>
      </c>
      <c r="S59" s="20">
        <f t="shared" si="4"/>
        <v>0</v>
      </c>
      <c r="T59" s="11">
        <v>0</v>
      </c>
      <c r="U59" s="20">
        <f t="shared" si="5"/>
        <v>0</v>
      </c>
      <c r="W59" s="46"/>
      <c r="X59" s="48"/>
      <c r="Y59" s="47"/>
      <c r="Z59" s="48"/>
      <c r="AA59" s="62"/>
    </row>
    <row r="60" spans="2:27" x14ac:dyDescent="0.25">
      <c r="B60" s="19" t="s">
        <v>44</v>
      </c>
      <c r="C60" s="65">
        <v>92.106238376521119</v>
      </c>
      <c r="D60" s="11"/>
      <c r="E60" s="36"/>
      <c r="F60" s="11"/>
      <c r="G60" s="36"/>
      <c r="H60" s="11"/>
      <c r="I60" s="36"/>
      <c r="J60" s="11"/>
      <c r="K60" s="36"/>
      <c r="L60" s="11"/>
      <c r="M60" s="36"/>
      <c r="N60" s="11"/>
      <c r="O60" s="36"/>
      <c r="P60" s="11">
        <v>781</v>
      </c>
      <c r="Q60" s="20">
        <f t="shared" si="6"/>
        <v>71.934972172062984</v>
      </c>
      <c r="R60" s="11">
        <v>590</v>
      </c>
      <c r="S60" s="20">
        <f t="shared" si="4"/>
        <v>54.342680642147464</v>
      </c>
      <c r="T60" s="11">
        <v>562</v>
      </c>
      <c r="U60" s="20">
        <f t="shared" si="5"/>
        <v>51.763705967604864</v>
      </c>
      <c r="W60" s="46"/>
      <c r="X60" s="48"/>
      <c r="Y60" s="47"/>
      <c r="Z60" s="48"/>
      <c r="AA60" s="60"/>
    </row>
    <row r="61" spans="2:27" x14ac:dyDescent="0.25">
      <c r="B61" s="19" t="s">
        <v>47</v>
      </c>
      <c r="C61" s="65">
        <v>89.784232367028991</v>
      </c>
      <c r="D61" s="11">
        <v>350</v>
      </c>
      <c r="E61" s="20">
        <f>$C61*D61/1000</f>
        <v>31.424481328460146</v>
      </c>
      <c r="F61" s="11">
        <v>501</v>
      </c>
      <c r="G61" s="20">
        <f>$C61*F61/1000</f>
        <v>44.981900415881519</v>
      </c>
      <c r="H61" s="11">
        <v>228</v>
      </c>
      <c r="I61" s="20">
        <f>$C61*H61/1000</f>
        <v>20.470804979682608</v>
      </c>
      <c r="J61" s="11">
        <v>285</v>
      </c>
      <c r="K61" s="20">
        <f>$C61*J61/1000</f>
        <v>25.588506224603261</v>
      </c>
      <c r="L61" s="11">
        <v>545</v>
      </c>
      <c r="M61" s="20">
        <f>$C61*L61/1000</f>
        <v>48.932406640030798</v>
      </c>
      <c r="N61" s="11">
        <v>881</v>
      </c>
      <c r="O61" s="20">
        <f>$C61*N61/1000</f>
        <v>79.099908715352541</v>
      </c>
      <c r="P61" s="11">
        <v>0</v>
      </c>
      <c r="Q61" s="20">
        <f t="shared" si="6"/>
        <v>0</v>
      </c>
      <c r="R61" s="11">
        <v>0</v>
      </c>
      <c r="S61" s="20">
        <f t="shared" si="4"/>
        <v>0</v>
      </c>
      <c r="T61" s="11">
        <v>0</v>
      </c>
      <c r="U61" s="20">
        <f t="shared" si="5"/>
        <v>0</v>
      </c>
      <c r="W61" s="46"/>
      <c r="X61" s="48"/>
      <c r="Y61" s="47"/>
      <c r="Z61" s="48"/>
      <c r="AA61" s="60"/>
    </row>
    <row r="62" spans="2:27" x14ac:dyDescent="0.25">
      <c r="B62" s="19" t="s">
        <v>34</v>
      </c>
      <c r="C62" s="65">
        <v>129.64533552997727</v>
      </c>
      <c r="D62" s="11">
        <v>48</v>
      </c>
      <c r="E62" s="20">
        <f>$C62*D62/1000</f>
        <v>6.2229761054389092</v>
      </c>
      <c r="F62" s="11">
        <v>70</v>
      </c>
      <c r="G62" s="20">
        <f>$C62*F62/1000</f>
        <v>9.0751734870984091</v>
      </c>
      <c r="H62" s="11">
        <v>32</v>
      </c>
      <c r="I62" s="20">
        <f>$C62*H62/1000</f>
        <v>4.1486507369592731</v>
      </c>
      <c r="J62" s="11">
        <v>40</v>
      </c>
      <c r="K62" s="20">
        <f>$C62*J62/1000</f>
        <v>5.1858134211990912</v>
      </c>
      <c r="L62" s="11">
        <v>76</v>
      </c>
      <c r="M62" s="20">
        <f>$C62*L62/1000</f>
        <v>9.853045500278272</v>
      </c>
      <c r="N62" s="11">
        <v>122</v>
      </c>
      <c r="O62" s="20">
        <f>$C62*N62/1000</f>
        <v>15.816730934657228</v>
      </c>
      <c r="P62" s="11">
        <v>90</v>
      </c>
      <c r="Q62" s="20">
        <f t="shared" si="6"/>
        <v>11.668080197697954</v>
      </c>
      <c r="R62" s="11">
        <v>68</v>
      </c>
      <c r="S62" s="20">
        <f t="shared" si="4"/>
        <v>8.8158828160384548</v>
      </c>
      <c r="T62" s="11">
        <v>65</v>
      </c>
      <c r="U62" s="20">
        <f t="shared" si="5"/>
        <v>8.4269468094485234</v>
      </c>
      <c r="W62" s="46"/>
      <c r="X62" s="48"/>
      <c r="Y62" s="47"/>
      <c r="Z62" s="48"/>
      <c r="AA62" s="62"/>
    </row>
    <row r="63" spans="2:27" x14ac:dyDescent="0.25">
      <c r="B63" s="40" t="s">
        <v>18</v>
      </c>
      <c r="C63" s="40"/>
      <c r="D63" s="16">
        <f>SUM(D47:D62)</f>
        <v>511</v>
      </c>
      <c r="E63" s="71">
        <f>SUM(E47:E62)</f>
        <v>42.915125652176442</v>
      </c>
      <c r="F63" s="16">
        <f>SUM(F47:F62)</f>
        <v>732</v>
      </c>
      <c r="G63" s="71">
        <f>SUM(G47:G62)</f>
        <v>61.555609394876875</v>
      </c>
      <c r="H63" s="16">
        <f>SUM(H47:H62)</f>
        <v>334</v>
      </c>
      <c r="I63" s="71">
        <f>SUM(I47:I62)</f>
        <v>28.067832226482182</v>
      </c>
      <c r="J63" s="16">
        <f>SUM(J47:J62)</f>
        <v>417</v>
      </c>
      <c r="K63" s="71">
        <f>SUM(K47:K62)</f>
        <v>35.067325841595412</v>
      </c>
      <c r="L63" s="16">
        <f>SUM(L47:L62)</f>
        <v>797</v>
      </c>
      <c r="M63" s="71">
        <f>SUM(M47:M62)</f>
        <v>66.977106426039413</v>
      </c>
      <c r="N63" s="16">
        <f>SUM(N47:N62)</f>
        <v>1287</v>
      </c>
      <c r="O63" s="71">
        <f>SUM(O47:O62)</f>
        <v>108.14492255607304</v>
      </c>
      <c r="P63" s="16">
        <f>SUM(P47:P62)</f>
        <v>1134</v>
      </c>
      <c r="Q63" s="71">
        <f>SUM(Q47:Q62)</f>
        <v>94.84824641937297</v>
      </c>
      <c r="R63" s="16">
        <f>SUM(R47:R62)</f>
        <v>857</v>
      </c>
      <c r="S63" s="71">
        <f>SUM(S47:S62)</f>
        <v>71.693721493232658</v>
      </c>
      <c r="T63" s="16">
        <f>SUM(T47:T62)</f>
        <v>817</v>
      </c>
      <c r="U63" s="71">
        <f>SUM(U47:U62)</f>
        <v>68.308863212720581</v>
      </c>
      <c r="V63" s="8"/>
      <c r="Y63" s="25"/>
      <c r="Z63" s="63"/>
      <c r="AA63" s="60"/>
    </row>
    <row r="64" spans="2:27" x14ac:dyDescent="0.25">
      <c r="E64" s="45"/>
      <c r="F64" s="8"/>
      <c r="G64" s="45"/>
      <c r="H64" s="8"/>
      <c r="I64" s="45"/>
      <c r="J64" s="8"/>
      <c r="K64" s="45"/>
      <c r="L64" s="8"/>
      <c r="M64" s="45"/>
      <c r="N64" s="8"/>
      <c r="O64" s="45"/>
      <c r="P64" s="8"/>
      <c r="Q64" s="45"/>
      <c r="R64" s="8"/>
      <c r="S64" s="45"/>
      <c r="T64" s="8"/>
      <c r="U64" s="45"/>
      <c r="V64" s="8"/>
      <c r="Y64" s="25"/>
      <c r="Z64" s="61"/>
      <c r="AA64" s="60"/>
    </row>
    <row r="65" spans="2:27" x14ac:dyDescent="0.25">
      <c r="Y65" s="25"/>
      <c r="Z65" s="61"/>
      <c r="AA65" s="60"/>
    </row>
    <row r="66" spans="2:27" x14ac:dyDescent="0.25">
      <c r="B66" s="8" t="s">
        <v>92</v>
      </c>
      <c r="C66" s="69"/>
      <c r="E66" s="71">
        <f>E63+G63+I63+K63+M63+O63+Q63+S63+U63</f>
        <v>577.57875322256962</v>
      </c>
      <c r="F66" s="8" t="s">
        <v>90</v>
      </c>
    </row>
    <row r="67" spans="2:27" x14ac:dyDescent="0.25">
      <c r="B67" s="67"/>
      <c r="C67" s="70"/>
      <c r="D67" s="9"/>
      <c r="E67" s="71">
        <f>(E66*365)/1000</f>
        <v>210.81624492623791</v>
      </c>
      <c r="F67" s="8" t="s">
        <v>91</v>
      </c>
    </row>
    <row r="68" spans="2:27" x14ac:dyDescent="0.25">
      <c r="B68" s="67"/>
      <c r="C68" s="70"/>
      <c r="D68" s="9"/>
    </row>
    <row r="69" spans="2:27" x14ac:dyDescent="0.25">
      <c r="B69" s="67"/>
      <c r="C69" s="70"/>
      <c r="D69" s="9"/>
    </row>
    <row r="70" spans="2:27" x14ac:dyDescent="0.25">
      <c r="B70" s="67"/>
      <c r="C70" s="70"/>
      <c r="D70" s="9"/>
    </row>
    <row r="71" spans="2:27" x14ac:dyDescent="0.25">
      <c r="B71" s="67"/>
      <c r="C71" s="70"/>
      <c r="D71" s="9"/>
    </row>
    <row r="72" spans="2:27" x14ac:dyDescent="0.25">
      <c r="B72" s="67"/>
      <c r="C72" s="70"/>
      <c r="D72" s="9"/>
    </row>
    <row r="73" spans="2:27" x14ac:dyDescent="0.25">
      <c r="B73" s="67"/>
      <c r="C73" s="70"/>
      <c r="D73" s="9"/>
    </row>
    <row r="74" spans="2:27" x14ac:dyDescent="0.25">
      <c r="B74" s="67"/>
      <c r="C74" s="70"/>
      <c r="D74" s="9"/>
    </row>
    <row r="75" spans="2:27" x14ac:dyDescent="0.25">
      <c r="B75" s="67"/>
      <c r="C75" s="70"/>
      <c r="D75" s="9"/>
    </row>
    <row r="76" spans="2:27" x14ac:dyDescent="0.25">
      <c r="B76" s="67"/>
      <c r="C76" s="70"/>
      <c r="D76" s="9"/>
    </row>
    <row r="77" spans="2:27" x14ac:dyDescent="0.25">
      <c r="B77" s="67"/>
      <c r="C77" s="70"/>
      <c r="D77" s="9"/>
    </row>
    <row r="78" spans="2:27" x14ac:dyDescent="0.25">
      <c r="B78" s="67"/>
      <c r="C78" s="70"/>
      <c r="D78" s="9"/>
    </row>
    <row r="79" spans="2:27" x14ac:dyDescent="0.25">
      <c r="B79" s="67"/>
      <c r="C79" s="70"/>
      <c r="D79" s="9"/>
    </row>
    <row r="80" spans="2:27" x14ac:dyDescent="0.25">
      <c r="B80" s="67"/>
      <c r="C80" s="70"/>
      <c r="D80" s="9"/>
    </row>
    <row r="81" spans="2:4" x14ac:dyDescent="0.25">
      <c r="B81" s="67"/>
      <c r="C81" s="70"/>
      <c r="D81" s="9"/>
    </row>
    <row r="82" spans="2:4" x14ac:dyDescent="0.25">
      <c r="B82" s="67"/>
      <c r="C82" s="70"/>
      <c r="D82" s="9"/>
    </row>
    <row r="83" spans="2:4" x14ac:dyDescent="0.25">
      <c r="B83" s="67"/>
      <c r="C83" s="70"/>
      <c r="D83" s="9"/>
    </row>
    <row r="84" spans="2:4" x14ac:dyDescent="0.25">
      <c r="B84" s="67"/>
      <c r="C84" s="70"/>
      <c r="D84" s="9"/>
    </row>
    <row r="85" spans="2:4" x14ac:dyDescent="0.25">
      <c r="B85" s="67"/>
      <c r="C85" s="70"/>
      <c r="D85" s="9"/>
    </row>
    <row r="86" spans="2:4" x14ac:dyDescent="0.25">
      <c r="B86" s="67"/>
      <c r="C86" s="70"/>
      <c r="D86" s="9"/>
    </row>
    <row r="87" spans="2:4" x14ac:dyDescent="0.25">
      <c r="B87" s="67"/>
      <c r="C87" s="70"/>
      <c r="D87" s="9"/>
    </row>
    <row r="88" spans="2:4" x14ac:dyDescent="0.25">
      <c r="B88" s="67"/>
      <c r="C88" s="70"/>
      <c r="D88" s="9"/>
    </row>
    <row r="89" spans="2:4" x14ac:dyDescent="0.25">
      <c r="B89" s="67"/>
      <c r="C89" s="70"/>
      <c r="D89" s="9"/>
    </row>
    <row r="90" spans="2:4" x14ac:dyDescent="0.25">
      <c r="B90" s="67"/>
      <c r="C90" s="70"/>
      <c r="D90" s="9"/>
    </row>
    <row r="92" spans="2:4" x14ac:dyDescent="0.25">
      <c r="D92" s="9"/>
    </row>
  </sheetData>
  <mergeCells count="13">
    <mergeCell ref="B63:C63"/>
    <mergeCell ref="L45:M45"/>
    <mergeCell ref="N45:O45"/>
    <mergeCell ref="P45:Q45"/>
    <mergeCell ref="R45:S45"/>
    <mergeCell ref="T45:U45"/>
    <mergeCell ref="B41:C41"/>
    <mergeCell ref="B22:F22"/>
    <mergeCell ref="D45:E45"/>
    <mergeCell ref="F45:G45"/>
    <mergeCell ref="H45:I45"/>
    <mergeCell ref="J45:K45"/>
    <mergeCell ref="I34:J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Segmentation</vt:lpstr>
      <vt:lpstr>Characterization</vt:lpstr>
      <vt:lpstr>Quantification</vt:lpstr>
      <vt:lpstr>Aggregation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mardi</dc:creator>
  <cp:lastModifiedBy>mardiosaka@gmail.com</cp:lastModifiedBy>
  <dcterms:created xsi:type="dcterms:W3CDTF">2024-04-23T06:50:40Z</dcterms:created>
  <dcterms:modified xsi:type="dcterms:W3CDTF">2024-04-23T10:07:46Z</dcterms:modified>
</cp:coreProperties>
</file>