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y\tbot-1\data\docs\"/>
    </mc:Choice>
  </mc:AlternateContent>
  <xr:revisionPtr revIDLastSave="0" documentId="13_ncr:1_{F35CC024-50E6-4753-A685-17A2381CF0D5}" xr6:coauthVersionLast="45" xr6:coauthVersionMax="45" xr10:uidLastSave="{00000000-0000-0000-0000-000000000000}"/>
  <bookViews>
    <workbookView xWindow="-110" yWindow="-110" windowWidth="19420" windowHeight="10420" tabRatio="731" activeTab="1" xr2:uid="{00000000-000D-0000-FFFF-FFFF00000000}"/>
  </bookViews>
  <sheets>
    <sheet name="Команды" sheetId="1" r:id="rId1"/>
    <sheet name="содержание" sheetId="41" r:id="rId2"/>
    <sheet name="Кубок фестиваля" sheetId="20" r:id="rId3"/>
    <sheet name="Форма кубок фестиваля" sheetId="22" r:id="rId4"/>
    <sheet name="Кубок холдинга" sheetId="21" r:id="rId5"/>
    <sheet name="Форма кубок холдинга" sheetId="23" r:id="rId6"/>
    <sheet name="Кубок туризма" sheetId="16" r:id="rId7"/>
    <sheet name="Форма кубок туризма" sheetId="17" r:id="rId8"/>
    <sheet name="Кубок спорта" sheetId="18" r:id="rId9"/>
    <sheet name="Форма кубок спорта" sheetId="24" r:id="rId10"/>
    <sheet name="Кубок Культуры" sheetId="19" r:id="rId11"/>
    <sheet name="Форма кубок культуры" sheetId="25" r:id="rId12"/>
    <sheet name="Ночное ориентирование" sheetId="3" r:id="rId13"/>
    <sheet name="Форма Ночное ориентирование" sheetId="26" r:id="rId14"/>
    <sheet name="Велотуризм" sheetId="4" r:id="rId15"/>
    <sheet name="Форма велотуризм" sheetId="27" r:id="rId16"/>
    <sheet name="Техника пешеходного туризма" sheetId="2" r:id="rId17"/>
    <sheet name="Форма техника пешеходного туриз" sheetId="28" r:id="rId18"/>
    <sheet name="Туристический маршрут" sheetId="5" r:id="rId19"/>
    <sheet name="Форма туристический маршрут" sheetId="29" r:id="rId20"/>
    <sheet name="Ловкость рук" sheetId="6" r:id="rId21"/>
    <sheet name="Форма ловкость рук" sheetId="30" r:id="rId22"/>
    <sheet name="Борьба за мужика" sheetId="7" r:id="rId23"/>
    <sheet name="Форма борьба за мужика" sheetId="31" r:id="rId24"/>
    <sheet name="Молот Тора" sheetId="8" r:id="rId25"/>
    <sheet name="форма молот Тора" sheetId="32" r:id="rId26"/>
    <sheet name="Волейбол" sheetId="9" r:id="rId27"/>
    <sheet name="форма волейбол" sheetId="33" r:id="rId28"/>
    <sheet name="Перетягивание каната" sheetId="10" r:id="rId29"/>
    <sheet name="форма перетягивание каната" sheetId="34" r:id="rId30"/>
    <sheet name="Выбивалы" sheetId="11" r:id="rId31"/>
    <sheet name="форма выбивалы" sheetId="35" r:id="rId32"/>
    <sheet name="Боди-Арт" sheetId="12" r:id="rId33"/>
    <sheet name="форма боди-арт" sheetId="36" r:id="rId34"/>
    <sheet name="Бивуак" sheetId="13" r:id="rId35"/>
    <sheet name="форма бивуак" sheetId="37" r:id="rId36"/>
    <sheet name="Драник-Fest" sheetId="14" r:id="rId37"/>
    <sheet name="форма драник-fest" sheetId="38" r:id="rId38"/>
    <sheet name="Творческий конкурс" sheetId="15" r:id="rId39"/>
    <sheet name="форма творческий конкурс" sheetId="39" r:id="rId40"/>
  </sheets>
  <definedNames>
    <definedName name="_xlnm._FilterDatabase" localSheetId="0" hidden="1">Команды!$A$1:$B$15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1" l="1"/>
  <c r="F13" i="2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E13" i="21"/>
  <c r="E14" i="21"/>
  <c r="F14" i="21" s="1"/>
  <c r="E15" i="21"/>
  <c r="F15" i="21" s="1"/>
  <c r="D6" i="21"/>
  <c r="D7" i="21"/>
  <c r="D8" i="21"/>
  <c r="D9" i="21"/>
  <c r="D10" i="21"/>
  <c r="D11" i="21"/>
  <c r="D12" i="21"/>
  <c r="D13" i="21"/>
  <c r="D14" i="21"/>
  <c r="D15" i="21"/>
  <c r="C6" i="21"/>
  <c r="C7" i="21"/>
  <c r="C8" i="21"/>
  <c r="C9" i="21"/>
  <c r="C10" i="21"/>
  <c r="C11" i="21"/>
  <c r="C12" i="21"/>
  <c r="C13" i="21"/>
  <c r="C14" i="21"/>
  <c r="C15" i="21"/>
  <c r="B6" i="21"/>
  <c r="B7" i="21"/>
  <c r="B8" i="21"/>
  <c r="B9" i="21"/>
  <c r="B10" i="21"/>
  <c r="B11" i="21"/>
  <c r="B12" i="21"/>
  <c r="B13" i="21"/>
  <c r="B14" i="21"/>
  <c r="B15" i="21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B6" i="20"/>
  <c r="G13" i="19"/>
  <c r="F6" i="19"/>
  <c r="G6" i="19" s="1"/>
  <c r="F7" i="19"/>
  <c r="G7" i="19" s="1"/>
  <c r="F8" i="19"/>
  <c r="G8" i="19" s="1"/>
  <c r="F9" i="19"/>
  <c r="G9" i="19" s="1"/>
  <c r="F10" i="19"/>
  <c r="F11" i="19"/>
  <c r="F12" i="19"/>
  <c r="F13" i="19"/>
  <c r="F14" i="19"/>
  <c r="G14" i="19" s="1"/>
  <c r="F15" i="19"/>
  <c r="G15" i="19" s="1"/>
  <c r="F16" i="19"/>
  <c r="G16" i="19" s="1"/>
  <c r="F17" i="19"/>
  <c r="G17" i="19" s="1"/>
  <c r="F18" i="19"/>
  <c r="F19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O12" i="19"/>
  <c r="O13" i="19"/>
  <c r="N6" i="19"/>
  <c r="O6" i="19" s="1"/>
  <c r="N7" i="19"/>
  <c r="O7" i="19" s="1"/>
  <c r="N8" i="19"/>
  <c r="O8" i="19" s="1"/>
  <c r="N9" i="19"/>
  <c r="O9" i="19" s="1"/>
  <c r="N10" i="19"/>
  <c r="O10" i="19" s="1"/>
  <c r="N11" i="19"/>
  <c r="O11" i="19" s="1"/>
  <c r="N12" i="19"/>
  <c r="N13" i="19"/>
  <c r="N14" i="19"/>
  <c r="O14" i="19" s="1"/>
  <c r="N15" i="19"/>
  <c r="O15" i="19" s="1"/>
  <c r="M6" i="19"/>
  <c r="M7" i="19"/>
  <c r="M8" i="19"/>
  <c r="M9" i="19"/>
  <c r="M10" i="19"/>
  <c r="M11" i="19"/>
  <c r="M12" i="19"/>
  <c r="M13" i="19"/>
  <c r="M14" i="19"/>
  <c r="M15" i="19"/>
  <c r="L6" i="19"/>
  <c r="L7" i="19"/>
  <c r="L8" i="19"/>
  <c r="L9" i="19"/>
  <c r="L10" i="19"/>
  <c r="L11" i="19"/>
  <c r="L12" i="19"/>
  <c r="L13" i="19"/>
  <c r="L14" i="19"/>
  <c r="L15" i="19"/>
  <c r="K6" i="19"/>
  <c r="K7" i="19"/>
  <c r="K8" i="19"/>
  <c r="K9" i="19"/>
  <c r="K10" i="19"/>
  <c r="K11" i="19"/>
  <c r="K12" i="19"/>
  <c r="K13" i="19"/>
  <c r="K14" i="19"/>
  <c r="K15" i="19"/>
  <c r="J6" i="19"/>
  <c r="J7" i="19"/>
  <c r="J8" i="19"/>
  <c r="J9" i="19"/>
  <c r="J10" i="19"/>
  <c r="J11" i="19"/>
  <c r="J12" i="19"/>
  <c r="J13" i="19"/>
  <c r="J14" i="19"/>
  <c r="J15" i="19"/>
  <c r="S12" i="18"/>
  <c r="S13" i="18"/>
  <c r="R6" i="18"/>
  <c r="S6" i="18" s="1"/>
  <c r="R7" i="18"/>
  <c r="S7" i="18" s="1"/>
  <c r="R8" i="18"/>
  <c r="S8" i="18" s="1"/>
  <c r="R9" i="18"/>
  <c r="S9" i="18" s="1"/>
  <c r="R10" i="18"/>
  <c r="S10" i="18" s="1"/>
  <c r="R11" i="18"/>
  <c r="S11" i="18" s="1"/>
  <c r="R12" i="18"/>
  <c r="R13" i="18"/>
  <c r="R14" i="18"/>
  <c r="S14" i="18" s="1"/>
  <c r="R15" i="18"/>
  <c r="S15" i="18" s="1"/>
  <c r="Q6" i="18"/>
  <c r="Q7" i="18"/>
  <c r="Q8" i="18"/>
  <c r="Q9" i="18"/>
  <c r="Q10" i="18"/>
  <c r="Q11" i="18"/>
  <c r="Q12" i="18"/>
  <c r="Q13" i="18"/>
  <c r="Q14" i="18"/>
  <c r="Q15" i="18"/>
  <c r="P6" i="18"/>
  <c r="P7" i="18"/>
  <c r="P8" i="18"/>
  <c r="P9" i="18"/>
  <c r="P10" i="18"/>
  <c r="P11" i="18"/>
  <c r="P12" i="18"/>
  <c r="P13" i="18"/>
  <c r="P14" i="18"/>
  <c r="P15" i="18"/>
  <c r="O6" i="18"/>
  <c r="O7" i="18"/>
  <c r="O8" i="18"/>
  <c r="O9" i="18"/>
  <c r="O10" i="18"/>
  <c r="O11" i="18"/>
  <c r="O12" i="18"/>
  <c r="O13" i="18"/>
  <c r="O14" i="18"/>
  <c r="O15" i="18"/>
  <c r="N6" i="18"/>
  <c r="N7" i="18"/>
  <c r="N8" i="18"/>
  <c r="N9" i="18"/>
  <c r="N10" i="18"/>
  <c r="N11" i="18"/>
  <c r="N12" i="18"/>
  <c r="N13" i="18"/>
  <c r="N14" i="18"/>
  <c r="N15" i="18"/>
  <c r="M6" i="18"/>
  <c r="M7" i="18"/>
  <c r="M8" i="18"/>
  <c r="M9" i="18"/>
  <c r="M10" i="18"/>
  <c r="M11" i="18"/>
  <c r="M12" i="18"/>
  <c r="M13" i="18"/>
  <c r="M14" i="18"/>
  <c r="M15" i="18"/>
  <c r="L6" i="18"/>
  <c r="L7" i="18"/>
  <c r="L8" i="18"/>
  <c r="L9" i="18"/>
  <c r="L10" i="18"/>
  <c r="L11" i="18"/>
  <c r="L12" i="18"/>
  <c r="L13" i="18"/>
  <c r="L14" i="18"/>
  <c r="L15" i="18"/>
  <c r="I13" i="18"/>
  <c r="H6" i="18"/>
  <c r="I6" i="18" s="1"/>
  <c r="H7" i="18"/>
  <c r="I7" i="18" s="1"/>
  <c r="H8" i="18"/>
  <c r="I8" i="18" s="1"/>
  <c r="H9" i="18"/>
  <c r="I9" i="18" s="1"/>
  <c r="H10" i="18"/>
  <c r="I10" i="18" s="1"/>
  <c r="H11" i="18"/>
  <c r="I11" i="18" s="1"/>
  <c r="H12" i="18"/>
  <c r="H13" i="18"/>
  <c r="H14" i="18"/>
  <c r="I14" i="18" s="1"/>
  <c r="H15" i="18"/>
  <c r="I15" i="18" s="1"/>
  <c r="H16" i="18"/>
  <c r="I16" i="18" s="1"/>
  <c r="H17" i="18"/>
  <c r="I17" i="18" s="1"/>
  <c r="H18" i="18"/>
  <c r="I18" i="18" s="1"/>
  <c r="H19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P12" i="16"/>
  <c r="P13" i="16"/>
  <c r="O6" i="16"/>
  <c r="P6" i="16" s="1"/>
  <c r="O7" i="16"/>
  <c r="P7" i="16" s="1"/>
  <c r="O8" i="16"/>
  <c r="P8" i="16" s="1"/>
  <c r="O9" i="16"/>
  <c r="P9" i="16" s="1"/>
  <c r="O10" i="16"/>
  <c r="P10" i="16" s="1"/>
  <c r="O11" i="16"/>
  <c r="P11" i="16" s="1"/>
  <c r="O12" i="16"/>
  <c r="O13" i="16"/>
  <c r="O14" i="16"/>
  <c r="P14" i="16" s="1"/>
  <c r="O15" i="16"/>
  <c r="P15" i="16" s="1"/>
  <c r="N6" i="16"/>
  <c r="N7" i="16"/>
  <c r="N8" i="16"/>
  <c r="N9" i="16"/>
  <c r="N10" i="16"/>
  <c r="N11" i="16"/>
  <c r="N12" i="16"/>
  <c r="N13" i="16"/>
  <c r="N14" i="16"/>
  <c r="N15" i="16"/>
  <c r="M6" i="16"/>
  <c r="M7" i="16"/>
  <c r="M8" i="16"/>
  <c r="M9" i="16"/>
  <c r="M10" i="16"/>
  <c r="M11" i="16"/>
  <c r="M12" i="16"/>
  <c r="M13" i="16"/>
  <c r="M14" i="16"/>
  <c r="M15" i="16"/>
  <c r="L6" i="16"/>
  <c r="L7" i="16"/>
  <c r="L8" i="16"/>
  <c r="L9" i="16"/>
  <c r="L10" i="16"/>
  <c r="L11" i="16"/>
  <c r="L12" i="16"/>
  <c r="L13" i="16"/>
  <c r="L14" i="16"/>
  <c r="L15" i="16"/>
  <c r="K6" i="16"/>
  <c r="K7" i="16"/>
  <c r="K8" i="16"/>
  <c r="K9" i="16"/>
  <c r="K10" i="16"/>
  <c r="K11" i="16"/>
  <c r="K12" i="16"/>
  <c r="K13" i="16"/>
  <c r="K14" i="16"/>
  <c r="K15" i="16"/>
  <c r="E6" i="16"/>
  <c r="D6" i="16"/>
  <c r="C6" i="16"/>
  <c r="E16" i="16"/>
  <c r="E18" i="16"/>
  <c r="E17" i="16"/>
  <c r="E7" i="16"/>
  <c r="E8" i="16"/>
  <c r="E9" i="16"/>
  <c r="E19" i="16"/>
  <c r="E10" i="16"/>
  <c r="E11" i="16"/>
  <c r="E12" i="16"/>
  <c r="E15" i="16"/>
  <c r="E13" i="16"/>
  <c r="E14" i="16"/>
  <c r="D16" i="16"/>
  <c r="D18" i="16"/>
  <c r="D17" i="16"/>
  <c r="D7" i="16"/>
  <c r="D8" i="16"/>
  <c r="D9" i="16"/>
  <c r="D19" i="16"/>
  <c r="D10" i="16"/>
  <c r="D11" i="16"/>
  <c r="D12" i="16"/>
  <c r="D15" i="16"/>
  <c r="D13" i="16"/>
  <c r="D14" i="16"/>
  <c r="C16" i="16"/>
  <c r="C18" i="16"/>
  <c r="C17" i="16"/>
  <c r="C7" i="16"/>
  <c r="C8" i="16"/>
  <c r="C9" i="16"/>
  <c r="C19" i="16"/>
  <c r="C10" i="16"/>
  <c r="C11" i="16"/>
  <c r="C12" i="16"/>
  <c r="C15" i="16"/>
  <c r="C13" i="16"/>
  <c r="C14" i="16"/>
  <c r="I6" i="15"/>
  <c r="I7" i="15"/>
  <c r="I8" i="15"/>
  <c r="I9" i="15"/>
  <c r="I10" i="15"/>
  <c r="I11" i="15"/>
  <c r="I12" i="15"/>
  <c r="I13" i="15"/>
  <c r="I14" i="15"/>
  <c r="I15" i="15"/>
  <c r="H6" i="15"/>
  <c r="H7" i="15"/>
  <c r="H8" i="15"/>
  <c r="H9" i="15"/>
  <c r="H10" i="15"/>
  <c r="H11" i="15"/>
  <c r="H12" i="15"/>
  <c r="H13" i="15"/>
  <c r="H14" i="15"/>
  <c r="H15" i="15"/>
  <c r="G6" i="15"/>
  <c r="G7" i="15"/>
  <c r="G8" i="15"/>
  <c r="G9" i="15"/>
  <c r="G10" i="15"/>
  <c r="G11" i="15"/>
  <c r="G12" i="15"/>
  <c r="G13" i="15"/>
  <c r="G14" i="15"/>
  <c r="G15" i="15"/>
  <c r="I6" i="14"/>
  <c r="I7" i="14"/>
  <c r="I8" i="14"/>
  <c r="I9" i="14"/>
  <c r="I10" i="14"/>
  <c r="I11" i="14"/>
  <c r="I12" i="14"/>
  <c r="I13" i="14"/>
  <c r="I14" i="14"/>
  <c r="I15" i="14"/>
  <c r="H6" i="14"/>
  <c r="H7" i="14"/>
  <c r="H8" i="14"/>
  <c r="H9" i="14"/>
  <c r="H10" i="14"/>
  <c r="H11" i="14"/>
  <c r="H12" i="14"/>
  <c r="H13" i="14"/>
  <c r="H14" i="14"/>
  <c r="H15" i="14"/>
  <c r="G6" i="14"/>
  <c r="G7" i="14"/>
  <c r="G8" i="14"/>
  <c r="G9" i="14"/>
  <c r="G10" i="14"/>
  <c r="G11" i="14"/>
  <c r="G12" i="14"/>
  <c r="G13" i="14"/>
  <c r="G14" i="14"/>
  <c r="G15" i="14"/>
  <c r="I6" i="13"/>
  <c r="I7" i="13"/>
  <c r="I8" i="13"/>
  <c r="I9" i="13"/>
  <c r="I10" i="13"/>
  <c r="I11" i="13"/>
  <c r="I12" i="13"/>
  <c r="I13" i="13"/>
  <c r="I14" i="13"/>
  <c r="I15" i="13"/>
  <c r="H6" i="13"/>
  <c r="H7" i="13"/>
  <c r="H8" i="13"/>
  <c r="H9" i="13"/>
  <c r="H10" i="13"/>
  <c r="H11" i="13"/>
  <c r="H12" i="13"/>
  <c r="H13" i="13"/>
  <c r="H14" i="13"/>
  <c r="H15" i="13"/>
  <c r="G6" i="13"/>
  <c r="G7" i="13"/>
  <c r="G8" i="13"/>
  <c r="G9" i="13"/>
  <c r="G10" i="13"/>
  <c r="G11" i="13"/>
  <c r="G12" i="13"/>
  <c r="G13" i="13"/>
  <c r="G14" i="13"/>
  <c r="G15" i="13"/>
  <c r="I6" i="12"/>
  <c r="I7" i="12"/>
  <c r="I8" i="12"/>
  <c r="I9" i="12"/>
  <c r="I10" i="12"/>
  <c r="I11" i="12"/>
  <c r="I12" i="12"/>
  <c r="I13" i="12"/>
  <c r="I14" i="12"/>
  <c r="I15" i="12"/>
  <c r="H6" i="12"/>
  <c r="H7" i="12"/>
  <c r="H8" i="12"/>
  <c r="H9" i="12"/>
  <c r="H10" i="12"/>
  <c r="H11" i="12"/>
  <c r="H12" i="12"/>
  <c r="H13" i="12"/>
  <c r="H14" i="12"/>
  <c r="H15" i="12"/>
  <c r="G6" i="12"/>
  <c r="G7" i="12"/>
  <c r="G8" i="12"/>
  <c r="G9" i="12"/>
  <c r="G10" i="12"/>
  <c r="G11" i="12"/>
  <c r="G12" i="12"/>
  <c r="G13" i="12"/>
  <c r="G14" i="12"/>
  <c r="G15" i="12"/>
  <c r="I6" i="11"/>
  <c r="I7" i="11"/>
  <c r="I8" i="11"/>
  <c r="I9" i="11"/>
  <c r="I10" i="11"/>
  <c r="I11" i="11"/>
  <c r="I12" i="11"/>
  <c r="I13" i="11"/>
  <c r="I14" i="11"/>
  <c r="I15" i="11"/>
  <c r="H6" i="11"/>
  <c r="H7" i="11"/>
  <c r="H8" i="11"/>
  <c r="H9" i="11"/>
  <c r="H10" i="11"/>
  <c r="H11" i="11"/>
  <c r="H12" i="11"/>
  <c r="H13" i="11"/>
  <c r="H14" i="11"/>
  <c r="H15" i="11"/>
  <c r="G6" i="11"/>
  <c r="G7" i="11"/>
  <c r="G8" i="11"/>
  <c r="G9" i="11"/>
  <c r="G10" i="11"/>
  <c r="G11" i="11"/>
  <c r="G12" i="11"/>
  <c r="G13" i="11"/>
  <c r="G14" i="11"/>
  <c r="G15" i="11"/>
  <c r="I6" i="10"/>
  <c r="I7" i="10"/>
  <c r="I8" i="10"/>
  <c r="I9" i="10"/>
  <c r="I10" i="10"/>
  <c r="I11" i="10"/>
  <c r="I12" i="10"/>
  <c r="I13" i="10"/>
  <c r="I14" i="10"/>
  <c r="I15" i="10"/>
  <c r="H6" i="10"/>
  <c r="H7" i="10"/>
  <c r="H8" i="10"/>
  <c r="H9" i="10"/>
  <c r="H10" i="10"/>
  <c r="H11" i="10"/>
  <c r="H12" i="10"/>
  <c r="H13" i="10"/>
  <c r="H14" i="10"/>
  <c r="H15" i="10"/>
  <c r="G6" i="10"/>
  <c r="G7" i="10"/>
  <c r="G8" i="10"/>
  <c r="G9" i="10"/>
  <c r="G10" i="10"/>
  <c r="G11" i="10"/>
  <c r="G12" i="10"/>
  <c r="G13" i="10"/>
  <c r="G14" i="10"/>
  <c r="G15" i="10"/>
  <c r="I6" i="9"/>
  <c r="I7" i="9"/>
  <c r="I8" i="9"/>
  <c r="I9" i="9"/>
  <c r="I10" i="9"/>
  <c r="I11" i="9"/>
  <c r="I12" i="9"/>
  <c r="I13" i="9"/>
  <c r="I14" i="9"/>
  <c r="I15" i="9"/>
  <c r="H6" i="9"/>
  <c r="H7" i="9"/>
  <c r="H8" i="9"/>
  <c r="H9" i="9"/>
  <c r="H10" i="9"/>
  <c r="H11" i="9"/>
  <c r="H12" i="9"/>
  <c r="H13" i="9"/>
  <c r="H14" i="9"/>
  <c r="H15" i="9"/>
  <c r="G6" i="9"/>
  <c r="G7" i="9"/>
  <c r="G8" i="9"/>
  <c r="G9" i="9"/>
  <c r="G10" i="9"/>
  <c r="G11" i="9"/>
  <c r="G12" i="9"/>
  <c r="G13" i="9"/>
  <c r="G14" i="9"/>
  <c r="G15" i="9"/>
  <c r="I6" i="8"/>
  <c r="I7" i="8"/>
  <c r="I8" i="8"/>
  <c r="I9" i="8"/>
  <c r="I10" i="8"/>
  <c r="I11" i="8"/>
  <c r="I12" i="8"/>
  <c r="I13" i="8"/>
  <c r="I14" i="8"/>
  <c r="I15" i="8"/>
  <c r="H6" i="8"/>
  <c r="H7" i="8"/>
  <c r="H8" i="8"/>
  <c r="H9" i="8"/>
  <c r="H10" i="8"/>
  <c r="H11" i="8"/>
  <c r="H12" i="8"/>
  <c r="H13" i="8"/>
  <c r="H14" i="8"/>
  <c r="H15" i="8"/>
  <c r="G6" i="8"/>
  <c r="G7" i="8"/>
  <c r="G8" i="8"/>
  <c r="G9" i="8"/>
  <c r="G10" i="8"/>
  <c r="G11" i="8"/>
  <c r="G12" i="8"/>
  <c r="G13" i="8"/>
  <c r="G14" i="8"/>
  <c r="G15" i="8"/>
  <c r="I6" i="7"/>
  <c r="I7" i="7"/>
  <c r="I8" i="7"/>
  <c r="I9" i="7"/>
  <c r="I10" i="7"/>
  <c r="I11" i="7"/>
  <c r="I12" i="7"/>
  <c r="I13" i="7"/>
  <c r="I14" i="7"/>
  <c r="I15" i="7"/>
  <c r="H6" i="7"/>
  <c r="H7" i="7"/>
  <c r="H8" i="7"/>
  <c r="H9" i="7"/>
  <c r="H10" i="7"/>
  <c r="H11" i="7"/>
  <c r="H12" i="7"/>
  <c r="H13" i="7"/>
  <c r="H14" i="7"/>
  <c r="H15" i="7"/>
  <c r="G6" i="7"/>
  <c r="G7" i="7"/>
  <c r="G8" i="7"/>
  <c r="G9" i="7"/>
  <c r="G10" i="7"/>
  <c r="G11" i="7"/>
  <c r="G12" i="7"/>
  <c r="G13" i="7"/>
  <c r="G14" i="7"/>
  <c r="G15" i="7"/>
  <c r="I6" i="6"/>
  <c r="I7" i="6"/>
  <c r="I8" i="6"/>
  <c r="I9" i="6"/>
  <c r="I10" i="6"/>
  <c r="I11" i="6"/>
  <c r="I12" i="6"/>
  <c r="I13" i="6"/>
  <c r="I14" i="6"/>
  <c r="I15" i="6"/>
  <c r="H6" i="6"/>
  <c r="H7" i="6"/>
  <c r="H8" i="6"/>
  <c r="H9" i="6"/>
  <c r="H10" i="6"/>
  <c r="H11" i="6"/>
  <c r="H12" i="6"/>
  <c r="H13" i="6"/>
  <c r="H14" i="6"/>
  <c r="H15" i="6"/>
  <c r="G6" i="6"/>
  <c r="G7" i="6"/>
  <c r="G8" i="6"/>
  <c r="G9" i="6"/>
  <c r="G10" i="6"/>
  <c r="G11" i="6"/>
  <c r="G12" i="6"/>
  <c r="G13" i="6"/>
  <c r="G14" i="6"/>
  <c r="G15" i="6"/>
  <c r="I6" i="5"/>
  <c r="I7" i="5"/>
  <c r="I8" i="5"/>
  <c r="I9" i="5"/>
  <c r="I10" i="5"/>
  <c r="I11" i="5"/>
  <c r="I12" i="5"/>
  <c r="I13" i="5"/>
  <c r="I14" i="5"/>
  <c r="I15" i="5"/>
  <c r="H6" i="5"/>
  <c r="H7" i="5"/>
  <c r="H8" i="5"/>
  <c r="H9" i="5"/>
  <c r="H10" i="5"/>
  <c r="H11" i="5"/>
  <c r="H12" i="5"/>
  <c r="H13" i="5"/>
  <c r="H14" i="5"/>
  <c r="H15" i="5"/>
  <c r="G6" i="5"/>
  <c r="G7" i="5"/>
  <c r="G8" i="5"/>
  <c r="G9" i="5"/>
  <c r="G10" i="5"/>
  <c r="G11" i="5"/>
  <c r="G12" i="5"/>
  <c r="G13" i="5"/>
  <c r="G14" i="5"/>
  <c r="G15" i="5"/>
  <c r="I6" i="2"/>
  <c r="I7" i="2"/>
  <c r="I8" i="2"/>
  <c r="I9" i="2"/>
  <c r="I10" i="2"/>
  <c r="I11" i="2"/>
  <c r="I12" i="2"/>
  <c r="I13" i="2"/>
  <c r="I14" i="2"/>
  <c r="I15" i="2"/>
  <c r="H6" i="2"/>
  <c r="H7" i="2"/>
  <c r="H8" i="2"/>
  <c r="H9" i="2"/>
  <c r="H10" i="2"/>
  <c r="H11" i="2"/>
  <c r="H12" i="2"/>
  <c r="H13" i="2"/>
  <c r="H14" i="2"/>
  <c r="H15" i="2"/>
  <c r="G6" i="2"/>
  <c r="G7" i="2"/>
  <c r="G8" i="2"/>
  <c r="G9" i="2"/>
  <c r="G10" i="2"/>
  <c r="G11" i="2"/>
  <c r="G12" i="2"/>
  <c r="G13" i="2"/>
  <c r="G14" i="2"/>
  <c r="G15" i="2"/>
  <c r="I6" i="4"/>
  <c r="I7" i="4"/>
  <c r="I8" i="4"/>
  <c r="I9" i="4"/>
  <c r="I10" i="4"/>
  <c r="I11" i="4"/>
  <c r="I12" i="4"/>
  <c r="I13" i="4"/>
  <c r="I14" i="4"/>
  <c r="I15" i="4"/>
  <c r="H6" i="4"/>
  <c r="H7" i="4"/>
  <c r="H8" i="4"/>
  <c r="H9" i="4"/>
  <c r="H10" i="4"/>
  <c r="H11" i="4"/>
  <c r="H12" i="4"/>
  <c r="H13" i="4"/>
  <c r="H14" i="4"/>
  <c r="H15" i="4"/>
  <c r="G6" i="4"/>
  <c r="G7" i="4"/>
  <c r="G8" i="4"/>
  <c r="G9" i="4"/>
  <c r="G10" i="4"/>
  <c r="G11" i="4"/>
  <c r="G12" i="4"/>
  <c r="G13" i="4"/>
  <c r="G14" i="4"/>
  <c r="G15" i="4"/>
  <c r="H9" i="3"/>
  <c r="I9" i="3" s="1"/>
  <c r="H10" i="3"/>
  <c r="I10" i="3" s="1"/>
  <c r="G6" i="3"/>
  <c r="G7" i="3"/>
  <c r="G8" i="3"/>
  <c r="G9" i="3"/>
  <c r="G10" i="3"/>
  <c r="G11" i="3"/>
  <c r="G12" i="3"/>
  <c r="H12" i="3" s="1"/>
  <c r="I12" i="3" s="1"/>
  <c r="G13" i="3"/>
  <c r="G14" i="3"/>
  <c r="H14" i="3" s="1"/>
  <c r="I14" i="3" s="1"/>
  <c r="G15" i="3"/>
  <c r="G12" i="19" l="1"/>
  <c r="G10" i="19"/>
  <c r="G18" i="19"/>
  <c r="G11" i="19"/>
  <c r="G19" i="19"/>
  <c r="I19" i="18"/>
  <c r="I12" i="18"/>
  <c r="H11" i="3"/>
  <c r="I11" i="3" s="1"/>
  <c r="H8" i="3"/>
  <c r="I8" i="3" s="1"/>
  <c r="H15" i="3"/>
  <c r="I15" i="3" s="1"/>
  <c r="H7" i="3"/>
  <c r="I7" i="3" s="1"/>
  <c r="H6" i="3"/>
  <c r="I6" i="3" s="1"/>
  <c r="H13" i="3"/>
  <c r="I13" i="3" s="1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6" i="3"/>
  <c r="B6" i="16" s="1"/>
  <c r="F6" i="16" s="1"/>
  <c r="C7" i="3"/>
  <c r="B7" i="16" s="1"/>
  <c r="F7" i="16" s="1"/>
  <c r="B7" i="20" s="1"/>
  <c r="C8" i="3"/>
  <c r="B8" i="16" s="1"/>
  <c r="F8" i="16" s="1"/>
  <c r="B8" i="20" s="1"/>
  <c r="E8" i="20" s="1"/>
  <c r="C9" i="3"/>
  <c r="B9" i="16" s="1"/>
  <c r="F9" i="16" s="1"/>
  <c r="B9" i="20" s="1"/>
  <c r="C10" i="3"/>
  <c r="B10" i="16" s="1"/>
  <c r="F10" i="16" s="1"/>
  <c r="B10" i="20" s="1"/>
  <c r="C11" i="3"/>
  <c r="B11" i="16" s="1"/>
  <c r="F11" i="16" s="1"/>
  <c r="B11" i="20" s="1"/>
  <c r="C12" i="3"/>
  <c r="B12" i="16" s="1"/>
  <c r="F12" i="16" s="1"/>
  <c r="B12" i="20" s="1"/>
  <c r="E12" i="20" s="1"/>
  <c r="C13" i="3"/>
  <c r="B13" i="16" s="1"/>
  <c r="F13" i="16" s="1"/>
  <c r="B13" i="20" s="1"/>
  <c r="C14" i="3"/>
  <c r="B14" i="16" s="1"/>
  <c r="F14" i="16" s="1"/>
  <c r="B14" i="20" s="1"/>
  <c r="E14" i="20" s="1"/>
  <c r="C15" i="3"/>
  <c r="B15" i="16" s="1"/>
  <c r="F15" i="16" s="1"/>
  <c r="B15" i="20" s="1"/>
  <c r="C16" i="3"/>
  <c r="B16" i="16" s="1"/>
  <c r="F16" i="16" s="1"/>
  <c r="B16" i="20" s="1"/>
  <c r="E16" i="20" s="1"/>
  <c r="C17" i="3"/>
  <c r="B17" i="16" s="1"/>
  <c r="F17" i="16" s="1"/>
  <c r="B17" i="20" s="1"/>
  <c r="E17" i="20" s="1"/>
  <c r="C18" i="3"/>
  <c r="B18" i="16" s="1"/>
  <c r="F18" i="16" s="1"/>
  <c r="B18" i="20" s="1"/>
  <c r="C19" i="3"/>
  <c r="B19" i="16" s="1"/>
  <c r="F19" i="16" s="1"/>
  <c r="B19" i="20" s="1"/>
  <c r="E19" i="20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E7" i="20" l="1"/>
  <c r="E15" i="20"/>
  <c r="E13" i="20"/>
  <c r="E11" i="20"/>
  <c r="E9" i="20"/>
  <c r="E18" i="20"/>
  <c r="E10" i="20"/>
  <c r="G6" i="16"/>
  <c r="G16" i="16"/>
  <c r="G11" i="16"/>
  <c r="G12" i="16"/>
  <c r="G14" i="16"/>
  <c r="G7" i="16"/>
  <c r="G8" i="16"/>
  <c r="G15" i="16"/>
  <c r="G18" i="16"/>
  <c r="G13" i="16"/>
  <c r="G19" i="16"/>
  <c r="G10" i="16"/>
  <c r="G9" i="16"/>
  <c r="G17" i="16"/>
  <c r="E6" i="20" l="1"/>
  <c r="F10" i="20" s="1"/>
  <c r="F15" i="20"/>
  <c r="F13" i="20"/>
  <c r="F18" i="20"/>
  <c r="F14" i="20"/>
  <c r="F6" i="20"/>
  <c r="F12" i="20"/>
  <c r="F7" i="20"/>
  <c r="F16" i="20"/>
  <c r="F8" i="20"/>
  <c r="F17" i="20"/>
  <c r="F11" i="20"/>
  <c r="F19" i="20" l="1"/>
  <c r="F9" i="20"/>
</calcChain>
</file>

<file path=xl/sharedStrings.xml><?xml version="1.0" encoding="utf-8"?>
<sst xmlns="http://schemas.openxmlformats.org/spreadsheetml/2006/main" count="1122" uniqueCount="86">
  <si>
    <t>название команды</t>
  </si>
  <si>
    <t>холдинг</t>
  </si>
  <si>
    <t>Прокат</t>
  </si>
  <si>
    <t>Сталь</t>
  </si>
  <si>
    <t>ByCord</t>
  </si>
  <si>
    <t>ЗУбры</t>
  </si>
  <si>
    <t>ГКС+Меттранс</t>
  </si>
  <si>
    <t>РАЗАМ</t>
  </si>
  <si>
    <t>Белвторчермет</t>
  </si>
  <si>
    <t>ММЗ</t>
  </si>
  <si>
    <t>МПЗ</t>
  </si>
  <si>
    <t>РМЗ</t>
  </si>
  <si>
    <t>Интеграл</t>
  </si>
  <si>
    <t>МАЗ</t>
  </si>
  <si>
    <t>МЗКТ</t>
  </si>
  <si>
    <t>Могилевлифтмаш</t>
  </si>
  <si>
    <t>да</t>
  </si>
  <si>
    <t>нет</t>
  </si>
  <si>
    <t>коэфициент сложности</t>
  </si>
  <si>
    <t>Название команды</t>
  </si>
  <si>
    <t>Место</t>
  </si>
  <si>
    <t>кол-во очков</t>
  </si>
  <si>
    <t>Название кокурса</t>
  </si>
  <si>
    <t>НОЧНОЕ ОРИЕНТИРОВАНИЕ</t>
  </si>
  <si>
    <t>ТЕХНИКА ПЕШЕХОДНОГО ТУРИЗМА</t>
  </si>
  <si>
    <t>ТУРИСТИЧЕСКИЙ МАРШРУТ</t>
  </si>
  <si>
    <t>ЛОВКОСТЬ РУК</t>
  </si>
  <si>
    <t>БОРЬБА ЗА МУЖИКА</t>
  </si>
  <si>
    <t>МОЛОТ ТОРА</t>
  </si>
  <si>
    <t>ВОЛЕЙБОЛ</t>
  </si>
  <si>
    <t>ПЕРЕТЯГИВАНИЕ КАНАТА</t>
  </si>
  <si>
    <t>ВЫБИВАЛЫ</t>
  </si>
  <si>
    <t>БОДИ-АРТ</t>
  </si>
  <si>
    <t>БИВУАК</t>
  </si>
  <si>
    <t>ДРАНИК-FEST</t>
  </si>
  <si>
    <t>ТВОРЧЕСКИЙ КОНКУРС</t>
  </si>
  <si>
    <t>Вид кубка</t>
  </si>
  <si>
    <t>Кубок туризма</t>
  </si>
  <si>
    <t>Кубок спорта</t>
  </si>
  <si>
    <t>Кубок культуры</t>
  </si>
  <si>
    <t>ВЕЛОТУРИЗМ</t>
  </si>
  <si>
    <t>Общий зачет</t>
  </si>
  <si>
    <t>Зачет холдинга</t>
  </si>
  <si>
    <t>Место в ОЗ</t>
  </si>
  <si>
    <t>Место в ЗХ</t>
  </si>
  <si>
    <t>Кол-во очков</t>
  </si>
  <si>
    <t>Ночное ориентирование</t>
  </si>
  <si>
    <t>Велотуризм</t>
  </si>
  <si>
    <t>Техника пешеходного  туризма</t>
  </si>
  <si>
    <t>Туристический маршрут</t>
  </si>
  <si>
    <t>Итог</t>
  </si>
  <si>
    <t>Сварог2021</t>
  </si>
  <si>
    <t>Количество очков</t>
  </si>
  <si>
    <t>Ловкость рук</t>
  </si>
  <si>
    <t>Борьба за мужика</t>
  </si>
  <si>
    <t>Молот Тора</t>
  </si>
  <si>
    <t>Волейбол</t>
  </si>
  <si>
    <t>Перетягивание каната</t>
  </si>
  <si>
    <t>Выбивалы</t>
  </si>
  <si>
    <t>Итого</t>
  </si>
  <si>
    <t>Боди-Арт</t>
  </si>
  <si>
    <t>Бивуак</t>
  </si>
  <si>
    <t>Драник-fest</t>
  </si>
  <si>
    <t>творческий конкурс</t>
  </si>
  <si>
    <t>Творческий конкурс</t>
  </si>
  <si>
    <t>перейтик форме кубка туризма</t>
  </si>
  <si>
    <t>КУБОК ФЕСТИВАЛЯ</t>
  </si>
  <si>
    <t>КУБОК ХОЛДИНГА</t>
  </si>
  <si>
    <t>КУБОК ТУРИЗМА</t>
  </si>
  <si>
    <t>КУБОК СПОРТА</t>
  </si>
  <si>
    <t>Кубок фестиваля</t>
  </si>
  <si>
    <t>Кубок холдинга</t>
  </si>
  <si>
    <t>ФОРМЫ</t>
  </si>
  <si>
    <t>ночное ориентирование</t>
  </si>
  <si>
    <t>велотуризм</t>
  </si>
  <si>
    <t>техника пешеходного туризма</t>
  </si>
  <si>
    <t>молот Тора</t>
  </si>
  <si>
    <t>волейбол</t>
  </si>
  <si>
    <t>перетягивание каната</t>
  </si>
  <si>
    <t>выбивалы</t>
  </si>
  <si>
    <t>боди-арт</t>
  </si>
  <si>
    <t>бивуак</t>
  </si>
  <si>
    <t>драник-fest</t>
  </si>
  <si>
    <t>Ввод результатов</t>
  </si>
  <si>
    <t>Техника пешеходного туризма</t>
  </si>
  <si>
    <t>Драник-Fest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</si>
</sst>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theme="0"/>
      <name val="Balkara Free Condensed - npoekm"/>
      <charset val="204"/>
    </font>
    <font>
      <b/>
      <sz val="24"/>
      <color theme="0"/>
      <name val="Arial Rounded MT Bold"/>
      <family val="2"/>
    </font>
    <font>
      <sz val="14"/>
      <color theme="0"/>
      <name val="Bahnschrift"/>
      <family val="2"/>
      <charset val="204"/>
    </font>
    <font>
      <sz val="12"/>
      <color theme="0" tint="-0.249977111117893"/>
      <name val="Times New Roman"/>
      <family val="2"/>
      <charset val="204"/>
    </font>
    <font>
      <b/>
      <sz val="20"/>
      <color theme="0"/>
      <name val="Bahnschrift"/>
      <family val="2"/>
      <charset val="204"/>
    </font>
    <font>
      <sz val="20"/>
      <color rgb="FF92D050"/>
      <name val="Times New Roman"/>
      <family val="2"/>
      <charset val="204"/>
    </font>
    <font>
      <sz val="14"/>
      <color theme="0"/>
      <name val="Times New Roman"/>
      <family val="2"/>
      <charset val="204"/>
    </font>
    <font>
      <u/>
      <sz val="12"/>
      <color theme="10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92D050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/>
      <bottom/>
      <diagonal/>
    </border>
    <border>
      <left/>
      <right style="medium">
        <color theme="2" tint="-9.9978637043366805E-2"/>
      </right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3" borderId="0" xfId="0" applyFont="1" applyFill="1"/>
    <xf numFmtId="0" fontId="0" fillId="0" borderId="2" xfId="0" applyFont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3" borderId="0" xfId="0" applyFont="1" applyFill="1" applyBorder="1"/>
    <xf numFmtId="0" fontId="7" fillId="0" borderId="0" xfId="0" applyFont="1" applyBorder="1" applyAlignment="1">
      <alignment horizontal="right" vertical="center"/>
    </xf>
    <xf numFmtId="0" fontId="9" fillId="0" borderId="0" xfId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8" xfId="0" applyBorder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9" fillId="0" borderId="0" xfId="1" quotePrefix="1"/>
  </cellXfs>
  <cellStyles count="2">
    <cellStyle name="Гиперссылка" xfId="1" builtinId="8"/>
    <cellStyle name="Обычный" xfId="0" builtinId="0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charset val="204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1C79DB-2155-4626-B61C-F45445EE6FC6}" name="КубокФестиваля" displayName="КубокФестиваля" ref="A5:F19" totalsRowShown="0">
  <autoFilter ref="A5:F19" xr:uid="{E983F93C-A239-4B6B-88EB-395B5AD45D0E}"/>
  <tableColumns count="6">
    <tableColumn id="1" xr3:uid="{9AFE8807-9429-4B7D-8274-78EC8DD8E052}" name="Название команды"/>
    <tableColumn id="2" xr3:uid="{2FE2AB7A-254E-4853-BAFF-65F85000C091}" name="Кубок туризма" dataDxfId="43">
      <calculatedColumnFormula>КубокТуризма_ОЗ[[#This Row],[Итог]]</calculatedColumnFormula>
    </tableColumn>
    <tableColumn id="3" xr3:uid="{0F435AC8-B32A-4ACF-9AB8-7E5550137150}" name="Кубок спорта" dataDxfId="6">
      <calculatedColumnFormula>кубокСпорта_ОЗ[[#This Row],[Итого]]</calculatedColumnFormula>
    </tableColumn>
    <tableColumn id="4" xr3:uid="{5565A61D-4B42-4557-AE12-2B1DABF4128E}" name="Кубок культуры" dataDxfId="5">
      <calculatedColumnFormula>КубокКультуры_ОЗ[[#This Row],[Итого]]</calculatedColumnFormula>
    </tableColumn>
    <tableColumn id="5" xr3:uid="{30364C1E-02E4-4C42-A119-281549C9C4D6}" name="Итого" dataDxfId="42">
      <calculatedColumnFormula>SUM(КубокФестиваля[[#This Row],[Кубок туризма]:[Кубок культуры]])</calculatedColumnFormula>
    </tableColumn>
    <tableColumn id="6" xr3:uid="{1C32A87E-184B-4CFD-8100-704A1C42C651}" name="Место" dataDxfId="41">
      <calculatedColumnFormula>RANK(КубокФестиваля[[#This Row],[Итого]],КубокФестиваля[Итого],1)</calculatedColumnFormula>
    </tableColumn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1000000}" name="НочОринт_ЗХ" displayName="НочОринт_ЗХ" ref="F5:I15" totalsRowShown="0">
  <autoFilter ref="F5:I15" xr:uid="{00000000-0009-0000-0100-000014000000}"/>
  <tableColumns count="4">
    <tableColumn id="1" xr3:uid="{00000000-0010-0000-0100-000001000000}" name="Название команды"/>
    <tableColumn id="2" xr3:uid="{00000000-0010-0000-0100-000002000000}" name="Место в ОЗ" dataDxfId="88">
      <calculatedColumnFormula>IF(НочОринт_ОЗ[[#This Row],[Место]]="","",НочОринт_ОЗ[[#This Row],[Место]])</calculatedColumnFormula>
    </tableColumn>
    <tableColumn id="3" xr3:uid="{00000000-0010-0000-0100-000003000000}" name="Место в ЗХ" dataDxfId="87">
      <calculatedColumnFormula>IF(НочОринт_ЗХ[[#This Row],[Место в ОЗ]]="","",RANK(НочОринт_ЗХ[[#This Row],[Место в ОЗ]],НочОринт_ЗХ[Место в ОЗ],1))</calculatedColumnFormula>
    </tableColumn>
    <tableColumn id="4" xr3:uid="{8A0192D0-EF02-4174-A8F2-6FD210B9170C}" name="Кол-во очков" dataDxfId="86">
      <calculatedColumnFormula>IF(НочОринт_ЗХ[[#This Row],[Место в ЗХ]]="",0,НочОринт_ЗХ[[#This Row],[Место в ЗХ]]*$B$3)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Велотуризм_ОЗ" displayName="Велотуризм_ОЗ" ref="A5:C19" totalsRowShown="0">
  <autoFilter ref="A5:C19" xr:uid="{00000000-0009-0000-0100-000006000000}"/>
  <tableColumns count="3">
    <tableColumn id="1" xr3:uid="{00000000-0010-0000-0200-000001000000}" name="Название команды"/>
    <tableColumn id="2" xr3:uid="{00000000-0010-0000-0200-000002000000}" name="Место"/>
    <tableColumn id="3" xr3:uid="{00000000-0010-0000-0200-000003000000}" name="кол-во очков" dataDxfId="101">
      <calculatedColumnFormula>Велотуризм_ОЗ[[#This Row],[Место]]*$B$3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Велотуризм_ЗХ" displayName="Велотуризм_ЗХ" ref="F5:I15" totalsRowShown="0">
  <autoFilter ref="F5:I15" xr:uid="{00000000-0009-0000-0100-000015000000}"/>
  <tableColumns count="4">
    <tableColumn id="1" xr3:uid="{00000000-0010-0000-0300-000001000000}" name="Название команды"/>
    <tableColumn id="2" xr3:uid="{00000000-0010-0000-0300-000002000000}" name="Место в ОЗ" dataDxfId="85">
      <calculatedColumnFormula>IF(Велотуризм_ОЗ[[#This Row],[Место]]="","",Велотуризм_ОЗ[[#This Row],[Место]])</calculatedColumnFormula>
    </tableColumn>
    <tableColumn id="3" xr3:uid="{00000000-0010-0000-0300-000003000000}" name="Место в ЗХ" dataDxfId="84">
      <calculatedColumnFormula>IF(Велотуризм_ЗХ[[#This Row],[Место в ОЗ]]="","",RANK(Велотуризм_ЗХ[[#This Row],[Место в ОЗ]],Велотуризм_ЗХ[Место в ОЗ],1))</calculatedColumnFormula>
    </tableColumn>
    <tableColumn id="4" xr3:uid="{56066929-B8BC-4B53-A5C4-CBD3313B14D8}" name="Кол-во очков" dataDxfId="83">
      <calculatedColumnFormula>IF(Велотуризм_ЗХ[[#This Row],[Место в ЗХ]]="",0,Велотуризм_ЗХ[[#This Row],[Место в ЗХ]]*$B$3)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ТехПешТур_ОЗ" displayName="ТехПешТур_ОЗ" ref="A5:C19" totalsRowShown="0">
  <autoFilter ref="A5:C19" xr:uid="{00000000-0009-0000-0100-000007000000}"/>
  <tableColumns count="3">
    <tableColumn id="1" xr3:uid="{00000000-0010-0000-0400-000001000000}" name="Название команды"/>
    <tableColumn id="2" xr3:uid="{00000000-0010-0000-0400-000002000000}" name="Место"/>
    <tableColumn id="3" xr3:uid="{00000000-0010-0000-0400-000003000000}" name="кол-во очков" dataDxfId="100">
      <calculatedColumnFormula>ТехПешТур_ОЗ[[#This Row],[Место]]*$B$3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ТехПешТур_ЗХ" displayName="ТехПешТур_ЗХ" ref="F5:I15" totalsRowShown="0">
  <autoFilter ref="F5:I15" xr:uid="{00000000-0009-0000-0100-000016000000}"/>
  <tableColumns count="4">
    <tableColumn id="1" xr3:uid="{00000000-0010-0000-0500-000001000000}" name="Название команды"/>
    <tableColumn id="2" xr3:uid="{00000000-0010-0000-0500-000002000000}" name="Место в ОЗ" dataDxfId="82">
      <calculatedColumnFormula>IF(ТехПешТур_ОЗ[[#This Row],[Место]]="","",ТехПешТур_ОЗ[[#This Row],[Место]])</calculatedColumnFormula>
    </tableColumn>
    <tableColumn id="3" xr3:uid="{00000000-0010-0000-0500-000003000000}" name="Место в ЗХ" dataDxfId="81">
      <calculatedColumnFormula>IF(ТехПешТур_ЗХ[[#This Row],[Место в ОЗ]]="","",RANK(ТехПешТур_ЗХ[[#This Row],[Место в ОЗ]],ТехПешТур_ЗХ[Место в ОЗ],1))</calculatedColumnFormula>
    </tableColumn>
    <tableColumn id="4" xr3:uid="{EEB41D48-3611-4A5D-8CF0-73D7AF85F353}" name="Кол-во очков" dataDxfId="80">
      <calculatedColumnFormula>IF(ТехПешТур_ЗХ[[#This Row],[Место в ЗХ]]="",0,ТехПешТур_ЗХ[[#This Row],[Место в ЗХ]]*$B$3)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ТурМар_ОЗ" displayName="ТурМар_ОЗ" ref="A5:C19" totalsRowShown="0">
  <autoFilter ref="A5:C19" xr:uid="{00000000-0009-0000-0100-000008000000}"/>
  <tableColumns count="3">
    <tableColumn id="1" xr3:uid="{00000000-0010-0000-0600-000001000000}" name="Название команды"/>
    <tableColumn id="2" xr3:uid="{00000000-0010-0000-0600-000002000000}" name="Место"/>
    <tableColumn id="3" xr3:uid="{00000000-0010-0000-0600-000003000000}" name="кол-во очков" dataDxfId="99">
      <calculatedColumnFormula>ТурМар_ОЗ[[#This Row],[Место]]*$B$3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7000000}" name="ТурМар_ЗХ" displayName="ТурМар_ЗХ" ref="F5:I15" totalsRowShown="0">
  <autoFilter ref="F5:I15" xr:uid="{00000000-0009-0000-0100-000017000000}"/>
  <tableColumns count="4">
    <tableColumn id="1" xr3:uid="{00000000-0010-0000-0700-000001000000}" name="Название команды"/>
    <tableColumn id="2" xr3:uid="{00000000-0010-0000-0700-000002000000}" name="Место в ОЗ" dataDxfId="79">
      <calculatedColumnFormula>IF(ТурМар_ОЗ[[#This Row],[Место]]="","",ТурМар_ОЗ[[#This Row],[Место]])</calculatedColumnFormula>
    </tableColumn>
    <tableColumn id="3" xr3:uid="{00000000-0010-0000-0700-000003000000}" name="Место в ЗХ" dataDxfId="78">
      <calculatedColumnFormula>IF(ТурМар_ЗХ[[#This Row],[Место в ОЗ]]="","",RANK(ТурМар_ЗХ[[#This Row],[Место в ОЗ]],ТурМар_ЗХ[Место в ОЗ],1))</calculatedColumnFormula>
    </tableColumn>
    <tableColumn id="4" xr3:uid="{C210EB6E-B152-4E8B-960E-0801EF200470}" name="Кол-во очков" dataDxfId="77">
      <calculatedColumnFormula>IF(ТурМар_ЗХ[[#This Row],[Место в ЗХ]]="",0,ТурМар_ЗХ[[#This Row],[Место в ЗХ]]*$B$3)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ЛовРУк_ОЗ" displayName="ЛовРУк_ОЗ" ref="A5:C19" totalsRowShown="0">
  <autoFilter ref="A5:C19" xr:uid="{00000000-0009-0000-0100-00000A000000}"/>
  <tableColumns count="3">
    <tableColumn id="1" xr3:uid="{00000000-0010-0000-0800-000001000000}" name="Название команды"/>
    <tableColumn id="2" xr3:uid="{00000000-0010-0000-0800-000002000000}" name="Место"/>
    <tableColumn id="3" xr3:uid="{00000000-0010-0000-0800-000003000000}" name="кол-во очков" dataDxfId="98">
      <calculatedColumnFormula>ЛовРУк_ОЗ[[#This Row],[Место]]*$B$3</calculatedColumnFormula>
    </tableColumn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9000000}" name="ЛовРук_ЗХ" displayName="ЛовРук_ЗХ" ref="F5:I15" totalsRowShown="0">
  <autoFilter ref="F5:I15" xr:uid="{00000000-0009-0000-0100-000018000000}"/>
  <tableColumns count="4">
    <tableColumn id="1" xr3:uid="{00000000-0010-0000-0900-000001000000}" name="Название команды"/>
    <tableColumn id="2" xr3:uid="{00000000-0010-0000-0900-000002000000}" name="Место в ОЗ" dataDxfId="76">
      <calculatedColumnFormula>IF(ЛовРУк_ОЗ[[#This Row],[Место]]="","",ЛовРУк_ОЗ[[#This Row],[Место]])</calculatedColumnFormula>
    </tableColumn>
    <tableColumn id="3" xr3:uid="{00000000-0010-0000-0900-000003000000}" name="Место в ЗХ" dataDxfId="75">
      <calculatedColumnFormula>IF(ЛовРук_ЗХ[[#This Row],[Место в ОЗ]]="","",RANK(ЛовРук_ЗХ[[#This Row],[Место в ОЗ]],ЛовРук_ЗХ[Место в ОЗ],1))</calculatedColumnFormula>
    </tableColumn>
    <tableColumn id="4" xr3:uid="{0CF04477-431B-40E1-8693-9ED44F5D429A}" name="Кол-во очков" dataDxfId="74">
      <calculatedColumnFormula>IF(ЛовРук_ЗХ[[#This Row],[Место в ЗХ]]="",0,ЛовРук_ЗХ[[#This Row],[Место в ЗХ]]*$B$3)</calculatedColumnFormula>
    </tableColumn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БорЗаМуж_ОЗ" displayName="БорЗаМуж_ОЗ" ref="A5:C19" totalsRowShown="0">
  <autoFilter ref="A5:C19" xr:uid="{00000000-0009-0000-0100-00000B000000}"/>
  <tableColumns count="3">
    <tableColumn id="1" xr3:uid="{00000000-0010-0000-0A00-000001000000}" name="Название команды"/>
    <tableColumn id="2" xr3:uid="{00000000-0010-0000-0A00-000002000000}" name="Место"/>
    <tableColumn id="3" xr3:uid="{00000000-0010-0000-0A00-000003000000}" name="кол-во очков" dataDxfId="97">
      <calculatedColumnFormula>БорЗаМуж_ОЗ[[#This Row],[Место]]*$B$3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611179-B1CA-4E31-8E05-1F1E0955E427}" name="Таблица41" displayName="Таблица41" ref="A5:F15" totalsRowShown="0">
  <autoFilter ref="A5:F15" xr:uid="{CFB60B5C-50D2-4012-BA49-CA753A91ACE6}"/>
  <tableColumns count="6">
    <tableColumn id="1" xr3:uid="{4F1C0B28-143B-4ED8-A262-780ECF0D6888}" name="Название команды"/>
    <tableColumn id="2" xr3:uid="{BFD5BB82-CF95-43E1-8DAF-593BFE79718D}" name="Кубок туризма" dataDxfId="4">
      <calculatedColumnFormula>КубокТуризма_ЗХ[[#This Row],[Итог]]</calculatedColumnFormula>
    </tableColumn>
    <tableColumn id="3" xr3:uid="{96D75558-CE7B-48D1-885A-03AF27D6607C}" name="Кубок спорта" dataDxfId="3">
      <calculatedColumnFormula>КубокСпорт_ЗХ[[#This Row],[Итого]]</calculatedColumnFormula>
    </tableColumn>
    <tableColumn id="4" xr3:uid="{8E8519C7-56AB-468A-ABD8-5BEEEB28FB64}" name="Кубок культуры" dataDxfId="2">
      <calculatedColumnFormula>КубокКультуры_ЗХ[[#This Row],[Итого]]</calculatedColumnFormula>
    </tableColumn>
    <tableColumn id="5" xr3:uid="{831AF3C9-25EA-48D6-AFF6-6BA5CBAEA112}" name="Итого" dataDxfId="1">
      <calculatedColumnFormula>SUM(Таблица41[[#This Row],[Кубок туризма]:[Кубок культуры]])</calculatedColumnFormula>
    </tableColumn>
    <tableColumn id="6" xr3:uid="{ADEBEBAB-891D-4B8A-B018-8A522C60F188}" name="Место" dataDxfId="0">
      <calculatedColumnFormula>RANK(Таблица41[[#This Row],[Итого]],Таблица41[Итого],1)</calculatedColumnFormula>
    </tableColumn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B000000}" name="БорЗаМуж_ЗХ" displayName="БорЗаМуж_ЗХ" ref="F5:I15" totalsRowShown="0">
  <autoFilter ref="F5:I15" xr:uid="{00000000-0009-0000-0100-000019000000}"/>
  <tableColumns count="4">
    <tableColumn id="1" xr3:uid="{00000000-0010-0000-0B00-000001000000}" name="Название команды"/>
    <tableColumn id="2" xr3:uid="{00000000-0010-0000-0B00-000002000000}" name="Место в ОЗ" dataDxfId="73">
      <calculatedColumnFormula>IF(БорЗаМуж_ОЗ[[#This Row],[Место]]="","",БорЗаМуж_ОЗ[[#This Row],[Место]])</calculatedColumnFormula>
    </tableColumn>
    <tableColumn id="3" xr3:uid="{00000000-0010-0000-0B00-000003000000}" name="Место в ЗХ" dataDxfId="72">
      <calculatedColumnFormula>IF(БорЗаМуж_ЗХ[[#This Row],[Место в ОЗ]]="","",RANK(БорЗаМуж_ЗХ[[#This Row],[Место в ОЗ]],БорЗаМуж_ЗХ[Место в ОЗ],1))</calculatedColumnFormula>
    </tableColumn>
    <tableColumn id="4" xr3:uid="{FC0E3A97-7073-473B-B3A6-6A52C60B5BDE}" name="Кол-во очков" dataDxfId="71">
      <calculatedColumnFormula>IF(БорЗаМуж_ЗХ[[#This Row],[Место в ЗХ]]="",0,БорЗаМуж_ЗХ[[#This Row],[Место в ЗХ]]*$B$3)</calculatedColumnFormula>
    </tableColumn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МолотТора_ОЗ" displayName="МолотТора_ОЗ" ref="A5:C19" totalsRowShown="0">
  <autoFilter ref="A5:C19" xr:uid="{00000000-0009-0000-0100-00000C000000}"/>
  <tableColumns count="3">
    <tableColumn id="1" xr3:uid="{00000000-0010-0000-0C00-000001000000}" name="Название команды"/>
    <tableColumn id="2" xr3:uid="{00000000-0010-0000-0C00-000002000000}" name="Место"/>
    <tableColumn id="3" xr3:uid="{00000000-0010-0000-0C00-000003000000}" name="кол-во очков" dataDxfId="96">
      <calculatedColumnFormula>МолотТора_ОЗ[[#This Row],[Место]]*$B$3</calculatedColumnFormula>
    </tableColumn>
  </tableColumns>
  <tableStyleInfo name="TableStyleMedium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D000000}" name="МолотТОра_ЗХ" displayName="МолотТОра_ЗХ" ref="F5:I15" totalsRowShown="0">
  <autoFilter ref="F5:I15" xr:uid="{00000000-0009-0000-0100-00001A000000}"/>
  <tableColumns count="4">
    <tableColumn id="1" xr3:uid="{00000000-0010-0000-0D00-000001000000}" name="Название команды"/>
    <tableColumn id="2" xr3:uid="{00000000-0010-0000-0D00-000002000000}" name="Место в ОЗ" dataDxfId="70">
      <calculatedColumnFormula>IF(МолотТора_ОЗ[[#This Row],[Место]]="","",МолотТора_ОЗ[[#This Row],[Место]])</calculatedColumnFormula>
    </tableColumn>
    <tableColumn id="3" xr3:uid="{00000000-0010-0000-0D00-000003000000}" name="Место в ЗХ" dataDxfId="69">
      <calculatedColumnFormula>IF(МолотТОра_ЗХ[[#This Row],[Место в ОЗ]]="","",RANK(МолотТОра_ЗХ[[#This Row],[Место в ОЗ]],МолотТОра_ЗХ[Место в ОЗ],1))</calculatedColumnFormula>
    </tableColumn>
    <tableColumn id="4" xr3:uid="{66B8C781-17A9-4575-928F-994395956254}" name="Кол-во очков" dataDxfId="68">
      <calculatedColumnFormula>IF(МолотТОра_ЗХ[[#This Row],[Место в ЗХ]]="",0,МолотТОра_ЗХ[[#This Row],[Место в ЗХ]]*$B$3)</calculatedColumnFormula>
    </tableColumn>
  </tableColumns>
  <tableStyleInfo name="TableStyleMedium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Волейбол_ОЗ" displayName="Волейбол_ОЗ" ref="A5:C19" totalsRowShown="0">
  <autoFilter ref="A5:C19" xr:uid="{00000000-0009-0000-0100-00000D000000}"/>
  <tableColumns count="3">
    <tableColumn id="1" xr3:uid="{00000000-0010-0000-0E00-000001000000}" name="Название команды"/>
    <tableColumn id="2" xr3:uid="{00000000-0010-0000-0E00-000002000000}" name="Место"/>
    <tableColumn id="3" xr3:uid="{00000000-0010-0000-0E00-000003000000}" name="кол-во очков" dataDxfId="95">
      <calculatedColumnFormula>Волейбол_ОЗ[[#This Row],[Место]]*$B$3</calculatedColumnFormula>
    </tableColumn>
  </tableColumns>
  <tableStyleInfo name="TableStyleMedium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F000000}" name="Волейбол_ЗХ" displayName="Волейбол_ЗХ" ref="F5:I15" totalsRowShown="0">
  <autoFilter ref="F5:I15" xr:uid="{00000000-0009-0000-0100-00001B000000}"/>
  <tableColumns count="4">
    <tableColumn id="1" xr3:uid="{00000000-0010-0000-0F00-000001000000}" name="Название команды"/>
    <tableColumn id="2" xr3:uid="{00000000-0010-0000-0F00-000002000000}" name="Место в ОЗ" dataDxfId="67">
      <calculatedColumnFormula>IF(Волейбол_ОЗ[[#This Row],[Место]]="","",Волейбол_ОЗ[[#This Row],[Место]])</calculatedColumnFormula>
    </tableColumn>
    <tableColumn id="3" xr3:uid="{00000000-0010-0000-0F00-000003000000}" name="Место в ЗХ" dataDxfId="66">
      <calculatedColumnFormula>IF(Волейбол_ЗХ[[#This Row],[Место в ОЗ]]="","",RANK(Волейбол_ЗХ[[#This Row],[Место в ОЗ]],Волейбол_ЗХ[Место в ОЗ],1))</calculatedColumnFormula>
    </tableColumn>
    <tableColumn id="4" xr3:uid="{0D055F50-A7BE-428B-8D45-E19560A02300}" name="Кол-во очков" dataDxfId="65">
      <calculatedColumnFormula>IF(Волейбол_ЗХ[[#This Row],[Место в ЗХ]]="",0,Волейбол_ЗХ[[#This Row],[Место в ЗХ]]*$B$3)</calculatedColumnFormula>
    </tableColumn>
  </tableColumns>
  <tableStyleInfo name="TableStyleMedium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0000000}" name="ПерКан_ОЗ" displayName="ПерКан_ОЗ" ref="A5:C19" totalsRowShown="0">
  <autoFilter ref="A5:C19" xr:uid="{00000000-0009-0000-0100-00000E000000}"/>
  <tableColumns count="3">
    <tableColumn id="1" xr3:uid="{00000000-0010-0000-1000-000001000000}" name="Название команды"/>
    <tableColumn id="2" xr3:uid="{00000000-0010-0000-1000-000002000000}" name="Место"/>
    <tableColumn id="3" xr3:uid="{00000000-0010-0000-1000-000003000000}" name="кол-во очков" dataDxfId="94">
      <calculatedColumnFormula>ПерКан_ОЗ[[#This Row],[Место]]*$B$3</calculatedColumnFormula>
    </tableColumn>
  </tableColumns>
  <tableStyleInfo name="TableStyleMedium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1000000}" name="ПерКан_ЗХ" displayName="ПерКан_ЗХ" ref="F5:I15" totalsRowShown="0">
  <autoFilter ref="F5:I15" xr:uid="{00000000-0009-0000-0100-00001C000000}"/>
  <tableColumns count="4">
    <tableColumn id="1" xr3:uid="{00000000-0010-0000-1100-000001000000}" name="Название команды"/>
    <tableColumn id="2" xr3:uid="{00000000-0010-0000-1100-000002000000}" name="Место в ОЗ" dataDxfId="64">
      <calculatedColumnFormula>IF(ПерКан_ОЗ[[#This Row],[Место]]="","",ПерКан_ОЗ[[#This Row],[Место]])</calculatedColumnFormula>
    </tableColumn>
    <tableColumn id="3" xr3:uid="{00000000-0010-0000-1100-000003000000}" name="Место в ЗХ" dataDxfId="63">
      <calculatedColumnFormula>IF(ПерКан_ЗХ[[#This Row],[Место в ОЗ]]="","",RANK(ПерКан_ЗХ[[#This Row],[Место в ОЗ]],ПерКан_ЗХ[Место в ОЗ],1))</calculatedColumnFormula>
    </tableColumn>
    <tableColumn id="4" xr3:uid="{F518C51A-643E-437B-8FB3-C94806D8FAE5}" name="Кол-во очков" dataDxfId="62">
      <calculatedColumnFormula>IF(ПерКан_ЗХ[[#This Row],[Место в ЗХ]]="",0,ПерКан_ЗХ[[#This Row],[Место в ЗХ]]*$B$3)</calculatedColumnFormula>
    </tableColumn>
  </tableColumns>
  <tableStyleInfo name="TableStyleMedium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2000000}" name="Выбивалы_ОЗ" displayName="Выбивалы_ОЗ" ref="A5:C19" totalsRowShown="0">
  <autoFilter ref="A5:C19" xr:uid="{00000000-0009-0000-0100-00000F000000}"/>
  <tableColumns count="3">
    <tableColumn id="1" xr3:uid="{00000000-0010-0000-1200-000001000000}" name="Название команды"/>
    <tableColumn id="2" xr3:uid="{00000000-0010-0000-1200-000002000000}" name="Место"/>
    <tableColumn id="3" xr3:uid="{00000000-0010-0000-1200-000003000000}" name="кол-во очков" dataDxfId="93">
      <calculatedColumnFormula>Выбивалы_ОЗ[[#This Row],[Место]]*$B$3</calculatedColumnFormula>
    </tableColumn>
  </tableColumns>
  <tableStyleInfo name="TableStyleMedium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3000000}" name="Выбивалы_ЗХ" displayName="Выбивалы_ЗХ" ref="F5:I15" totalsRowShown="0">
  <autoFilter ref="F5:I15" xr:uid="{00000000-0009-0000-0100-00001D000000}"/>
  <tableColumns count="4">
    <tableColumn id="1" xr3:uid="{00000000-0010-0000-1300-000001000000}" name="Название команды"/>
    <tableColumn id="2" xr3:uid="{00000000-0010-0000-1300-000002000000}" name="Место в ОЗ" dataDxfId="61">
      <calculatedColumnFormula>IF(Выбивалы_ОЗ[[#This Row],[Место]]="","",Выбивалы_ОЗ[[#This Row],[Место]])</calculatedColumnFormula>
    </tableColumn>
    <tableColumn id="3" xr3:uid="{00000000-0010-0000-1300-000003000000}" name="Место в ЗХ" dataDxfId="60">
      <calculatedColumnFormula>IF(Выбивалы_ЗХ[[#This Row],[Место в ОЗ]]="","",RANK(Выбивалы_ЗХ[[#This Row],[Место в ОЗ]],Выбивалы_ЗХ[Место в ОЗ],1))</calculatedColumnFormula>
    </tableColumn>
    <tableColumn id="4" xr3:uid="{4B40601D-98C4-497E-966F-D56376D90731}" name="Кол-во очков" dataDxfId="59">
      <calculatedColumnFormula>IF(Выбивалы_ЗХ[[#This Row],[Место в ЗХ]]="",0,Выбивалы_ЗХ[[#This Row],[Место в ЗХ]]*$B$3)</calculatedColumnFormula>
    </tableColumn>
  </tableColumns>
  <tableStyleInfo name="TableStyleMedium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4000000}" name="БодиАрт_ОЗ" displayName="БодиАрт_ОЗ" ref="A5:C19" totalsRowShown="0">
  <autoFilter ref="A5:C19" xr:uid="{00000000-0009-0000-0100-000010000000}"/>
  <tableColumns count="3">
    <tableColumn id="1" xr3:uid="{00000000-0010-0000-1400-000001000000}" name="Название команды"/>
    <tableColumn id="2" xr3:uid="{00000000-0010-0000-1400-000002000000}" name="Место"/>
    <tableColumn id="3" xr3:uid="{00000000-0010-0000-1400-000003000000}" name="кол-во очков" dataDxfId="92">
      <calculatedColumnFormula>БодиАрт_ОЗ[[#This Row],[Место]]*$B$3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70F28-0B93-4171-A1C1-D545125CCFE2}" name="КубокТуризма_ОЗ" displayName="КубокТуризма_ОЗ" ref="A5:G19" totalsRowShown="0" headerRowDxfId="45">
  <autoFilter ref="A5:G19" xr:uid="{67798487-2842-4612-B838-76D15387150A}"/>
  <tableColumns count="7">
    <tableColumn id="1" xr3:uid="{57F79B72-31B1-4EEE-A258-0A48E00ADC20}" name="Название команды" dataDxfId="46"/>
    <tableColumn id="2" xr3:uid="{C6059DE1-5D39-4C33-A9E9-901984D29E4D}" name="Ночное ориентирование">
      <calculatedColumnFormula>НочОринт_ОЗ[[#This Row],[кол-во очков]]</calculatedColumnFormula>
    </tableColumn>
    <tableColumn id="3" xr3:uid="{C0E4FC3A-B9A3-4F05-A61A-59A9AEAF4E1A}" name="Велотуризм">
      <calculatedColumnFormula>Велотуризм_ОЗ[[#This Row],[кол-во очков]]</calculatedColumnFormula>
    </tableColumn>
    <tableColumn id="4" xr3:uid="{471F5640-EDA6-4C9F-BF7B-6A2578E7C38B}" name="Техника пешеходного  туризма">
      <calculatedColumnFormula>ТехПешТур_ОЗ[[#This Row],[кол-во очков]]</calculatedColumnFormula>
    </tableColumn>
    <tableColumn id="5" xr3:uid="{3363A6C9-4E5F-4718-84A3-D278E9084522}" name="Туристический маршрут">
      <calculatedColumnFormula>ТурМар_ОЗ[[#This Row],[кол-во очков]]</calculatedColumnFormula>
    </tableColumn>
    <tableColumn id="6" xr3:uid="{E48A38D6-588A-426A-832F-BD94D821672E}" name="Итог">
      <calculatedColumnFormula>SUM(B6:E6)</calculatedColumnFormula>
    </tableColumn>
    <tableColumn id="7" xr3:uid="{B02792C4-742B-4A02-921D-4D6AB8453CD4}" name="Место" dataDxfId="44">
      <calculatedColumnFormula>RANK(КубокТуризма_ОЗ[[#This Row],[Итог]],КубокТуризма_ОЗ[Итог],1)</calculatedColumnFormula>
    </tableColumn>
  </tableColumns>
  <tableStyleInfo name="TableStyleMedium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БодиАрт_ЗХ" displayName="БодиАрт_ЗХ" ref="F5:I15" totalsRowShown="0">
  <autoFilter ref="F5:I15" xr:uid="{00000000-0009-0000-0100-00001E000000}"/>
  <tableColumns count="4">
    <tableColumn id="1" xr3:uid="{00000000-0010-0000-1500-000001000000}" name="Название команды"/>
    <tableColumn id="2" xr3:uid="{00000000-0010-0000-1500-000002000000}" name="Место в ОЗ" dataDxfId="58">
      <calculatedColumnFormula>IF(БодиАрт_ОЗ[[#This Row],[Место]]="","",БодиАрт_ОЗ[[#This Row],[Место]])</calculatedColumnFormula>
    </tableColumn>
    <tableColumn id="3" xr3:uid="{00000000-0010-0000-1500-000003000000}" name="Место в ЗХ" dataDxfId="57">
      <calculatedColumnFormula>IF(БодиАрт_ЗХ[[#This Row],[Место в ОЗ]]="","",RANK(БодиАрт_ЗХ[[#This Row],[Место в ОЗ]],БодиАрт_ЗХ[Место в ОЗ],1))</calculatedColumnFormula>
    </tableColumn>
    <tableColumn id="4" xr3:uid="{1B2D5EBC-BCF1-4EC7-82C2-E296B684718F}" name="Кол-во очков" dataDxfId="56">
      <calculatedColumnFormula>IF(БодиАрт_ЗХ[[#This Row],[Место в ЗХ]]="",0,БодиАрт_ЗХ[[#This Row],[Место в ЗХ]]*$B$3)</calculatedColumnFormula>
    </tableColumn>
  </tableColumns>
  <tableStyleInfo name="TableStyleMedium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6000000}" name="Бивуак_ОЗ" displayName="Бивуак_ОЗ" ref="A5:C19" totalsRowShown="0">
  <autoFilter ref="A5:C19" xr:uid="{00000000-0009-0000-0100-000011000000}"/>
  <tableColumns count="3">
    <tableColumn id="1" xr3:uid="{00000000-0010-0000-1600-000001000000}" name="Название команды"/>
    <tableColumn id="2" xr3:uid="{00000000-0010-0000-1600-000002000000}" name="Место"/>
    <tableColumn id="3" xr3:uid="{00000000-0010-0000-1600-000003000000}" name="кол-во очков" dataDxfId="91">
      <calculatedColumnFormula>Бивуак_ОЗ[[#This Row],[Место]]*$B$3</calculatedColumnFormula>
    </tableColumn>
  </tableColumns>
  <tableStyleInfo name="TableStyleMedium1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7000000}" name="Бивуак_ЗХ" displayName="Бивуак_ЗХ" ref="F5:I15" totalsRowShown="0">
  <autoFilter ref="F5:I15" xr:uid="{00000000-0009-0000-0100-00001F000000}"/>
  <tableColumns count="4">
    <tableColumn id="1" xr3:uid="{00000000-0010-0000-1700-000001000000}" name="Название команды"/>
    <tableColumn id="2" xr3:uid="{00000000-0010-0000-1700-000002000000}" name="Место в ОЗ" dataDxfId="55">
      <calculatedColumnFormula>IF(Бивуак_ОЗ[[#This Row],[Место]]="","",Бивуак_ОЗ[[#This Row],[Место]])</calculatedColumnFormula>
    </tableColumn>
    <tableColumn id="3" xr3:uid="{00000000-0010-0000-1700-000003000000}" name="Место в ЗХ" dataDxfId="54">
      <calculatedColumnFormula>IF(Бивуак_ЗХ[[#This Row],[Место в ОЗ]]="","",RANK(Бивуак_ЗХ[[#This Row],[Место в ОЗ]],Бивуак_ЗХ[Место в ОЗ],1))</calculatedColumnFormula>
    </tableColumn>
    <tableColumn id="4" xr3:uid="{52CC5162-7831-4FC7-9D1D-DB18513D57CF}" name="Кол-во очков" dataDxfId="53">
      <calculatedColumnFormula>IF(Бивуак_ЗХ[[#This Row],[Место в ЗХ]]="",0,Бивуак_ЗХ[[#This Row],[Место в ЗХ]]*$B$3)</calculatedColumnFormula>
    </tableColumn>
  </tableColumns>
  <tableStyleInfo name="TableStyleMedium1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8000000}" name="ДранкФэст_ОЗ" displayName="ДранкФэст_ОЗ" ref="A5:C19" totalsRowShown="0">
  <autoFilter ref="A5:C19" xr:uid="{00000000-0009-0000-0100-000012000000}"/>
  <tableColumns count="3">
    <tableColumn id="1" xr3:uid="{00000000-0010-0000-1800-000001000000}" name="Название команды"/>
    <tableColumn id="2" xr3:uid="{00000000-0010-0000-1800-000002000000}" name="Место"/>
    <tableColumn id="3" xr3:uid="{00000000-0010-0000-1800-000003000000}" name="кол-во очков" dataDxfId="90">
      <calculatedColumnFormula>ДранкФэст_ОЗ[[#This Row],[Место]]*$B$3</calculatedColumnFormula>
    </tableColumn>
  </tableColumns>
  <tableStyleInfo name="TableStyleMedium1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9000000}" name="ДранкФэст_ЗХ" displayName="ДранкФэст_ЗХ" ref="F5:I15" totalsRowShown="0">
  <autoFilter ref="F5:I15" xr:uid="{00000000-0009-0000-0100-000020000000}"/>
  <tableColumns count="4">
    <tableColumn id="1" xr3:uid="{00000000-0010-0000-1900-000001000000}" name="Название команды"/>
    <tableColumn id="2" xr3:uid="{00000000-0010-0000-1900-000002000000}" name="Место в ОЗ" dataDxfId="52">
      <calculatedColumnFormula>IF(ДранкФэст_ОЗ[[#This Row],[Место]]="","",ДранкФэст_ОЗ[[#This Row],[Место]])</calculatedColumnFormula>
    </tableColumn>
    <tableColumn id="3" xr3:uid="{00000000-0010-0000-1900-000003000000}" name="Место в ЗХ" dataDxfId="51">
      <calculatedColumnFormula>IF(ДранкФэст_ЗХ[[#This Row],[Место в ОЗ]]="","",RANK(ДранкФэст_ЗХ[[#This Row],[Место в ОЗ]],ДранкФэст_ЗХ[Место в ОЗ],1))</calculatedColumnFormula>
    </tableColumn>
    <tableColumn id="4" xr3:uid="{D4179BF5-6F6A-49D0-B3F7-9BAC87FA25B5}" name="Кол-во очков" dataDxfId="50">
      <calculatedColumnFormula>IF(ДранкФэст_ЗХ[[#This Row],[Место в ЗХ]]="",0,ДранкФэст_ЗХ[[#This Row],[Место в ЗХ]]*$B$3)</calculatedColumnFormula>
    </tableColumn>
  </tableColumns>
  <tableStyleInfo name="TableStyleMedium1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A000000}" name="ТворКон_ОЗ" displayName="ТворКон_ОЗ" ref="A5:C19" totalsRowShown="0">
  <autoFilter ref="A5:C19" xr:uid="{00000000-0009-0000-0100-000013000000}"/>
  <tableColumns count="3">
    <tableColumn id="1" xr3:uid="{00000000-0010-0000-1A00-000001000000}" name="Название команды"/>
    <tableColumn id="2" xr3:uid="{00000000-0010-0000-1A00-000002000000}" name="Место"/>
    <tableColumn id="3" xr3:uid="{00000000-0010-0000-1A00-000003000000}" name="кол-во очков" dataDxfId="89">
      <calculatedColumnFormula>ТворКон_ОЗ[[#This Row],[Место]]*$B$3</calculatedColumnFormula>
    </tableColumn>
  </tableColumns>
  <tableStyleInfo name="TableStyleMedium1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B000000}" name="ТворКон_ЗХ" displayName="ТворКон_ЗХ" ref="F5:I15" totalsRowShown="0">
  <autoFilter ref="F5:I15" xr:uid="{00000000-0009-0000-0100-000021000000}"/>
  <tableColumns count="4">
    <tableColumn id="1" xr3:uid="{00000000-0010-0000-1B00-000001000000}" name="Название команды"/>
    <tableColumn id="2" xr3:uid="{00000000-0010-0000-1B00-000002000000}" name="Место в ОЗ" dataDxfId="49">
      <calculatedColumnFormula>IF(ТворКон_ОЗ[[#This Row],[Место]]="","",ТворКон_ОЗ[[#This Row],[Место]])</calculatedColumnFormula>
    </tableColumn>
    <tableColumn id="3" xr3:uid="{00000000-0010-0000-1B00-000003000000}" name="Место в ЗХ" dataDxfId="48">
      <calculatedColumnFormula>IF(ТворКон_ЗХ[[#This Row],[Место в ОЗ]]="","",RANK(ТворКон_ЗХ[[#This Row],[Место в ОЗ]],ТворКон_ЗХ[Место в ОЗ],1))</calculatedColumnFormula>
    </tableColumn>
    <tableColumn id="4" xr3:uid="{5B31A19D-D6E5-4127-8BB9-2310D8C9BE42}" name="Кол-во очков" dataDxfId="47">
      <calculatedColumnFormula>IF(ТворКон_ЗХ[[#This Row],[Место в ЗХ]]="",0,ТворКон_ЗХ[[#This Row],[Место в ЗХ]]*$B$3)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EBECE2-E2B4-4D70-BAAD-FAF7FB4A611E}" name="КубокТуризма_ЗХ" displayName="КубокТуризма_ЗХ" ref="J5:P15" totalsRowShown="0">
  <autoFilter ref="J5:P15" xr:uid="{B92F6D47-9704-41F0-B8C2-83789C6C27C3}"/>
  <tableColumns count="7">
    <tableColumn id="1" xr3:uid="{EA149BDE-2C23-4F88-8446-1AB40492BEA3}" name="Название команды"/>
    <tableColumn id="2" xr3:uid="{37D05B9E-ABDB-43B7-8235-D5DA90414A57}" name="Ночное ориентирование" dataDxfId="40">
      <calculatedColumnFormula>НочОринт_ЗХ[[#This Row],[Кол-во очков]]</calculatedColumnFormula>
    </tableColumn>
    <tableColumn id="3" xr3:uid="{69B213BB-81C7-418E-A98E-C2031C771732}" name="Велотуризм" dataDxfId="39">
      <calculatedColumnFormula>Велотуризм_ЗХ[[#This Row],[Кол-во очков]]</calculatedColumnFormula>
    </tableColumn>
    <tableColumn id="4" xr3:uid="{A11C3FEA-DD8E-4B00-90FA-D7409C5706AD}" name="Техника пешеходного  туризма" dataDxfId="38">
      <calculatedColumnFormula>ТехПешТур_ЗХ[[#This Row],[Кол-во очков]]</calculatedColumnFormula>
    </tableColumn>
    <tableColumn id="5" xr3:uid="{BF203886-F918-41D8-9D2D-BF13C6CB307E}" name="Туристический маршрут" dataDxfId="37">
      <calculatedColumnFormula>ТурМар_ЗХ[[#This Row],[Кол-во очков]]</calculatedColumnFormula>
    </tableColumn>
    <tableColumn id="6" xr3:uid="{26CBB145-8731-4732-BCFC-CF3FF6DC67CD}" name="Итог" dataDxfId="36">
      <calculatedColumnFormula>SUM(КубокТуризма_ЗХ[[#This Row],[Ночное ориентирование]:[Туристический маршрут]])</calculatedColumnFormula>
    </tableColumn>
    <tableColumn id="7" xr3:uid="{5850DE22-B5FA-4B16-8D2D-82B942587960}" name="Место" dataDxfId="35">
      <calculatedColumnFormula>RANK(КубокТуризма_ЗХ[[#This Row],[Итог]],КубокТуризма_ЗХ[Итог],1)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45B2C62-B4CB-4BFC-92D6-E8D66507973C}" name="кубокСпорта_ОЗ" displayName="кубокСпорта_ОЗ" ref="A5:I19" totalsRowShown="0">
  <autoFilter ref="A5:I19" xr:uid="{86110BE7-1012-4E7D-843F-5E0E0871F542}"/>
  <tableColumns count="9">
    <tableColumn id="1" xr3:uid="{FD8CBB17-D5ED-4D42-A32B-5FB0EEA087DB}" name="Название команды"/>
    <tableColumn id="2" xr3:uid="{52C7C52B-90ED-44CD-AAAD-7FF061BAF928}" name="Ловкость рук" dataDxfId="34">
      <calculatedColumnFormula>ЛовРУк_ОЗ[[#This Row],[кол-во очков]]</calculatedColumnFormula>
    </tableColumn>
    <tableColumn id="3" xr3:uid="{AA37A67A-E5EE-4CA6-86C2-A981A33A5C38}" name="Борьба за мужика" dataDxfId="33">
      <calculatedColumnFormula>БорЗаМуж_ОЗ[[#This Row],[кол-во очков]]</calculatedColumnFormula>
    </tableColumn>
    <tableColumn id="4" xr3:uid="{BF9D9DE3-326F-4B21-8E46-34A8559DB443}" name="Молот Тора" dataDxfId="32">
      <calculatedColumnFormula>МолотТора_ОЗ[[#This Row],[кол-во очков]]</calculatedColumnFormula>
    </tableColumn>
    <tableColumn id="5" xr3:uid="{9416C0AB-1CF0-43E6-8BF0-5AD31EB89B6C}" name="Волейбол" dataDxfId="31">
      <calculatedColumnFormula>Волейбол_ОЗ[[#This Row],[кол-во очков]]</calculatedColumnFormula>
    </tableColumn>
    <tableColumn id="6" xr3:uid="{634B9787-031B-40D6-A507-CA8430940714}" name="Перетягивание каната" dataDxfId="30">
      <calculatedColumnFormula>ПерКан_ОЗ[[#This Row],[кол-во очков]]</calculatedColumnFormula>
    </tableColumn>
    <tableColumn id="7" xr3:uid="{F900C4CD-9FD7-4636-A982-FCDBC84BA663}" name="Выбивалы" dataDxfId="29">
      <calculatedColumnFormula>Выбивалы_ОЗ[[#This Row],[кол-во очков]]</calculatedColumnFormula>
    </tableColumn>
    <tableColumn id="8" xr3:uid="{EABCB919-6ACB-49C4-945A-84875536275F}" name="Итого" dataDxfId="28">
      <calculatedColumnFormula>SUM(кубокСпорта_ОЗ[[#This Row],[Ловкость рук]:[Выбивалы]])</calculatedColumnFormula>
    </tableColumn>
    <tableColumn id="9" xr3:uid="{D1D13F69-5C99-4FB0-9246-F627F2F0698A}" name="Место" dataDxfId="27">
      <calculatedColumnFormula>RANK(кубокСпорта_ОЗ[[#This Row],[Итого]],кубокСпорта_ОЗ[Итого],1)</calculatedColumnFormula>
    </tableColumn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42745A0-4F5E-4156-AADD-1048BFB60AAF}" name="КубокСпорт_ЗХ" displayName="КубокСпорт_ЗХ" ref="K5:S15" totalsRowShown="0">
  <autoFilter ref="K5:S15" xr:uid="{ADFF5495-205E-45CA-901C-8D6679A196AB}"/>
  <tableColumns count="9">
    <tableColumn id="1" xr3:uid="{1DBFBD75-1500-466D-B0B5-8BED9865584A}" name="Название команды"/>
    <tableColumn id="2" xr3:uid="{9AD7E707-A0EE-4685-923D-856D3D4E98F4}" name="Ловкость рук" dataDxfId="26">
      <calculatedColumnFormula>ЛовРук_ЗХ[[#This Row],[Кол-во очков]]</calculatedColumnFormula>
    </tableColumn>
    <tableColumn id="3" xr3:uid="{6B3F38E4-4593-4C38-8320-9CD78B63FF71}" name="Борьба за мужика" dataDxfId="25">
      <calculatedColumnFormula>БорЗаМуж_ЗХ[[#This Row],[Кол-во очков]]</calculatedColumnFormula>
    </tableColumn>
    <tableColumn id="4" xr3:uid="{C66C4CF1-0927-4FFB-9B52-312CCDB67D29}" name="Молот Тора" dataDxfId="24">
      <calculatedColumnFormula>МолотТОра_ЗХ[[#This Row],[Кол-во очков]]</calculatedColumnFormula>
    </tableColumn>
    <tableColumn id="5" xr3:uid="{73E27E33-6F62-446B-B6A1-1578AB4A2FAD}" name="Волейбол" dataDxfId="23">
      <calculatedColumnFormula>Волейбол_ЗХ[[#This Row],[Кол-во очков]]</calculatedColumnFormula>
    </tableColumn>
    <tableColumn id="6" xr3:uid="{B1365093-DA73-4649-80B6-CC60BF52F55B}" name="Перетягивание каната" dataDxfId="22">
      <calculatedColumnFormula>ПерКан_ЗХ[[#This Row],[Кол-во очков]]</calculatedColumnFormula>
    </tableColumn>
    <tableColumn id="7" xr3:uid="{68F36C8A-493F-44B6-B871-542FF4B2BE0B}" name="Выбивалы" dataDxfId="21">
      <calculatedColumnFormula>Выбивалы_ЗХ[[#This Row],[Кол-во очков]]</calculatedColumnFormula>
    </tableColumn>
    <tableColumn id="8" xr3:uid="{4AAD4B0F-6F81-4E5F-AA72-59423B99617A}" name="Итого" dataDxfId="20">
      <calculatedColumnFormula>SUM(КубокСпорт_ЗХ[[#This Row],[Ловкость рук]:[Выбивалы]])</calculatedColumnFormula>
    </tableColumn>
    <tableColumn id="9" xr3:uid="{36DE7B40-1C7C-4FB3-BBD4-A39DF578D97A}" name="Место" dataDxfId="19">
      <calculatedColumnFormula>RANK(КубокСпорт_ЗХ[[#This Row],[Итого]],КубокСпорт_ЗХ[Итого],1)</calculatedColumnFormula>
    </tableColumn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4E63F65-E3D5-4B86-8F76-48D698195136}" name="КубокКультуры_ОЗ" displayName="КубокКультуры_ОЗ" ref="A5:G19" totalsRowShown="0">
  <autoFilter ref="A5:G19" xr:uid="{A184AAFE-93AB-4B50-8251-AA098584B8B4}"/>
  <tableColumns count="7">
    <tableColumn id="1" xr3:uid="{72F76E54-CDF3-4BA8-B27D-3F1D22831742}" name="Название команды"/>
    <tableColumn id="2" xr3:uid="{323603A2-1443-4226-99F6-60B747F448AF}" name="Боди-Арт" dataDxfId="12">
      <calculatedColumnFormula>БодиАрт_ОЗ[[#This Row],[кол-во очков]]</calculatedColumnFormula>
    </tableColumn>
    <tableColumn id="3" xr3:uid="{046F07CD-9113-448C-A76E-8AFB9483D1A0}" name="Бивуак" dataDxfId="11">
      <calculatedColumnFormula>Бивуак_ОЗ[[#This Row],[кол-во очков]]</calculatedColumnFormula>
    </tableColumn>
    <tableColumn id="4" xr3:uid="{5B1D594D-DDCB-405C-A4E5-152F834BDDFF}" name="Драник-fest" dataDxfId="10">
      <calculatedColumnFormula>ДранкФэст_ОЗ[[#This Row],[кол-во очков]]</calculatedColumnFormula>
    </tableColumn>
    <tableColumn id="5" xr3:uid="{5F747827-ADCB-4DA5-A28E-258701B1B1AF}" name="Творческий конкурс" dataDxfId="9">
      <calculatedColumnFormula>ТворКон_ОЗ[[#This Row],[кол-во очков]]</calculatedColumnFormula>
    </tableColumn>
    <tableColumn id="6" xr3:uid="{88B3CE67-7C92-4349-9EFE-C375F249E812}" name="Итого" dataDxfId="8">
      <calculatedColumnFormula>SUM(КубокКультуры_ОЗ[[#This Row],[Боди-Арт]:[Творческий конкурс]])</calculatedColumnFormula>
    </tableColumn>
    <tableColumn id="7" xr3:uid="{2AC59AA9-420A-4A8E-B243-B8742D0000DB}" name="Место" dataDxfId="7">
      <calculatedColumnFormula>RANK(КубокКультуры_ОЗ[[#This Row],[Итого]],КубокКультуры_ОЗ[Итого],1)</calculatedColumnFormula>
    </tableColumn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59B6CBA-1E84-4B19-9CBF-A822EB84F1EC}" name="КубокКультуры_ЗХ" displayName="КубокКультуры_ЗХ" ref="I5:O15" totalsRowShown="0">
  <autoFilter ref="I5:O15" xr:uid="{696E0B42-2FAD-4884-8CBA-F2402FB04F3E}"/>
  <tableColumns count="7">
    <tableColumn id="1" xr3:uid="{102E9BDC-8347-43FA-B5E8-FD7641F72CFC}" name="Название команды"/>
    <tableColumn id="2" xr3:uid="{3DD78567-CF51-4D79-8C59-AA7A5F162DB1}" name="Боди-Арт" dataDxfId="18">
      <calculatedColumnFormula>БодиАрт_ЗХ[[#This Row],[Кол-во очков]]</calculatedColumnFormula>
    </tableColumn>
    <tableColumn id="3" xr3:uid="{5241F392-89C2-4DD8-A59D-CB566DAB0AD7}" name="Бивуак" dataDxfId="17">
      <calculatedColumnFormula>Бивуак_ЗХ[[#This Row],[Кол-во очков]]</calculatedColumnFormula>
    </tableColumn>
    <tableColumn id="4" xr3:uid="{588BD1FF-236B-4E06-9404-A89AAB727135}" name="Драник-fest" dataDxfId="16">
      <calculatedColumnFormula>ДранкФэст_ЗХ[[#This Row],[Кол-во очков]]</calculatedColumnFormula>
    </tableColumn>
    <tableColumn id="5" xr3:uid="{58520436-7434-4581-B947-E8BB068B351C}" name="Творческий конкурс" dataDxfId="15">
      <calculatedColumnFormula>ТворКон_ЗХ[[#This Row],[Кол-во очков]]</calculatedColumnFormula>
    </tableColumn>
    <tableColumn id="6" xr3:uid="{05A24185-36B6-4E48-9667-B5257A0B5610}" name="Итого" dataDxfId="14">
      <calculatedColumnFormula>SUM(КубокКультуры_ЗХ[[#This Row],[Боди-Арт]:[Творческий конкурс]])</calculatedColumnFormula>
    </tableColumn>
    <tableColumn id="7" xr3:uid="{CF7B3493-48BF-4C15-97A2-90ACE60D07A0}" name="Место" dataDxfId="13">
      <calculatedColumnFormula>RANK(КубокКультуры_ЗХ[[#This Row],[Итого]],КубокКультуры_ЗХ[Итого],1)</calculatedColumnFormula>
    </tableColumn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НочОринт_ОЗ" displayName="НочОринт_ОЗ" ref="A5:C19" totalsRowShown="0">
  <autoFilter ref="A5:C19" xr:uid="{00000000-0009-0000-0100-000001000000}"/>
  <tableColumns count="3">
    <tableColumn id="1" xr3:uid="{00000000-0010-0000-0000-000001000000}" name="Название команды"/>
    <tableColumn id="2" xr3:uid="{00000000-0010-0000-0000-000002000000}" name="Место"/>
    <tableColumn id="3" xr3:uid="{00000000-0010-0000-0000-000003000000}" name="кол-во очков" dataDxfId="102">
      <calculatedColumnFormula>НочОринт_ОЗ[[#This Row],[Место]]*$B$3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2" sqref="A2:A15"/>
    </sheetView>
  </sheetViews>
  <sheetFormatPr defaultRowHeight="15.5" x14ac:dyDescent="0.35"/>
  <cols>
    <col min="1" max="1" width="23.3320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16</v>
      </c>
    </row>
    <row r="3" spans="1:2" x14ac:dyDescent="0.35">
      <c r="A3" t="s">
        <v>3</v>
      </c>
      <c r="B3" t="s">
        <v>16</v>
      </c>
    </row>
    <row r="4" spans="1:2" x14ac:dyDescent="0.35">
      <c r="A4" t="s">
        <v>4</v>
      </c>
      <c r="B4" t="s">
        <v>16</v>
      </c>
    </row>
    <row r="5" spans="1:2" x14ac:dyDescent="0.35">
      <c r="A5" t="s">
        <v>5</v>
      </c>
      <c r="B5" t="s">
        <v>16</v>
      </c>
    </row>
    <row r="6" spans="1:2" x14ac:dyDescent="0.35">
      <c r="A6" t="s">
        <v>6</v>
      </c>
      <c r="B6" t="s">
        <v>16</v>
      </c>
    </row>
    <row r="7" spans="1:2" x14ac:dyDescent="0.35">
      <c r="A7" t="s">
        <v>7</v>
      </c>
      <c r="B7" t="s">
        <v>16</v>
      </c>
    </row>
    <row r="8" spans="1:2" x14ac:dyDescent="0.35">
      <c r="A8" t="s">
        <v>8</v>
      </c>
      <c r="B8" t="s">
        <v>16</v>
      </c>
    </row>
    <row r="9" spans="1:2" x14ac:dyDescent="0.35">
      <c r="A9" t="s">
        <v>9</v>
      </c>
      <c r="B9" t="s">
        <v>16</v>
      </c>
    </row>
    <row r="10" spans="1:2" x14ac:dyDescent="0.35">
      <c r="A10" t="s">
        <v>10</v>
      </c>
      <c r="B10" t="s">
        <v>16</v>
      </c>
    </row>
    <row r="11" spans="1:2" x14ac:dyDescent="0.35">
      <c r="A11" t="s">
        <v>11</v>
      </c>
      <c r="B11" t="s">
        <v>16</v>
      </c>
    </row>
    <row r="12" spans="1:2" x14ac:dyDescent="0.35">
      <c r="A12" t="s">
        <v>12</v>
      </c>
      <c r="B12" t="s">
        <v>17</v>
      </c>
    </row>
    <row r="13" spans="1:2" x14ac:dyDescent="0.35">
      <c r="A13" t="s">
        <v>13</v>
      </c>
      <c r="B13" t="s">
        <v>17</v>
      </c>
    </row>
    <row r="14" spans="1:2" x14ac:dyDescent="0.35">
      <c r="A14" t="s">
        <v>14</v>
      </c>
      <c r="B14" t="s">
        <v>17</v>
      </c>
    </row>
    <row r="15" spans="1:2" x14ac:dyDescent="0.35">
      <c r="A15" t="s">
        <v>15</v>
      </c>
      <c r="B15" t="s">
        <v>17</v>
      </c>
    </row>
  </sheetData>
  <autoFilter ref="A1:B1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AC3F-8F1D-4742-AA6B-5A127A01D10C}"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69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9E8-9256-404F-9A79-2517EE21664D}">
  <sheetPr>
    <tabColor rgb="FFFFFF00"/>
  </sheetPr>
  <dimension ref="A2:O19"/>
  <sheetViews>
    <sheetView topLeftCell="D1" workbookViewId="0">
      <selection activeCell="G7" sqref="G7"/>
    </sheetView>
  </sheetViews>
  <sheetFormatPr defaultRowHeight="15.5" x14ac:dyDescent="0.35"/>
  <cols>
    <col min="1" max="1" width="20.5" bestFit="1" customWidth="1"/>
    <col min="2" max="2" width="15.25" bestFit="1" customWidth="1"/>
    <col min="3" max="3" width="11.58203125" bestFit="1" customWidth="1"/>
    <col min="4" max="4" width="13.58203125" bestFit="1" customWidth="1"/>
    <col min="5" max="5" width="20.1640625" customWidth="1"/>
    <col min="6" max="6" width="7.6640625" customWidth="1"/>
    <col min="7" max="7" width="8.5" bestFit="1" customWidth="1"/>
    <col min="9" max="9" width="18.6640625" customWidth="1"/>
    <col min="10" max="10" width="10.75" customWidth="1"/>
    <col min="12" max="12" width="12.58203125" customWidth="1"/>
    <col min="13" max="13" width="20.1640625" customWidth="1"/>
  </cols>
  <sheetData>
    <row r="2" spans="1:15" x14ac:dyDescent="0.35">
      <c r="B2" t="s">
        <v>37</v>
      </c>
    </row>
    <row r="4" spans="1:15" x14ac:dyDescent="0.35">
      <c r="A4" s="2" t="s">
        <v>41</v>
      </c>
      <c r="B4" s="2"/>
      <c r="C4" s="2"/>
      <c r="D4" s="2"/>
      <c r="E4" s="2"/>
      <c r="F4" s="2"/>
      <c r="G4" s="2"/>
      <c r="I4" s="2" t="s">
        <v>42</v>
      </c>
      <c r="J4" s="2"/>
      <c r="K4" s="2"/>
      <c r="L4" s="2"/>
      <c r="M4" s="2"/>
      <c r="N4" s="2"/>
      <c r="O4" s="2"/>
    </row>
    <row r="5" spans="1:15" x14ac:dyDescent="0.35">
      <c r="A5" t="s">
        <v>19</v>
      </c>
      <c r="B5" t="s">
        <v>60</v>
      </c>
      <c r="C5" t="s">
        <v>61</v>
      </c>
      <c r="D5" t="s">
        <v>62</v>
      </c>
      <c r="E5" t="s">
        <v>64</v>
      </c>
      <c r="F5" t="s">
        <v>59</v>
      </c>
      <c r="G5" t="s">
        <v>20</v>
      </c>
      <c r="I5" t="s">
        <v>19</v>
      </c>
      <c r="J5" t="s">
        <v>60</v>
      </c>
      <c r="K5" t="s">
        <v>61</v>
      </c>
      <c r="L5" t="s">
        <v>62</v>
      </c>
      <c r="M5" t="s">
        <v>64</v>
      </c>
      <c r="N5" t="s">
        <v>59</v>
      </c>
      <c r="O5" t="s">
        <v>20</v>
      </c>
    </row>
    <row r="6" spans="1:15" x14ac:dyDescent="0.35">
      <c r="A6" t="s">
        <v>2</v>
      </c>
      <c r="B6">
        <f>БодиАрт_ОЗ[[#This Row],[кол-во очков]]</f>
        <v>0</v>
      </c>
      <c r="C6">
        <f>Бивуак_ОЗ[[#This Row],[кол-во очков]]</f>
        <v>0</v>
      </c>
      <c r="D6">
        <f>ДранкФэст_ОЗ[[#This Row],[кол-во очков]]</f>
        <v>0</v>
      </c>
      <c r="E6">
        <f>ТворКон_ОЗ[[#This Row],[кол-во очков]]</f>
        <v>0</v>
      </c>
      <c r="F6">
        <f>SUM(КубокКультуры_ОЗ[[#This Row],[Боди-Арт]:[Творческий конкурс]])</f>
        <v>0</v>
      </c>
      <c r="G6">
        <f>RANK(КубокКультуры_ОЗ[[#This Row],[Итого]],КубокКультуры_ОЗ[Итого],1)</f>
        <v>1</v>
      </c>
      <c r="I6" t="s">
        <v>2</v>
      </c>
      <c r="J6">
        <f>БодиАрт_ЗХ[[#This Row],[Кол-во очков]]</f>
        <v>0</v>
      </c>
      <c r="K6">
        <f>Бивуак_ЗХ[[#This Row],[Кол-во очков]]</f>
        <v>0</v>
      </c>
      <c r="L6">
        <f>ДранкФэст_ЗХ[[#This Row],[Кол-во очков]]</f>
        <v>0</v>
      </c>
      <c r="M6">
        <f>ТворКон_ЗХ[[#This Row],[Кол-во очков]]</f>
        <v>0</v>
      </c>
      <c r="N6">
        <f>SUM(КубокКультуры_ЗХ[[#This Row],[Боди-Арт]:[Творческий конкурс]])</f>
        <v>0</v>
      </c>
      <c r="O6">
        <f>RANK(КубокКультуры_ЗХ[[#This Row],[Итого]],КубокКультуры_ЗХ[Итого],1)</f>
        <v>1</v>
      </c>
    </row>
    <row r="7" spans="1:15" x14ac:dyDescent="0.35">
      <c r="A7" t="s">
        <v>3</v>
      </c>
      <c r="B7">
        <f>БодиАрт_ОЗ[[#This Row],[кол-во очков]]</f>
        <v>0</v>
      </c>
      <c r="C7">
        <f>Бивуак_ОЗ[[#This Row],[кол-во очков]]</f>
        <v>0</v>
      </c>
      <c r="D7">
        <f>ДранкФэст_ОЗ[[#This Row],[кол-во очков]]</f>
        <v>0</v>
      </c>
      <c r="E7">
        <f>ТворКон_ОЗ[[#This Row],[кол-во очков]]</f>
        <v>0</v>
      </c>
      <c r="F7">
        <f>SUM(КубокКультуры_ОЗ[[#This Row],[Боди-Арт]:[Творческий конкурс]])</f>
        <v>0</v>
      </c>
      <c r="G7">
        <f>RANK(КубокКультуры_ОЗ[[#This Row],[Итого]],КубокКультуры_ОЗ[Итого],1)</f>
        <v>1</v>
      </c>
      <c r="I7" t="s">
        <v>3</v>
      </c>
      <c r="J7">
        <f>БодиАрт_ЗХ[[#This Row],[Кол-во очков]]</f>
        <v>0</v>
      </c>
      <c r="K7">
        <f>Бивуак_ЗХ[[#This Row],[Кол-во очков]]</f>
        <v>0</v>
      </c>
      <c r="L7">
        <f>ДранкФэст_ЗХ[[#This Row],[Кол-во очков]]</f>
        <v>0</v>
      </c>
      <c r="M7">
        <f>ТворКон_ЗХ[[#This Row],[Кол-во очков]]</f>
        <v>0</v>
      </c>
      <c r="N7">
        <f>SUM(КубокКультуры_ЗХ[[#This Row],[Боди-Арт]:[Творческий конкурс]])</f>
        <v>0</v>
      </c>
      <c r="O7">
        <f>RANK(КубокКультуры_ЗХ[[#This Row],[Итого]],КубокКультуры_ЗХ[Итого],1)</f>
        <v>1</v>
      </c>
    </row>
    <row r="8" spans="1:15" x14ac:dyDescent="0.35">
      <c r="A8" t="s">
        <v>4</v>
      </c>
      <c r="B8">
        <f>БодиАрт_ОЗ[[#This Row],[кол-во очков]]</f>
        <v>0</v>
      </c>
      <c r="C8">
        <f>Бивуак_ОЗ[[#This Row],[кол-во очков]]</f>
        <v>0</v>
      </c>
      <c r="D8">
        <f>ДранкФэст_ОЗ[[#This Row],[кол-во очков]]</f>
        <v>0</v>
      </c>
      <c r="E8">
        <f>ТворКон_ОЗ[[#This Row],[кол-во очков]]</f>
        <v>0</v>
      </c>
      <c r="F8">
        <f>SUM(КубокКультуры_ОЗ[[#This Row],[Боди-Арт]:[Творческий конкурс]])</f>
        <v>0</v>
      </c>
      <c r="G8">
        <f>RANK(КубокКультуры_ОЗ[[#This Row],[Итого]],КубокКультуры_ОЗ[Итого],1)</f>
        <v>1</v>
      </c>
      <c r="I8" t="s">
        <v>4</v>
      </c>
      <c r="J8">
        <f>БодиАрт_ЗХ[[#This Row],[Кол-во очков]]</f>
        <v>0</v>
      </c>
      <c r="K8">
        <f>Бивуак_ЗХ[[#This Row],[Кол-во очков]]</f>
        <v>0</v>
      </c>
      <c r="L8">
        <f>ДранкФэст_ЗХ[[#This Row],[Кол-во очков]]</f>
        <v>0</v>
      </c>
      <c r="M8">
        <f>ТворКон_ЗХ[[#This Row],[Кол-во очков]]</f>
        <v>0</v>
      </c>
      <c r="N8">
        <f>SUM(КубокКультуры_ЗХ[[#This Row],[Боди-Арт]:[Творческий конкурс]])</f>
        <v>0</v>
      </c>
      <c r="O8">
        <f>RANK(КубокКультуры_ЗХ[[#This Row],[Итого]],КубокКультуры_ЗХ[Итого],1)</f>
        <v>1</v>
      </c>
    </row>
    <row r="9" spans="1:15" x14ac:dyDescent="0.35">
      <c r="A9" t="s">
        <v>5</v>
      </c>
      <c r="B9">
        <f>БодиАрт_ОЗ[[#This Row],[кол-во очков]]</f>
        <v>0</v>
      </c>
      <c r="C9">
        <f>Бивуак_ОЗ[[#This Row],[кол-во очков]]</f>
        <v>0</v>
      </c>
      <c r="D9">
        <f>ДранкФэст_ОЗ[[#This Row],[кол-во очков]]</f>
        <v>0</v>
      </c>
      <c r="E9">
        <f>ТворКон_ОЗ[[#This Row],[кол-во очков]]</f>
        <v>0</v>
      </c>
      <c r="F9">
        <f>SUM(КубокКультуры_ОЗ[[#This Row],[Боди-Арт]:[Творческий конкурс]])</f>
        <v>0</v>
      </c>
      <c r="G9">
        <f>RANK(КубокКультуры_ОЗ[[#This Row],[Итого]],КубокКультуры_ОЗ[Итого],1)</f>
        <v>1</v>
      </c>
      <c r="I9" t="s">
        <v>5</v>
      </c>
      <c r="J9">
        <f>БодиАрт_ЗХ[[#This Row],[Кол-во очков]]</f>
        <v>0</v>
      </c>
      <c r="K9">
        <f>Бивуак_ЗХ[[#This Row],[Кол-во очков]]</f>
        <v>0</v>
      </c>
      <c r="L9">
        <f>ДранкФэст_ЗХ[[#This Row],[Кол-во очков]]</f>
        <v>0</v>
      </c>
      <c r="M9">
        <f>ТворКон_ЗХ[[#This Row],[Кол-во очков]]</f>
        <v>0</v>
      </c>
      <c r="N9">
        <f>SUM(КубокКультуры_ЗХ[[#This Row],[Боди-Арт]:[Творческий конкурс]])</f>
        <v>0</v>
      </c>
      <c r="O9">
        <f>RANK(КубокКультуры_ЗХ[[#This Row],[Итого]],КубокКультуры_ЗХ[Итого],1)</f>
        <v>1</v>
      </c>
    </row>
    <row r="10" spans="1:15" x14ac:dyDescent="0.35">
      <c r="A10" t="s">
        <v>6</v>
      </c>
      <c r="B10">
        <f>БодиАрт_ОЗ[[#This Row],[кол-во очков]]</f>
        <v>0</v>
      </c>
      <c r="C10">
        <f>Бивуак_ОЗ[[#This Row],[кол-во очков]]</f>
        <v>0</v>
      </c>
      <c r="D10">
        <f>ДранкФэст_ОЗ[[#This Row],[кол-во очков]]</f>
        <v>0</v>
      </c>
      <c r="E10">
        <f>ТворКон_ОЗ[[#This Row],[кол-во очков]]</f>
        <v>0</v>
      </c>
      <c r="F10">
        <f>SUM(КубокКультуры_ОЗ[[#This Row],[Боди-Арт]:[Творческий конкурс]])</f>
        <v>0</v>
      </c>
      <c r="G10">
        <f>RANK(КубокКультуры_ОЗ[[#This Row],[Итого]],КубокКультуры_ОЗ[Итого],1)</f>
        <v>1</v>
      </c>
      <c r="I10" t="s">
        <v>6</v>
      </c>
      <c r="J10">
        <f>БодиАрт_ЗХ[[#This Row],[Кол-во очков]]</f>
        <v>0</v>
      </c>
      <c r="K10">
        <f>Бивуак_ЗХ[[#This Row],[Кол-во очков]]</f>
        <v>0</v>
      </c>
      <c r="L10">
        <f>ДранкФэст_ЗХ[[#This Row],[Кол-во очков]]</f>
        <v>0</v>
      </c>
      <c r="M10">
        <f>ТворКон_ЗХ[[#This Row],[Кол-во очков]]</f>
        <v>0</v>
      </c>
      <c r="N10">
        <f>SUM(КубокКультуры_ЗХ[[#This Row],[Боди-Арт]:[Творческий конкурс]])</f>
        <v>0</v>
      </c>
      <c r="O10">
        <f>RANK(КубокКультуры_ЗХ[[#This Row],[Итого]],КубокКультуры_ЗХ[Итого],1)</f>
        <v>1</v>
      </c>
    </row>
    <row r="11" spans="1:15" x14ac:dyDescent="0.35">
      <c r="A11" t="s">
        <v>7</v>
      </c>
      <c r="B11">
        <f>БодиАрт_ОЗ[[#This Row],[кол-во очков]]</f>
        <v>0</v>
      </c>
      <c r="C11">
        <f>Бивуак_ОЗ[[#This Row],[кол-во очков]]</f>
        <v>0</v>
      </c>
      <c r="D11">
        <f>ДранкФэст_ОЗ[[#This Row],[кол-во очков]]</f>
        <v>0</v>
      </c>
      <c r="E11">
        <f>ТворКон_ОЗ[[#This Row],[кол-во очков]]</f>
        <v>0</v>
      </c>
      <c r="F11">
        <f>SUM(КубокКультуры_ОЗ[[#This Row],[Боди-Арт]:[Творческий конкурс]])</f>
        <v>0</v>
      </c>
      <c r="G11">
        <f>RANK(КубокКультуры_ОЗ[[#This Row],[Итого]],КубокКультуры_ОЗ[Итого],1)</f>
        <v>1</v>
      </c>
      <c r="I11" t="s">
        <v>7</v>
      </c>
      <c r="J11">
        <f>БодиАрт_ЗХ[[#This Row],[Кол-во очков]]</f>
        <v>0</v>
      </c>
      <c r="K11">
        <f>Бивуак_ЗХ[[#This Row],[Кол-во очков]]</f>
        <v>0</v>
      </c>
      <c r="L11">
        <f>ДранкФэст_ЗХ[[#This Row],[Кол-во очков]]</f>
        <v>0</v>
      </c>
      <c r="M11">
        <f>ТворКон_ЗХ[[#This Row],[Кол-во очков]]</f>
        <v>0</v>
      </c>
      <c r="N11">
        <f>SUM(КубокКультуры_ЗХ[[#This Row],[Боди-Арт]:[Творческий конкурс]])</f>
        <v>0</v>
      </c>
      <c r="O11">
        <f>RANK(КубокКультуры_ЗХ[[#This Row],[Итого]],КубокКультуры_ЗХ[Итого],1)</f>
        <v>1</v>
      </c>
    </row>
    <row r="12" spans="1:15" x14ac:dyDescent="0.35">
      <c r="A12" t="s">
        <v>8</v>
      </c>
      <c r="B12">
        <f>БодиАрт_ОЗ[[#This Row],[кол-во очков]]</f>
        <v>0</v>
      </c>
      <c r="C12">
        <f>Бивуак_ОЗ[[#This Row],[кол-во очков]]</f>
        <v>0</v>
      </c>
      <c r="D12">
        <f>ДранкФэст_ОЗ[[#This Row],[кол-во очков]]</f>
        <v>0</v>
      </c>
      <c r="E12">
        <f>ТворКон_ОЗ[[#This Row],[кол-во очков]]</f>
        <v>0</v>
      </c>
      <c r="F12">
        <f>SUM(КубокКультуры_ОЗ[[#This Row],[Боди-Арт]:[Творческий конкурс]])</f>
        <v>0</v>
      </c>
      <c r="G12">
        <f>RANK(КубокКультуры_ОЗ[[#This Row],[Итого]],КубокКультуры_ОЗ[Итого],1)</f>
        <v>1</v>
      </c>
      <c r="I12" t="s">
        <v>8</v>
      </c>
      <c r="J12">
        <f>БодиАрт_ЗХ[[#This Row],[Кол-во очков]]</f>
        <v>0</v>
      </c>
      <c r="K12">
        <f>Бивуак_ЗХ[[#This Row],[Кол-во очков]]</f>
        <v>0</v>
      </c>
      <c r="L12">
        <f>ДранкФэст_ЗХ[[#This Row],[Кол-во очков]]</f>
        <v>0</v>
      </c>
      <c r="M12">
        <f>ТворКон_ЗХ[[#This Row],[Кол-во очков]]</f>
        <v>0</v>
      </c>
      <c r="N12">
        <f>SUM(КубокКультуры_ЗХ[[#This Row],[Боди-Арт]:[Творческий конкурс]])</f>
        <v>0</v>
      </c>
      <c r="O12">
        <f>RANK(КубокКультуры_ЗХ[[#This Row],[Итого]],КубокКультуры_ЗХ[Итого],1)</f>
        <v>1</v>
      </c>
    </row>
    <row r="13" spans="1:15" x14ac:dyDescent="0.35">
      <c r="A13" t="s">
        <v>9</v>
      </c>
      <c r="B13">
        <f>БодиАрт_ОЗ[[#This Row],[кол-во очков]]</f>
        <v>0</v>
      </c>
      <c r="C13">
        <f>Бивуак_ОЗ[[#This Row],[кол-во очков]]</f>
        <v>0</v>
      </c>
      <c r="D13">
        <f>ДранкФэст_ОЗ[[#This Row],[кол-во очков]]</f>
        <v>0</v>
      </c>
      <c r="E13">
        <f>ТворКон_ОЗ[[#This Row],[кол-во очков]]</f>
        <v>0</v>
      </c>
      <c r="F13">
        <f>SUM(КубокКультуры_ОЗ[[#This Row],[Боди-Арт]:[Творческий конкурс]])</f>
        <v>0</v>
      </c>
      <c r="G13">
        <f>RANK(КубокКультуры_ОЗ[[#This Row],[Итого]],КубокКультуры_ОЗ[Итого],1)</f>
        <v>1</v>
      </c>
      <c r="I13" t="s">
        <v>9</v>
      </c>
      <c r="J13">
        <f>БодиАрт_ЗХ[[#This Row],[Кол-во очков]]</f>
        <v>0</v>
      </c>
      <c r="K13">
        <f>Бивуак_ЗХ[[#This Row],[Кол-во очков]]</f>
        <v>0</v>
      </c>
      <c r="L13">
        <f>ДранкФэст_ЗХ[[#This Row],[Кол-во очков]]</f>
        <v>0</v>
      </c>
      <c r="M13">
        <f>ТворКон_ЗХ[[#This Row],[Кол-во очков]]</f>
        <v>0</v>
      </c>
      <c r="N13">
        <f>SUM(КубокКультуры_ЗХ[[#This Row],[Боди-Арт]:[Творческий конкурс]])</f>
        <v>0</v>
      </c>
      <c r="O13">
        <f>RANK(КубокКультуры_ЗХ[[#This Row],[Итого]],КубокКультуры_ЗХ[Итого],1)</f>
        <v>1</v>
      </c>
    </row>
    <row r="14" spans="1:15" x14ac:dyDescent="0.35">
      <c r="A14" t="s">
        <v>10</v>
      </c>
      <c r="B14">
        <f>БодиАрт_ОЗ[[#This Row],[кол-во очков]]</f>
        <v>0</v>
      </c>
      <c r="C14">
        <f>Бивуак_ОЗ[[#This Row],[кол-во очков]]</f>
        <v>0</v>
      </c>
      <c r="D14">
        <f>ДранкФэст_ОЗ[[#This Row],[кол-во очков]]</f>
        <v>0</v>
      </c>
      <c r="E14">
        <f>ТворКон_ОЗ[[#This Row],[кол-во очков]]</f>
        <v>0</v>
      </c>
      <c r="F14">
        <f>SUM(КубокКультуры_ОЗ[[#This Row],[Боди-Арт]:[Творческий конкурс]])</f>
        <v>0</v>
      </c>
      <c r="G14">
        <f>RANK(КубокКультуры_ОЗ[[#This Row],[Итого]],КубокКультуры_ОЗ[Итого],1)</f>
        <v>1</v>
      </c>
      <c r="I14" t="s">
        <v>10</v>
      </c>
      <c r="J14">
        <f>БодиАрт_ЗХ[[#This Row],[Кол-во очков]]</f>
        <v>0</v>
      </c>
      <c r="K14">
        <f>Бивуак_ЗХ[[#This Row],[Кол-во очков]]</f>
        <v>0</v>
      </c>
      <c r="L14">
        <f>ДранкФэст_ЗХ[[#This Row],[Кол-во очков]]</f>
        <v>0</v>
      </c>
      <c r="M14">
        <f>ТворКон_ЗХ[[#This Row],[Кол-во очков]]</f>
        <v>0</v>
      </c>
      <c r="N14">
        <f>SUM(КубокКультуры_ЗХ[[#This Row],[Боди-Арт]:[Творческий конкурс]])</f>
        <v>0</v>
      </c>
      <c r="O14">
        <f>RANK(КубокКультуры_ЗХ[[#This Row],[Итого]],КубокКультуры_ЗХ[Итого],1)</f>
        <v>1</v>
      </c>
    </row>
    <row r="15" spans="1:15" x14ac:dyDescent="0.35">
      <c r="A15" t="s">
        <v>11</v>
      </c>
      <c r="B15">
        <f>БодиАрт_ОЗ[[#This Row],[кол-во очков]]</f>
        <v>0</v>
      </c>
      <c r="C15">
        <f>Бивуак_ОЗ[[#This Row],[кол-во очков]]</f>
        <v>0</v>
      </c>
      <c r="D15">
        <f>ДранкФэст_ОЗ[[#This Row],[кол-во очков]]</f>
        <v>0</v>
      </c>
      <c r="E15">
        <f>ТворКон_ОЗ[[#This Row],[кол-во очков]]</f>
        <v>0</v>
      </c>
      <c r="F15">
        <f>SUM(КубокКультуры_ОЗ[[#This Row],[Боди-Арт]:[Творческий конкурс]])</f>
        <v>0</v>
      </c>
      <c r="G15">
        <f>RANK(КубокКультуры_ОЗ[[#This Row],[Итого]],КубокКультуры_ОЗ[Итого],1)</f>
        <v>1</v>
      </c>
      <c r="I15" t="s">
        <v>11</v>
      </c>
      <c r="J15">
        <f>БодиАрт_ЗХ[[#This Row],[Кол-во очков]]</f>
        <v>0</v>
      </c>
      <c r="K15">
        <f>Бивуак_ЗХ[[#This Row],[Кол-во очков]]</f>
        <v>0</v>
      </c>
      <c r="L15">
        <f>ДранкФэст_ЗХ[[#This Row],[Кол-во очков]]</f>
        <v>0</v>
      </c>
      <c r="M15">
        <f>ТворКон_ЗХ[[#This Row],[Кол-во очков]]</f>
        <v>0</v>
      </c>
      <c r="N15">
        <f>SUM(КубокКультуры_ЗХ[[#This Row],[Боди-Арт]:[Творческий конкурс]])</f>
        <v>0</v>
      </c>
      <c r="O15">
        <f>RANK(КубокКультуры_ЗХ[[#This Row],[Итого]],КубокКультуры_ЗХ[Итого],1)</f>
        <v>1</v>
      </c>
    </row>
    <row r="16" spans="1:15" x14ac:dyDescent="0.35">
      <c r="A16" t="s">
        <v>12</v>
      </c>
      <c r="B16">
        <f>БодиАрт_ОЗ[[#This Row],[кол-во очков]]</f>
        <v>0</v>
      </c>
      <c r="C16">
        <f>Бивуак_ОЗ[[#This Row],[кол-во очков]]</f>
        <v>0</v>
      </c>
      <c r="D16">
        <f>ДранкФэст_ОЗ[[#This Row],[кол-во очков]]</f>
        <v>0</v>
      </c>
      <c r="E16">
        <f>ТворКон_ОЗ[[#This Row],[кол-во очков]]</f>
        <v>0</v>
      </c>
      <c r="F16">
        <f>SUM(КубокКультуры_ОЗ[[#This Row],[Боди-Арт]:[Творческий конкурс]])</f>
        <v>0</v>
      </c>
      <c r="G16">
        <f>RANK(КубокКультуры_ОЗ[[#This Row],[Итого]],КубокКультуры_ОЗ[Итого],1)</f>
        <v>1</v>
      </c>
    </row>
    <row r="17" spans="1:7" x14ac:dyDescent="0.35">
      <c r="A17" t="s">
        <v>13</v>
      </c>
      <c r="B17">
        <f>БодиАрт_ОЗ[[#This Row],[кол-во очков]]</f>
        <v>0</v>
      </c>
      <c r="C17">
        <f>Бивуак_ОЗ[[#This Row],[кол-во очков]]</f>
        <v>0</v>
      </c>
      <c r="D17">
        <f>ДранкФэст_ОЗ[[#This Row],[кол-во очков]]</f>
        <v>0</v>
      </c>
      <c r="E17">
        <f>ТворКон_ОЗ[[#This Row],[кол-во очков]]</f>
        <v>0</v>
      </c>
      <c r="F17">
        <f>SUM(КубокКультуры_ОЗ[[#This Row],[Боди-Арт]:[Творческий конкурс]])</f>
        <v>0</v>
      </c>
      <c r="G17">
        <f>RANK(КубокКультуры_ОЗ[[#This Row],[Итого]],КубокКультуры_ОЗ[Итого],1)</f>
        <v>1</v>
      </c>
    </row>
    <row r="18" spans="1:7" x14ac:dyDescent="0.35">
      <c r="A18" t="s">
        <v>14</v>
      </c>
      <c r="B18">
        <f>БодиАрт_ОЗ[[#This Row],[кол-во очков]]</f>
        <v>0</v>
      </c>
      <c r="C18">
        <f>Бивуак_ОЗ[[#This Row],[кол-во очков]]</f>
        <v>0</v>
      </c>
      <c r="D18">
        <f>ДранкФэст_ОЗ[[#This Row],[кол-во очков]]</f>
        <v>0</v>
      </c>
      <c r="E18">
        <f>ТворКон_ОЗ[[#This Row],[кол-во очков]]</f>
        <v>0</v>
      </c>
      <c r="F18">
        <f>SUM(КубокКультуры_ОЗ[[#This Row],[Боди-Арт]:[Творческий конкурс]])</f>
        <v>0</v>
      </c>
      <c r="G18">
        <f>RANK(КубокКультуры_ОЗ[[#This Row],[Итого]],КубокКультуры_ОЗ[Итого],1)</f>
        <v>1</v>
      </c>
    </row>
    <row r="19" spans="1:7" x14ac:dyDescent="0.35">
      <c r="A19" t="s">
        <v>15</v>
      </c>
      <c r="B19">
        <f>БодиАрт_ОЗ[[#This Row],[кол-во очков]]</f>
        <v>0</v>
      </c>
      <c r="C19">
        <f>Бивуак_ОЗ[[#This Row],[кол-во очков]]</f>
        <v>0</v>
      </c>
      <c r="D19">
        <f>ДранкФэст_ОЗ[[#This Row],[кол-во очков]]</f>
        <v>0</v>
      </c>
      <c r="E19">
        <f>ТворКон_ОЗ[[#This Row],[кол-во очков]]</f>
        <v>0</v>
      </c>
      <c r="F19">
        <f>SUM(КубокКультуры_ОЗ[[#This Row],[Боди-Арт]:[Творческий конкурс]])</f>
        <v>0</v>
      </c>
      <c r="G19">
        <f>RANK(КубокКультуры_ОЗ[[#This Row],[Итого]],КубокКультуры_ОЗ[Итого],1)</f>
        <v>1</v>
      </c>
    </row>
  </sheetData>
  <mergeCells count="2">
    <mergeCell ref="A4:G4"/>
    <mergeCell ref="I4:O4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C0B9-DCE7-4980-9862-7AA7266E5982}">
  <dimension ref="A1:E21"/>
  <sheetViews>
    <sheetView showGridLines="0" workbookViewId="0">
      <selection activeCell="J20" sqref="J20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69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19"/>
  <sheetViews>
    <sheetView workbookViewId="0">
      <selection activeCell="F20" sqref="F20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23</v>
      </c>
    </row>
    <row r="2" spans="1:9" x14ac:dyDescent="0.35">
      <c r="A2" t="s">
        <v>36</v>
      </c>
      <c r="B2" t="s">
        <v>37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НочОринт_ОЗ[[#This Row],[Место]]*$B$3</f>
        <v>0</v>
      </c>
      <c r="F6" t="s">
        <v>2</v>
      </c>
      <c r="G6" t="str">
        <f>IF(НочОринт_ОЗ[[#This Row],[Место]]="","",НочОринт_ОЗ[[#This Row],[Место]])</f>
        <v/>
      </c>
      <c r="H6" t="str">
        <f>IF(НочОринт_ЗХ[[#This Row],[Место в ОЗ]]="","",RANK(НочОринт_ЗХ[[#This Row],[Место в ОЗ]],НочОринт_ЗХ[Место в ОЗ],1))</f>
        <v/>
      </c>
      <c r="I6">
        <f>IF(НочОринт_ЗХ[[#This Row],[Место в ЗХ]]="",0,НочОринт_ЗХ[[#This Row],[Место в ЗХ]]*$B$3)</f>
        <v>0</v>
      </c>
    </row>
    <row r="7" spans="1:9" x14ac:dyDescent="0.35">
      <c r="A7" t="s">
        <v>3</v>
      </c>
      <c r="C7">
        <f>НочОринт_ОЗ[[#This Row],[Место]]*$B$3</f>
        <v>0</v>
      </c>
      <c r="F7" t="s">
        <v>3</v>
      </c>
      <c r="G7" t="str">
        <f>IF(НочОринт_ОЗ[[#This Row],[Место]]="","",НочОринт_ОЗ[[#This Row],[Место]])</f>
        <v/>
      </c>
      <c r="H7" t="str">
        <f>IF(НочОринт_ЗХ[[#This Row],[Место в ОЗ]]="","",RANK(НочОринт_ЗХ[[#This Row],[Место в ОЗ]],НочОринт_ЗХ[Место в ОЗ],1))</f>
        <v/>
      </c>
      <c r="I7">
        <f>IF(НочОринт_ЗХ[[#This Row],[Место в ЗХ]]="",0,НочОринт_ЗХ[[#This Row],[Место в ЗХ]]*$B$3)</f>
        <v>0</v>
      </c>
    </row>
    <row r="8" spans="1:9" x14ac:dyDescent="0.35">
      <c r="A8" t="s">
        <v>4</v>
      </c>
      <c r="C8">
        <f>НочОринт_ОЗ[[#This Row],[Место]]*$B$3</f>
        <v>0</v>
      </c>
      <c r="F8" t="s">
        <v>4</v>
      </c>
      <c r="G8" t="str">
        <f>IF(НочОринт_ОЗ[[#This Row],[Место]]="","",НочОринт_ОЗ[[#This Row],[Место]])</f>
        <v/>
      </c>
      <c r="H8" t="str">
        <f>IF(НочОринт_ЗХ[[#This Row],[Место в ОЗ]]="","",RANK(НочОринт_ЗХ[[#This Row],[Место в ОЗ]],НочОринт_ЗХ[Место в ОЗ],1))</f>
        <v/>
      </c>
      <c r="I8">
        <f>IF(НочОринт_ЗХ[[#This Row],[Место в ЗХ]]="",0,НочОринт_ЗХ[[#This Row],[Место в ЗХ]]*$B$3)</f>
        <v>0</v>
      </c>
    </row>
    <row r="9" spans="1:9" x14ac:dyDescent="0.35">
      <c r="A9" t="s">
        <v>5</v>
      </c>
      <c r="C9">
        <f>НочОринт_ОЗ[[#This Row],[Место]]*$B$3</f>
        <v>0</v>
      </c>
      <c r="F9" t="s">
        <v>5</v>
      </c>
      <c r="G9" t="str">
        <f>IF(НочОринт_ОЗ[[#This Row],[Место]]="","",НочОринт_ОЗ[[#This Row],[Место]])</f>
        <v/>
      </c>
      <c r="H9" t="str">
        <f>IF(НочОринт_ЗХ[[#This Row],[Место в ОЗ]]="","",RANK(НочОринт_ЗХ[[#This Row],[Место в ОЗ]],НочОринт_ЗХ[Место в ОЗ],1))</f>
        <v/>
      </c>
      <c r="I9">
        <f>IF(НочОринт_ЗХ[[#This Row],[Место в ЗХ]]="",0,НочОринт_ЗХ[[#This Row],[Место в ЗХ]]*$B$3)</f>
        <v>0</v>
      </c>
    </row>
    <row r="10" spans="1:9" x14ac:dyDescent="0.35">
      <c r="A10" t="s">
        <v>6</v>
      </c>
      <c r="C10">
        <f>НочОринт_ОЗ[[#This Row],[Место]]*$B$3</f>
        <v>0</v>
      </c>
      <c r="F10" t="s">
        <v>6</v>
      </c>
      <c r="G10" t="str">
        <f>IF(НочОринт_ОЗ[[#This Row],[Место]]="","",НочОринт_ОЗ[[#This Row],[Место]])</f>
        <v/>
      </c>
      <c r="H10" t="str">
        <f>IF(НочОринт_ЗХ[[#This Row],[Место в ОЗ]]="","",RANK(НочОринт_ЗХ[[#This Row],[Место в ОЗ]],НочОринт_ЗХ[Место в ОЗ],1))</f>
        <v/>
      </c>
      <c r="I10">
        <f>IF(НочОринт_ЗХ[[#This Row],[Место в ЗХ]]="",0,НочОринт_ЗХ[[#This Row],[Место в ЗХ]]*$B$3)</f>
        <v>0</v>
      </c>
    </row>
    <row r="11" spans="1:9" x14ac:dyDescent="0.35">
      <c r="A11" t="s">
        <v>7</v>
      </c>
      <c r="C11">
        <f>НочОринт_ОЗ[[#This Row],[Место]]*$B$3</f>
        <v>0</v>
      </c>
      <c r="F11" t="s">
        <v>7</v>
      </c>
      <c r="G11" t="str">
        <f>IF(НочОринт_ОЗ[[#This Row],[Место]]="","",НочОринт_ОЗ[[#This Row],[Место]])</f>
        <v/>
      </c>
      <c r="H11" t="str">
        <f>IF(НочОринт_ЗХ[[#This Row],[Место в ОЗ]]="","",RANK(НочОринт_ЗХ[[#This Row],[Место в ОЗ]],НочОринт_ЗХ[Место в ОЗ],1))</f>
        <v/>
      </c>
      <c r="I11">
        <f>IF(НочОринт_ЗХ[[#This Row],[Место в ЗХ]]="",0,НочОринт_ЗХ[[#This Row],[Место в ЗХ]]*$B$3)</f>
        <v>0</v>
      </c>
    </row>
    <row r="12" spans="1:9" x14ac:dyDescent="0.35">
      <c r="A12" t="s">
        <v>8</v>
      </c>
      <c r="C12">
        <f>НочОринт_ОЗ[[#This Row],[Место]]*$B$3</f>
        <v>0</v>
      </c>
      <c r="F12" t="s">
        <v>8</v>
      </c>
      <c r="G12" t="str">
        <f>IF(НочОринт_ОЗ[[#This Row],[Место]]="","",НочОринт_ОЗ[[#This Row],[Место]])</f>
        <v/>
      </c>
      <c r="H12" t="str">
        <f>IF(НочОринт_ЗХ[[#This Row],[Место в ОЗ]]="","",RANK(НочОринт_ЗХ[[#This Row],[Место в ОЗ]],НочОринт_ЗХ[Место в ОЗ],1))</f>
        <v/>
      </c>
      <c r="I12">
        <f>IF(НочОринт_ЗХ[[#This Row],[Место в ЗХ]]="",0,НочОринт_ЗХ[[#This Row],[Место в ЗХ]]*$B$3)</f>
        <v>0</v>
      </c>
    </row>
    <row r="13" spans="1:9" x14ac:dyDescent="0.35">
      <c r="A13" t="s">
        <v>9</v>
      </c>
      <c r="C13">
        <f>НочОринт_ОЗ[[#This Row],[Место]]*$B$3</f>
        <v>0</v>
      </c>
      <c r="F13" t="s">
        <v>9</v>
      </c>
      <c r="G13" t="str">
        <f>IF(НочОринт_ОЗ[[#This Row],[Место]]="","",НочОринт_ОЗ[[#This Row],[Место]])</f>
        <v/>
      </c>
      <c r="H13" t="str">
        <f>IF(НочОринт_ЗХ[[#This Row],[Место в ОЗ]]="","",RANK(НочОринт_ЗХ[[#This Row],[Место в ОЗ]],НочОринт_ЗХ[Место в ОЗ],1))</f>
        <v/>
      </c>
      <c r="I13">
        <f>IF(НочОринт_ЗХ[[#This Row],[Место в ЗХ]]="",0,НочОринт_ЗХ[[#This Row],[Место в ЗХ]]*$B$3)</f>
        <v>0</v>
      </c>
    </row>
    <row r="14" spans="1:9" x14ac:dyDescent="0.35">
      <c r="A14" t="s">
        <v>10</v>
      </c>
      <c r="C14">
        <f>НочОринт_ОЗ[[#This Row],[Место]]*$B$3</f>
        <v>0</v>
      </c>
      <c r="F14" t="s">
        <v>10</v>
      </c>
      <c r="G14" t="str">
        <f>IF(НочОринт_ОЗ[[#This Row],[Место]]="","",НочОринт_ОЗ[[#This Row],[Место]])</f>
        <v/>
      </c>
      <c r="H14" t="str">
        <f>IF(НочОринт_ЗХ[[#This Row],[Место в ОЗ]]="","",RANK(НочОринт_ЗХ[[#This Row],[Место в ОЗ]],НочОринт_ЗХ[Место в ОЗ],1))</f>
        <v/>
      </c>
      <c r="I14">
        <f>IF(НочОринт_ЗХ[[#This Row],[Место в ЗХ]]="",0,НочОринт_ЗХ[[#This Row],[Место в ЗХ]]*$B$3)</f>
        <v>0</v>
      </c>
    </row>
    <row r="15" spans="1:9" x14ac:dyDescent="0.35">
      <c r="A15" t="s">
        <v>11</v>
      </c>
      <c r="C15">
        <f>НочОринт_ОЗ[[#This Row],[Место]]*$B$3</f>
        <v>0</v>
      </c>
      <c r="F15" t="s">
        <v>11</v>
      </c>
      <c r="G15" t="str">
        <f>IF(НочОринт_ОЗ[[#This Row],[Место]]="","",НочОринт_ОЗ[[#This Row],[Место]])</f>
        <v/>
      </c>
      <c r="H15" t="str">
        <f>IF(НочОринт_ЗХ[[#This Row],[Место в ОЗ]]="","",RANK(НочОринт_ЗХ[[#This Row],[Место в ОЗ]],НочОринт_ЗХ[Место в ОЗ],1))</f>
        <v/>
      </c>
      <c r="I15">
        <f>IF(НочОринт_ЗХ[[#This Row],[Место в ЗХ]]="",0,НочОринт_ЗХ[[#This Row],[Место в ЗХ]]*$B$3)</f>
        <v>0</v>
      </c>
    </row>
    <row r="16" spans="1:9" x14ac:dyDescent="0.35">
      <c r="A16" t="s">
        <v>12</v>
      </c>
      <c r="C16">
        <f>НочОринт_ОЗ[[#This Row],[Место]]*$B$3</f>
        <v>0</v>
      </c>
    </row>
    <row r="17" spans="1:3" x14ac:dyDescent="0.35">
      <c r="A17" t="s">
        <v>13</v>
      </c>
      <c r="C17">
        <f>НочОринт_ОЗ[[#This Row],[Место]]*$B$3</f>
        <v>0</v>
      </c>
    </row>
    <row r="18" spans="1:3" x14ac:dyDescent="0.35">
      <c r="A18" t="s">
        <v>14</v>
      </c>
      <c r="C18">
        <f>НочОринт_ОЗ[[#This Row],[Место]]*$B$3</f>
        <v>0</v>
      </c>
    </row>
    <row r="19" spans="1:3" x14ac:dyDescent="0.35">
      <c r="A19" t="s">
        <v>15</v>
      </c>
      <c r="C19">
        <f>НочОринт_ОЗ[[#This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9975-1E62-4682-897F-85D074C03D54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23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I19"/>
  <sheetViews>
    <sheetView workbookViewId="0"/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s="1" t="s">
        <v>40</v>
      </c>
    </row>
    <row r="2" spans="1:9" x14ac:dyDescent="0.35">
      <c r="A2" t="s">
        <v>36</v>
      </c>
      <c r="B2" t="s">
        <v>37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Велотуризм_ОЗ[[#This Row],[Место]]*$B$3</f>
        <v>0</v>
      </c>
      <c r="F6" t="s">
        <v>2</v>
      </c>
      <c r="G6" t="str">
        <f>IF(Велотуризм_ОЗ[[#This Row],[Место]]="","",Велотуризм_ОЗ[[#This Row],[Место]])</f>
        <v/>
      </c>
      <c r="H6" t="str">
        <f>IF(Велотуризм_ЗХ[[#This Row],[Место в ОЗ]]="","",RANK(Велотуризм_ЗХ[[#This Row],[Место в ОЗ]],Велотуризм_ЗХ[Место в ОЗ],1))</f>
        <v/>
      </c>
      <c r="I6">
        <f>IF(Велотуризм_ЗХ[[#This Row],[Место в ЗХ]]="",0,Велотуризм_ЗХ[[#This Row],[Место в ЗХ]]*$B$3)</f>
        <v>0</v>
      </c>
    </row>
    <row r="7" spans="1:9" x14ac:dyDescent="0.35">
      <c r="A7" t="s">
        <v>3</v>
      </c>
      <c r="C7">
        <f>Велотуризм_ОЗ[[#This Row],[Место]]*$B$3</f>
        <v>0</v>
      </c>
      <c r="F7" t="s">
        <v>3</v>
      </c>
      <c r="G7" t="str">
        <f>IF(Велотуризм_ОЗ[[#This Row],[Место]]="","",Велотуризм_ОЗ[[#This Row],[Место]])</f>
        <v/>
      </c>
      <c r="H7" t="str">
        <f>IF(Велотуризм_ЗХ[[#This Row],[Место в ОЗ]]="","",RANK(Велотуризм_ЗХ[[#This Row],[Место в ОЗ]],Велотуризм_ЗХ[Место в ОЗ],1))</f>
        <v/>
      </c>
      <c r="I7">
        <f>IF(Велотуризм_ЗХ[[#This Row],[Место в ЗХ]]="",0,Велотуризм_ЗХ[[#This Row],[Место в ЗХ]]*$B$3)</f>
        <v>0</v>
      </c>
    </row>
    <row r="8" spans="1:9" x14ac:dyDescent="0.35">
      <c r="A8" t="s">
        <v>4</v>
      </c>
      <c r="C8">
        <f>Велотуризм_ОЗ[[#This Row],[Место]]*$B$3</f>
        <v>0</v>
      </c>
      <c r="F8" t="s">
        <v>4</v>
      </c>
      <c r="G8" t="str">
        <f>IF(Велотуризм_ОЗ[[#This Row],[Место]]="","",Велотуризм_ОЗ[[#This Row],[Место]])</f>
        <v/>
      </c>
      <c r="H8" t="str">
        <f>IF(Велотуризм_ЗХ[[#This Row],[Место в ОЗ]]="","",RANK(Велотуризм_ЗХ[[#This Row],[Место в ОЗ]],Велотуризм_ЗХ[Место в ОЗ],1))</f>
        <v/>
      </c>
      <c r="I8">
        <f>IF(Велотуризм_ЗХ[[#This Row],[Место в ЗХ]]="",0,Велотуризм_ЗХ[[#This Row],[Место в ЗХ]]*$B$3)</f>
        <v>0</v>
      </c>
    </row>
    <row r="9" spans="1:9" x14ac:dyDescent="0.35">
      <c r="A9" t="s">
        <v>5</v>
      </c>
      <c r="C9">
        <f>Велотуризм_ОЗ[[#This Row],[Место]]*$B$3</f>
        <v>0</v>
      </c>
      <c r="F9" t="s">
        <v>5</v>
      </c>
      <c r="G9" t="str">
        <f>IF(Велотуризм_ОЗ[[#This Row],[Место]]="","",Велотуризм_ОЗ[[#This Row],[Место]])</f>
        <v/>
      </c>
      <c r="H9" t="str">
        <f>IF(Велотуризм_ЗХ[[#This Row],[Место в ОЗ]]="","",RANK(Велотуризм_ЗХ[[#This Row],[Место в ОЗ]],Велотуризм_ЗХ[Место в ОЗ],1))</f>
        <v/>
      </c>
      <c r="I9">
        <f>IF(Велотуризм_ЗХ[[#This Row],[Место в ЗХ]]="",0,Велотуризм_ЗХ[[#This Row],[Место в ЗХ]]*$B$3)</f>
        <v>0</v>
      </c>
    </row>
    <row r="10" spans="1:9" x14ac:dyDescent="0.35">
      <c r="A10" t="s">
        <v>6</v>
      </c>
      <c r="C10">
        <f>Велотуризм_ОЗ[[#This Row],[Место]]*$B$3</f>
        <v>0</v>
      </c>
      <c r="F10" t="s">
        <v>6</v>
      </c>
      <c r="G10" t="str">
        <f>IF(Велотуризм_ОЗ[[#This Row],[Место]]="","",Велотуризм_ОЗ[[#This Row],[Место]])</f>
        <v/>
      </c>
      <c r="H10" t="str">
        <f>IF(Велотуризм_ЗХ[[#This Row],[Место в ОЗ]]="","",RANK(Велотуризм_ЗХ[[#This Row],[Место в ОЗ]],Велотуризм_ЗХ[Место в ОЗ],1))</f>
        <v/>
      </c>
      <c r="I10">
        <f>IF(Велотуризм_ЗХ[[#This Row],[Место в ЗХ]]="",0,Велотуризм_ЗХ[[#This Row],[Место в ЗХ]]*$B$3)</f>
        <v>0</v>
      </c>
    </row>
    <row r="11" spans="1:9" x14ac:dyDescent="0.35">
      <c r="A11" t="s">
        <v>7</v>
      </c>
      <c r="C11">
        <f>Велотуризм_ОЗ[[#This Row],[Место]]*$B$3</f>
        <v>0</v>
      </c>
      <c r="F11" t="s">
        <v>7</v>
      </c>
      <c r="G11" t="str">
        <f>IF(Велотуризм_ОЗ[[#This Row],[Место]]="","",Велотуризм_ОЗ[[#This Row],[Место]])</f>
        <v/>
      </c>
      <c r="H11" t="str">
        <f>IF(Велотуризм_ЗХ[[#This Row],[Место в ОЗ]]="","",RANK(Велотуризм_ЗХ[[#This Row],[Место в ОЗ]],Велотуризм_ЗХ[Место в ОЗ],1))</f>
        <v/>
      </c>
      <c r="I11">
        <f>IF(Велотуризм_ЗХ[[#This Row],[Место в ЗХ]]="",0,Велотуризм_ЗХ[[#This Row],[Место в ЗХ]]*$B$3)</f>
        <v>0</v>
      </c>
    </row>
    <row r="12" spans="1:9" x14ac:dyDescent="0.35">
      <c r="A12" t="s">
        <v>8</v>
      </c>
      <c r="C12">
        <f>Велотуризм_ОЗ[[#This Row],[Место]]*$B$3</f>
        <v>0</v>
      </c>
      <c r="F12" t="s">
        <v>8</v>
      </c>
      <c r="G12" t="str">
        <f>IF(Велотуризм_ОЗ[[#This Row],[Место]]="","",Велотуризм_ОЗ[[#This Row],[Место]])</f>
        <v/>
      </c>
      <c r="H12" t="str">
        <f>IF(Велотуризм_ЗХ[[#This Row],[Место в ОЗ]]="","",RANK(Велотуризм_ЗХ[[#This Row],[Место в ОЗ]],Велотуризм_ЗХ[Место в ОЗ],1))</f>
        <v/>
      </c>
      <c r="I12">
        <f>IF(Велотуризм_ЗХ[[#This Row],[Место в ЗХ]]="",0,Велотуризм_ЗХ[[#This Row],[Место в ЗХ]]*$B$3)</f>
        <v>0</v>
      </c>
    </row>
    <row r="13" spans="1:9" x14ac:dyDescent="0.35">
      <c r="A13" t="s">
        <v>9</v>
      </c>
      <c r="C13">
        <f>Велотуризм_ОЗ[[#This Row],[Место]]*$B$3</f>
        <v>0</v>
      </c>
      <c r="F13" t="s">
        <v>9</v>
      </c>
      <c r="G13" t="str">
        <f>IF(Велотуризм_ОЗ[[#This Row],[Место]]="","",Велотуризм_ОЗ[[#This Row],[Место]])</f>
        <v/>
      </c>
      <c r="H13" t="str">
        <f>IF(Велотуризм_ЗХ[[#This Row],[Место в ОЗ]]="","",RANK(Велотуризм_ЗХ[[#This Row],[Место в ОЗ]],Велотуризм_ЗХ[Место в ОЗ],1))</f>
        <v/>
      </c>
      <c r="I13">
        <f>IF(Велотуризм_ЗХ[[#This Row],[Место в ЗХ]]="",0,Велотуризм_ЗХ[[#This Row],[Место в ЗХ]]*$B$3)</f>
        <v>0</v>
      </c>
    </row>
    <row r="14" spans="1:9" x14ac:dyDescent="0.35">
      <c r="A14" t="s">
        <v>10</v>
      </c>
      <c r="C14">
        <f>Велотуризм_ОЗ[[#This Row],[Место]]*$B$3</f>
        <v>0</v>
      </c>
      <c r="F14" t="s">
        <v>10</v>
      </c>
      <c r="G14" t="str">
        <f>IF(Велотуризм_ОЗ[[#This Row],[Место]]="","",Велотуризм_ОЗ[[#This Row],[Место]])</f>
        <v/>
      </c>
      <c r="H14" t="str">
        <f>IF(Велотуризм_ЗХ[[#This Row],[Место в ОЗ]]="","",RANK(Велотуризм_ЗХ[[#This Row],[Место в ОЗ]],Велотуризм_ЗХ[Место в ОЗ],1))</f>
        <v/>
      </c>
      <c r="I14">
        <f>IF(Велотуризм_ЗХ[[#This Row],[Место в ЗХ]]="",0,Велотуризм_ЗХ[[#This Row],[Место в ЗХ]]*$B$3)</f>
        <v>0</v>
      </c>
    </row>
    <row r="15" spans="1:9" x14ac:dyDescent="0.35">
      <c r="A15" t="s">
        <v>11</v>
      </c>
      <c r="C15">
        <f>Велотуризм_ОЗ[[#This Row],[Место]]*$B$3</f>
        <v>0</v>
      </c>
      <c r="F15" t="s">
        <v>11</v>
      </c>
      <c r="G15" t="str">
        <f>IF(Велотуризм_ОЗ[[#This Row],[Место]]="","",Велотуризм_ОЗ[[#This Row],[Место]])</f>
        <v/>
      </c>
      <c r="H15" t="str">
        <f>IF(Велотуризм_ЗХ[[#This Row],[Место в ОЗ]]="","",RANK(Велотуризм_ЗХ[[#This Row],[Место в ОЗ]],Велотуризм_ЗХ[Место в ОЗ],1))</f>
        <v/>
      </c>
      <c r="I15">
        <f>IF(Велотуризм_ЗХ[[#This Row],[Место в ЗХ]]="",0,Велотуризм_ЗХ[[#This Row],[Место в ЗХ]]*$B$3)</f>
        <v>0</v>
      </c>
    </row>
    <row r="16" spans="1:9" x14ac:dyDescent="0.35">
      <c r="A16" t="s">
        <v>12</v>
      </c>
      <c r="C16">
        <f>Велотуризм_ОЗ[[#This Row],[Место]]*$B$3</f>
        <v>0</v>
      </c>
    </row>
    <row r="17" spans="1:3" x14ac:dyDescent="0.35">
      <c r="A17" t="s">
        <v>13</v>
      </c>
      <c r="C17">
        <f>Велотуризм_ОЗ[[#This Row],[Место]]*$B$3</f>
        <v>0</v>
      </c>
    </row>
    <row r="18" spans="1:3" x14ac:dyDescent="0.35">
      <c r="A18" t="s">
        <v>14</v>
      </c>
      <c r="C18">
        <f>Велотуризм_ОЗ[[#This Row],[Место]]*$B$3</f>
        <v>0</v>
      </c>
    </row>
    <row r="19" spans="1:3" x14ac:dyDescent="0.35">
      <c r="A19" t="s">
        <v>15</v>
      </c>
      <c r="C19">
        <f>Велотуризм_ОЗ[[#This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E273-905B-423D-B0EF-4396DCABB376}">
  <sheetPr>
    <tabColor theme="9" tint="0.79998168889431442"/>
  </sheetPr>
  <dimension ref="A1:E21"/>
  <sheetViews>
    <sheetView showGridLines="0" workbookViewId="0">
      <selection activeCell="B5" sqref="B5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40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I19"/>
  <sheetViews>
    <sheetView workbookViewId="0">
      <selection activeCell="F20" sqref="F20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24</v>
      </c>
    </row>
    <row r="2" spans="1:9" x14ac:dyDescent="0.35">
      <c r="A2" t="s">
        <v>36</v>
      </c>
      <c r="B2" t="s">
        <v>37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ТехПешТур_ОЗ[[#This Row],[Место]]*$B$3</f>
        <v>0</v>
      </c>
      <c r="F6" t="s">
        <v>2</v>
      </c>
      <c r="G6" t="str">
        <f>IF(ТехПешТур_ОЗ[[#This Row],[Место]]="","",ТехПешТур_ОЗ[[#This Row],[Место]])</f>
        <v/>
      </c>
      <c r="H6" t="str">
        <f>IF(ТехПешТур_ЗХ[[#This Row],[Место в ОЗ]]="","",RANK(ТехПешТур_ЗХ[[#This Row],[Место в ОЗ]],ТехПешТур_ЗХ[Место в ОЗ],1))</f>
        <v/>
      </c>
      <c r="I6">
        <f>IF(ТехПешТур_ЗХ[[#This Row],[Место в ЗХ]]="",0,ТехПешТур_ЗХ[[#This Row],[Место в ЗХ]]*$B$3)</f>
        <v>0</v>
      </c>
    </row>
    <row r="7" spans="1:9" x14ac:dyDescent="0.35">
      <c r="A7" t="s">
        <v>3</v>
      </c>
      <c r="C7">
        <f>ТехПешТур_ОЗ[[#This Row],[Место]]*$B$3</f>
        <v>0</v>
      </c>
      <c r="F7" t="s">
        <v>3</v>
      </c>
      <c r="G7" t="str">
        <f>IF(ТехПешТур_ОЗ[[#This Row],[Место]]="","",ТехПешТур_ОЗ[[#This Row],[Место]])</f>
        <v/>
      </c>
      <c r="H7" t="str">
        <f>IF(ТехПешТур_ЗХ[[#This Row],[Место в ОЗ]]="","",RANK(ТехПешТур_ЗХ[[#This Row],[Место в ОЗ]],ТехПешТур_ЗХ[Место в ОЗ],1))</f>
        <v/>
      </c>
      <c r="I7">
        <f>IF(ТехПешТур_ЗХ[[#This Row],[Место в ЗХ]]="",0,ТехПешТур_ЗХ[[#This Row],[Место в ЗХ]]*$B$3)</f>
        <v>0</v>
      </c>
    </row>
    <row r="8" spans="1:9" x14ac:dyDescent="0.35">
      <c r="A8" t="s">
        <v>4</v>
      </c>
      <c r="C8">
        <f>ТехПешТур_ОЗ[[#This Row],[Место]]*$B$3</f>
        <v>0</v>
      </c>
      <c r="F8" t="s">
        <v>4</v>
      </c>
      <c r="G8" t="str">
        <f>IF(ТехПешТур_ОЗ[[#This Row],[Место]]="","",ТехПешТур_ОЗ[[#This Row],[Место]])</f>
        <v/>
      </c>
      <c r="H8" t="str">
        <f>IF(ТехПешТур_ЗХ[[#This Row],[Место в ОЗ]]="","",RANK(ТехПешТур_ЗХ[[#This Row],[Место в ОЗ]],ТехПешТур_ЗХ[Место в ОЗ],1))</f>
        <v/>
      </c>
      <c r="I8">
        <f>IF(ТехПешТур_ЗХ[[#This Row],[Место в ЗХ]]="",0,ТехПешТур_ЗХ[[#This Row],[Место в ЗХ]]*$B$3)</f>
        <v>0</v>
      </c>
    </row>
    <row r="9" spans="1:9" x14ac:dyDescent="0.35">
      <c r="A9" t="s">
        <v>5</v>
      </c>
      <c r="C9">
        <f>ТехПешТур_ОЗ[[#This Row],[Место]]*$B$3</f>
        <v>0</v>
      </c>
      <c r="F9" t="s">
        <v>5</v>
      </c>
      <c r="G9" t="str">
        <f>IF(ТехПешТур_ОЗ[[#This Row],[Место]]="","",ТехПешТур_ОЗ[[#This Row],[Место]])</f>
        <v/>
      </c>
      <c r="H9" t="str">
        <f>IF(ТехПешТур_ЗХ[[#This Row],[Место в ОЗ]]="","",RANK(ТехПешТур_ЗХ[[#This Row],[Место в ОЗ]],ТехПешТур_ЗХ[Место в ОЗ],1))</f>
        <v/>
      </c>
      <c r="I9">
        <f>IF(ТехПешТур_ЗХ[[#This Row],[Место в ЗХ]]="",0,ТехПешТур_ЗХ[[#This Row],[Место в ЗХ]]*$B$3)</f>
        <v>0</v>
      </c>
    </row>
    <row r="10" spans="1:9" x14ac:dyDescent="0.35">
      <c r="A10" t="s">
        <v>6</v>
      </c>
      <c r="C10">
        <f>ТехПешТур_ОЗ[[#This Row],[Место]]*$B$3</f>
        <v>0</v>
      </c>
      <c r="F10" t="s">
        <v>6</v>
      </c>
      <c r="G10" t="str">
        <f>IF(ТехПешТур_ОЗ[[#This Row],[Место]]="","",ТехПешТур_ОЗ[[#This Row],[Место]])</f>
        <v/>
      </c>
      <c r="H10" t="str">
        <f>IF(ТехПешТур_ЗХ[[#This Row],[Место в ОЗ]]="","",RANK(ТехПешТур_ЗХ[[#This Row],[Место в ОЗ]],ТехПешТур_ЗХ[Место в ОЗ],1))</f>
        <v/>
      </c>
      <c r="I10">
        <f>IF(ТехПешТур_ЗХ[[#This Row],[Место в ЗХ]]="",0,ТехПешТур_ЗХ[[#This Row],[Место в ЗХ]]*$B$3)</f>
        <v>0</v>
      </c>
    </row>
    <row r="11" spans="1:9" x14ac:dyDescent="0.35">
      <c r="A11" t="s">
        <v>7</v>
      </c>
      <c r="C11">
        <f>ТехПешТур_ОЗ[[#This Row],[Место]]*$B$3</f>
        <v>0</v>
      </c>
      <c r="F11" t="s">
        <v>7</v>
      </c>
      <c r="G11" t="str">
        <f>IF(ТехПешТур_ОЗ[[#This Row],[Место]]="","",ТехПешТур_ОЗ[[#This Row],[Место]])</f>
        <v/>
      </c>
      <c r="H11" t="str">
        <f>IF(ТехПешТур_ЗХ[[#This Row],[Место в ОЗ]]="","",RANK(ТехПешТур_ЗХ[[#This Row],[Место в ОЗ]],ТехПешТур_ЗХ[Место в ОЗ],1))</f>
        <v/>
      </c>
      <c r="I11">
        <f>IF(ТехПешТур_ЗХ[[#This Row],[Место в ЗХ]]="",0,ТехПешТур_ЗХ[[#This Row],[Место в ЗХ]]*$B$3)</f>
        <v>0</v>
      </c>
    </row>
    <row r="12" spans="1:9" x14ac:dyDescent="0.35">
      <c r="A12" t="s">
        <v>8</v>
      </c>
      <c r="C12">
        <f>ТехПешТур_ОЗ[[#This Row],[Место]]*$B$3</f>
        <v>0</v>
      </c>
      <c r="F12" t="s">
        <v>8</v>
      </c>
      <c r="G12" t="str">
        <f>IF(ТехПешТур_ОЗ[[#This Row],[Место]]="","",ТехПешТур_ОЗ[[#This Row],[Место]])</f>
        <v/>
      </c>
      <c r="H12" t="str">
        <f>IF(ТехПешТур_ЗХ[[#This Row],[Место в ОЗ]]="","",RANK(ТехПешТур_ЗХ[[#This Row],[Место в ОЗ]],ТехПешТур_ЗХ[Место в ОЗ],1))</f>
        <v/>
      </c>
      <c r="I12">
        <f>IF(ТехПешТур_ЗХ[[#This Row],[Место в ЗХ]]="",0,ТехПешТур_ЗХ[[#This Row],[Место в ЗХ]]*$B$3)</f>
        <v>0</v>
      </c>
    </row>
    <row r="13" spans="1:9" x14ac:dyDescent="0.35">
      <c r="A13" t="s">
        <v>9</v>
      </c>
      <c r="C13">
        <f>ТехПешТур_ОЗ[[#This Row],[Место]]*$B$3</f>
        <v>0</v>
      </c>
      <c r="F13" t="s">
        <v>9</v>
      </c>
      <c r="G13" t="str">
        <f>IF(ТехПешТур_ОЗ[[#This Row],[Место]]="","",ТехПешТур_ОЗ[[#This Row],[Место]])</f>
        <v/>
      </c>
      <c r="H13" t="str">
        <f>IF(ТехПешТур_ЗХ[[#This Row],[Место в ОЗ]]="","",RANK(ТехПешТур_ЗХ[[#This Row],[Место в ОЗ]],ТехПешТур_ЗХ[Место в ОЗ],1))</f>
        <v/>
      </c>
      <c r="I13">
        <f>IF(ТехПешТур_ЗХ[[#This Row],[Место в ЗХ]]="",0,ТехПешТур_ЗХ[[#This Row],[Место в ЗХ]]*$B$3)</f>
        <v>0</v>
      </c>
    </row>
    <row r="14" spans="1:9" x14ac:dyDescent="0.35">
      <c r="A14" t="s">
        <v>10</v>
      </c>
      <c r="C14">
        <f>ТехПешТур_ОЗ[[#This Row],[Место]]*$B$3</f>
        <v>0</v>
      </c>
      <c r="F14" t="s">
        <v>10</v>
      </c>
      <c r="G14" t="str">
        <f>IF(ТехПешТур_ОЗ[[#This Row],[Место]]="","",ТехПешТур_ОЗ[[#This Row],[Место]])</f>
        <v/>
      </c>
      <c r="H14" t="str">
        <f>IF(ТехПешТур_ЗХ[[#This Row],[Место в ОЗ]]="","",RANK(ТехПешТур_ЗХ[[#This Row],[Место в ОЗ]],ТехПешТур_ЗХ[Место в ОЗ],1))</f>
        <v/>
      </c>
      <c r="I14">
        <f>IF(ТехПешТур_ЗХ[[#This Row],[Место в ЗХ]]="",0,ТехПешТур_ЗХ[[#This Row],[Место в ЗХ]]*$B$3)</f>
        <v>0</v>
      </c>
    </row>
    <row r="15" spans="1:9" x14ac:dyDescent="0.35">
      <c r="A15" t="s">
        <v>11</v>
      </c>
      <c r="C15">
        <f>ТехПешТур_ОЗ[[#This Row],[Место]]*$B$3</f>
        <v>0</v>
      </c>
      <c r="F15" t="s">
        <v>11</v>
      </c>
      <c r="G15" t="str">
        <f>IF(ТехПешТур_ОЗ[[#This Row],[Место]]="","",ТехПешТур_ОЗ[[#This Row],[Место]])</f>
        <v/>
      </c>
      <c r="H15" t="str">
        <f>IF(ТехПешТур_ЗХ[[#This Row],[Место в ОЗ]]="","",RANK(ТехПешТур_ЗХ[[#This Row],[Место в ОЗ]],ТехПешТур_ЗХ[Место в ОЗ],1))</f>
        <v/>
      </c>
      <c r="I15">
        <f>IF(ТехПешТур_ЗХ[[#This Row],[Место в ЗХ]]="",0,ТехПешТур_ЗХ[[#This Row],[Место в ЗХ]]*$B$3)</f>
        <v>0</v>
      </c>
    </row>
    <row r="16" spans="1:9" x14ac:dyDescent="0.35">
      <c r="A16" t="s">
        <v>12</v>
      </c>
      <c r="C16">
        <f>ТехПешТур_ОЗ[[#This Row],[Место]]*$B$3</f>
        <v>0</v>
      </c>
    </row>
    <row r="17" spans="1:3" x14ac:dyDescent="0.35">
      <c r="A17" t="s">
        <v>13</v>
      </c>
      <c r="C17">
        <f>ТехПешТур_ОЗ[[#This Row],[Место]]*$B$3</f>
        <v>0</v>
      </c>
    </row>
    <row r="18" spans="1:3" x14ac:dyDescent="0.35">
      <c r="A18" t="s">
        <v>14</v>
      </c>
      <c r="C18">
        <f>ТехПешТур_ОЗ[[#This Row],[Место]]*$B$3</f>
        <v>0</v>
      </c>
    </row>
    <row r="19" spans="1:3" x14ac:dyDescent="0.35">
      <c r="A19" t="s">
        <v>15</v>
      </c>
      <c r="C19">
        <f>ТехПешТур_ОЗ[[#This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865F-8F8F-40DE-8A2B-0B0B12C0E8EC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24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I19"/>
  <sheetViews>
    <sheetView workbookViewId="0">
      <selection activeCell="F20" sqref="F20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25</v>
      </c>
    </row>
    <row r="2" spans="1:9" x14ac:dyDescent="0.35">
      <c r="A2" t="s">
        <v>36</v>
      </c>
      <c r="B2" t="s">
        <v>37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ТурМар_ОЗ[[#This Row],[Место]]*$B$3</f>
        <v>0</v>
      </c>
      <c r="F6" t="s">
        <v>2</v>
      </c>
      <c r="G6" t="str">
        <f>IF(ТурМар_ОЗ[[#This Row],[Место]]="","",ТурМар_ОЗ[[#This Row],[Место]])</f>
        <v/>
      </c>
      <c r="H6" t="str">
        <f>IF(ТурМар_ЗХ[[#This Row],[Место в ОЗ]]="","",RANK(ТурМар_ЗХ[[#This Row],[Место в ОЗ]],ТурМар_ЗХ[Место в ОЗ],1))</f>
        <v/>
      </c>
      <c r="I6">
        <f>IF(ТурМар_ЗХ[[#This Row],[Место в ЗХ]]="",0,ТурМар_ЗХ[[#This Row],[Место в ЗХ]]*$B$3)</f>
        <v>0</v>
      </c>
    </row>
    <row r="7" spans="1:9" x14ac:dyDescent="0.35">
      <c r="A7" t="s">
        <v>3</v>
      </c>
      <c r="C7">
        <f>ТурМар_ОЗ[[#This Row],[Место]]*$B$3</f>
        <v>0</v>
      </c>
      <c r="F7" t="s">
        <v>3</v>
      </c>
      <c r="G7" t="str">
        <f>IF(ТурМар_ОЗ[[#This Row],[Место]]="","",ТурМар_ОЗ[[#This Row],[Место]])</f>
        <v/>
      </c>
      <c r="H7" t="str">
        <f>IF(ТурМар_ЗХ[[#This Row],[Место в ОЗ]]="","",RANK(ТурМар_ЗХ[[#This Row],[Место в ОЗ]],ТурМар_ЗХ[Место в ОЗ],1))</f>
        <v/>
      </c>
      <c r="I7">
        <f>IF(ТурМар_ЗХ[[#This Row],[Место в ЗХ]]="",0,ТурМар_ЗХ[[#This Row],[Место в ЗХ]]*$B$3)</f>
        <v>0</v>
      </c>
    </row>
    <row r="8" spans="1:9" x14ac:dyDescent="0.35">
      <c r="A8" t="s">
        <v>4</v>
      </c>
      <c r="C8">
        <f>ТурМар_ОЗ[[#This Row],[Место]]*$B$3</f>
        <v>0</v>
      </c>
      <c r="F8" t="s">
        <v>4</v>
      </c>
      <c r="G8" t="str">
        <f>IF(ТурМар_ОЗ[[#This Row],[Место]]="","",ТурМар_ОЗ[[#This Row],[Место]])</f>
        <v/>
      </c>
      <c r="H8" t="str">
        <f>IF(ТурМар_ЗХ[[#This Row],[Место в ОЗ]]="","",RANK(ТурМар_ЗХ[[#This Row],[Место в ОЗ]],ТурМар_ЗХ[Место в ОЗ],1))</f>
        <v/>
      </c>
      <c r="I8">
        <f>IF(ТурМар_ЗХ[[#This Row],[Место в ЗХ]]="",0,ТурМар_ЗХ[[#This Row],[Место в ЗХ]]*$B$3)</f>
        <v>0</v>
      </c>
    </row>
    <row r="9" spans="1:9" x14ac:dyDescent="0.35">
      <c r="A9" t="s">
        <v>5</v>
      </c>
      <c r="C9">
        <f>ТурМар_ОЗ[[#This Row],[Место]]*$B$3</f>
        <v>0</v>
      </c>
      <c r="F9" t="s">
        <v>5</v>
      </c>
      <c r="G9" t="str">
        <f>IF(ТурМар_ОЗ[[#This Row],[Место]]="","",ТурМар_ОЗ[[#This Row],[Место]])</f>
        <v/>
      </c>
      <c r="H9" t="str">
        <f>IF(ТурМар_ЗХ[[#This Row],[Место в ОЗ]]="","",RANK(ТурМар_ЗХ[[#This Row],[Место в ОЗ]],ТурМар_ЗХ[Место в ОЗ],1))</f>
        <v/>
      </c>
      <c r="I9">
        <f>IF(ТурМар_ЗХ[[#This Row],[Место в ЗХ]]="",0,ТурМар_ЗХ[[#This Row],[Место в ЗХ]]*$B$3)</f>
        <v>0</v>
      </c>
    </row>
    <row r="10" spans="1:9" x14ac:dyDescent="0.35">
      <c r="A10" t="s">
        <v>6</v>
      </c>
      <c r="C10">
        <f>ТурМар_ОЗ[[#This Row],[Место]]*$B$3</f>
        <v>0</v>
      </c>
      <c r="F10" t="s">
        <v>6</v>
      </c>
      <c r="G10" t="str">
        <f>IF(ТурМар_ОЗ[[#This Row],[Место]]="","",ТурМар_ОЗ[[#This Row],[Место]])</f>
        <v/>
      </c>
      <c r="H10" t="str">
        <f>IF(ТурМар_ЗХ[[#This Row],[Место в ОЗ]]="","",RANK(ТурМар_ЗХ[[#This Row],[Место в ОЗ]],ТурМар_ЗХ[Место в ОЗ],1))</f>
        <v/>
      </c>
      <c r="I10">
        <f>IF(ТурМар_ЗХ[[#This Row],[Место в ЗХ]]="",0,ТурМар_ЗХ[[#This Row],[Место в ЗХ]]*$B$3)</f>
        <v>0</v>
      </c>
    </row>
    <row r="11" spans="1:9" x14ac:dyDescent="0.35">
      <c r="A11" t="s">
        <v>7</v>
      </c>
      <c r="C11">
        <f>ТурМар_ОЗ[[#This Row],[Место]]*$B$3</f>
        <v>0</v>
      </c>
      <c r="F11" t="s">
        <v>7</v>
      </c>
      <c r="G11" t="str">
        <f>IF(ТурМар_ОЗ[[#This Row],[Место]]="","",ТурМар_ОЗ[[#This Row],[Место]])</f>
        <v/>
      </c>
      <c r="H11" t="str">
        <f>IF(ТурМар_ЗХ[[#This Row],[Место в ОЗ]]="","",RANK(ТурМар_ЗХ[[#This Row],[Место в ОЗ]],ТурМар_ЗХ[Место в ОЗ],1))</f>
        <v/>
      </c>
      <c r="I11">
        <f>IF(ТурМар_ЗХ[[#This Row],[Место в ЗХ]]="",0,ТурМар_ЗХ[[#This Row],[Место в ЗХ]]*$B$3)</f>
        <v>0</v>
      </c>
    </row>
    <row r="12" spans="1:9" x14ac:dyDescent="0.35">
      <c r="A12" t="s">
        <v>8</v>
      </c>
      <c r="C12">
        <f>ТурМар_ОЗ[[#This Row],[Место]]*$B$3</f>
        <v>0</v>
      </c>
      <c r="F12" t="s">
        <v>8</v>
      </c>
      <c r="G12" t="str">
        <f>IF(ТурМар_ОЗ[[#This Row],[Место]]="","",ТурМар_ОЗ[[#This Row],[Место]])</f>
        <v/>
      </c>
      <c r="H12" t="str">
        <f>IF(ТурМар_ЗХ[[#This Row],[Место в ОЗ]]="","",RANK(ТурМар_ЗХ[[#This Row],[Место в ОЗ]],ТурМар_ЗХ[Место в ОЗ],1))</f>
        <v/>
      </c>
      <c r="I12">
        <f>IF(ТурМар_ЗХ[[#This Row],[Место в ЗХ]]="",0,ТурМар_ЗХ[[#This Row],[Место в ЗХ]]*$B$3)</f>
        <v>0</v>
      </c>
    </row>
    <row r="13" spans="1:9" x14ac:dyDescent="0.35">
      <c r="A13" t="s">
        <v>9</v>
      </c>
      <c r="C13">
        <f>ТурМар_ОЗ[[#This Row],[Место]]*$B$3</f>
        <v>0</v>
      </c>
      <c r="F13" t="s">
        <v>9</v>
      </c>
      <c r="G13" t="str">
        <f>IF(ТурМар_ОЗ[[#This Row],[Место]]="","",ТурМар_ОЗ[[#This Row],[Место]])</f>
        <v/>
      </c>
      <c r="H13" t="str">
        <f>IF(ТурМар_ЗХ[[#This Row],[Место в ОЗ]]="","",RANK(ТурМар_ЗХ[[#This Row],[Место в ОЗ]],ТурМар_ЗХ[Место в ОЗ],1))</f>
        <v/>
      </c>
      <c r="I13">
        <f>IF(ТурМар_ЗХ[[#This Row],[Место в ЗХ]]="",0,ТурМар_ЗХ[[#This Row],[Место в ЗХ]]*$B$3)</f>
        <v>0</v>
      </c>
    </row>
    <row r="14" spans="1:9" x14ac:dyDescent="0.35">
      <c r="A14" t="s">
        <v>10</v>
      </c>
      <c r="C14">
        <f>ТурМар_ОЗ[[#This Row],[Место]]*$B$3</f>
        <v>0</v>
      </c>
      <c r="F14" t="s">
        <v>10</v>
      </c>
      <c r="G14" t="str">
        <f>IF(ТурМар_ОЗ[[#This Row],[Место]]="","",ТурМар_ОЗ[[#This Row],[Место]])</f>
        <v/>
      </c>
      <c r="H14" t="str">
        <f>IF(ТурМар_ЗХ[[#This Row],[Место в ОЗ]]="","",RANK(ТурМар_ЗХ[[#This Row],[Место в ОЗ]],ТурМар_ЗХ[Место в ОЗ],1))</f>
        <v/>
      </c>
      <c r="I14">
        <f>IF(ТурМар_ЗХ[[#This Row],[Место в ЗХ]]="",0,ТурМар_ЗХ[[#This Row],[Место в ЗХ]]*$B$3)</f>
        <v>0</v>
      </c>
    </row>
    <row r="15" spans="1:9" x14ac:dyDescent="0.35">
      <c r="A15" t="s">
        <v>11</v>
      </c>
      <c r="C15">
        <f>ТурМар_ОЗ[[#This Row],[Место]]*$B$3</f>
        <v>0</v>
      </c>
      <c r="F15" t="s">
        <v>11</v>
      </c>
      <c r="G15" t="str">
        <f>IF(ТурМар_ОЗ[[#This Row],[Место]]="","",ТурМар_ОЗ[[#This Row],[Место]])</f>
        <v/>
      </c>
      <c r="H15" t="str">
        <f>IF(ТурМар_ЗХ[[#This Row],[Место в ОЗ]]="","",RANK(ТурМар_ЗХ[[#This Row],[Место в ОЗ]],ТурМар_ЗХ[Место в ОЗ],1))</f>
        <v/>
      </c>
      <c r="I15">
        <f>IF(ТурМар_ЗХ[[#This Row],[Место в ЗХ]]="",0,ТурМар_ЗХ[[#This Row],[Место в ЗХ]]*$B$3)</f>
        <v>0</v>
      </c>
    </row>
    <row r="16" spans="1:9" x14ac:dyDescent="0.35">
      <c r="A16" t="s">
        <v>12</v>
      </c>
      <c r="C16">
        <f>ТурМар_ОЗ[[#This Row],[Место]]*$B$3</f>
        <v>0</v>
      </c>
    </row>
    <row r="17" spans="1:3" x14ac:dyDescent="0.35">
      <c r="A17" t="s">
        <v>13</v>
      </c>
      <c r="C17">
        <f>ТурМар_ОЗ[[#This Row],[Место]]*$B$3</f>
        <v>0</v>
      </c>
    </row>
    <row r="18" spans="1:3" x14ac:dyDescent="0.35">
      <c r="A18" t="s">
        <v>14</v>
      </c>
      <c r="C18">
        <f>ТурМар_ОЗ[[#This Row],[Место]]*$B$3</f>
        <v>0</v>
      </c>
    </row>
    <row r="19" spans="1:3" x14ac:dyDescent="0.35">
      <c r="A19" t="s">
        <v>15</v>
      </c>
      <c r="C19">
        <f>ТурМар_ОЗ[[#This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6F3EE-46A9-4636-B706-2BF0D7077BDC}">
  <dimension ref="A1:C21"/>
  <sheetViews>
    <sheetView tabSelected="1" topLeftCell="A4" workbookViewId="0">
      <selection activeCell="C21" sqref="C21"/>
    </sheetView>
  </sheetViews>
  <sheetFormatPr defaultRowHeight="15.5" x14ac:dyDescent="0.35"/>
  <cols>
    <col min="1" max="1" width="35.5" customWidth="1"/>
  </cols>
  <sheetData>
    <row r="1" spans="1:3" x14ac:dyDescent="0.35">
      <c r="A1" t="s">
        <v>72</v>
      </c>
      <c r="C1" t="s">
        <v>83</v>
      </c>
    </row>
    <row r="2" spans="1:3" x14ac:dyDescent="0.35">
      <c r="A2" s="16" t="s">
        <v>70</v>
      </c>
      <c r="C2" s="34" t="s">
        <v>70</v>
      </c>
    </row>
    <row r="3" spans="1:3" x14ac:dyDescent="0.35">
      <c r="A3" s="16" t="s">
        <v>71</v>
      </c>
      <c r="C3" s="16" t="s">
        <v>71</v>
      </c>
    </row>
    <row r="4" spans="1:3" x14ac:dyDescent="0.35">
      <c r="A4" s="16" t="s">
        <v>37</v>
      </c>
      <c r="C4" s="16" t="s">
        <v>37</v>
      </c>
    </row>
    <row r="5" spans="1:3" x14ac:dyDescent="0.35">
      <c r="A5" s="16" t="s">
        <v>38</v>
      </c>
      <c r="C5" s="16" t="s">
        <v>38</v>
      </c>
    </row>
    <row r="6" spans="1:3" x14ac:dyDescent="0.35">
      <c r="A6" s="16" t="s">
        <v>39</v>
      </c>
    </row>
    <row r="8" spans="1:3" x14ac:dyDescent="0.35">
      <c r="A8" s="16" t="s">
        <v>73</v>
      </c>
      <c r="C8" s="16" t="s">
        <v>46</v>
      </c>
    </row>
    <row r="9" spans="1:3" x14ac:dyDescent="0.35">
      <c r="A9" s="16" t="s">
        <v>74</v>
      </c>
      <c r="C9" s="16" t="s">
        <v>47</v>
      </c>
    </row>
    <row r="10" spans="1:3" x14ac:dyDescent="0.35">
      <c r="A10" s="16" t="s">
        <v>75</v>
      </c>
      <c r="C10" s="16" t="s">
        <v>84</v>
      </c>
    </row>
    <row r="11" spans="1:3" x14ac:dyDescent="0.35">
      <c r="A11" s="34" t="s">
        <v>49</v>
      </c>
      <c r="C11" s="16" t="s">
        <v>49</v>
      </c>
    </row>
    <row r="12" spans="1:3" x14ac:dyDescent="0.35">
      <c r="A12" s="34" t="s">
        <v>53</v>
      </c>
      <c r="C12" s="16" t="s">
        <v>53</v>
      </c>
    </row>
    <row r="13" spans="1:3" x14ac:dyDescent="0.35">
      <c r="A13" s="34" t="s">
        <v>54</v>
      </c>
      <c r="C13" s="16" t="s">
        <v>54</v>
      </c>
    </row>
    <row r="14" spans="1:3" x14ac:dyDescent="0.35">
      <c r="A14" s="34" t="s">
        <v>76</v>
      </c>
      <c r="C14" s="16" t="s">
        <v>55</v>
      </c>
    </row>
    <row r="15" spans="1:3" x14ac:dyDescent="0.35">
      <c r="A15" s="34" t="s">
        <v>77</v>
      </c>
      <c r="C15" s="16" t="s">
        <v>56</v>
      </c>
    </row>
    <row r="16" spans="1:3" x14ac:dyDescent="0.35">
      <c r="A16" s="34" t="s">
        <v>78</v>
      </c>
      <c r="C16" s="16" t="s">
        <v>57</v>
      </c>
    </row>
    <row r="17" spans="1:3" x14ac:dyDescent="0.35">
      <c r="A17" s="34" t="s">
        <v>79</v>
      </c>
      <c r="C17" s="16" t="s">
        <v>58</v>
      </c>
    </row>
    <row r="18" spans="1:3" x14ac:dyDescent="0.35">
      <c r="A18" s="34" t="s">
        <v>80</v>
      </c>
      <c r="C18" s="16" t="s">
        <v>60</v>
      </c>
    </row>
    <row r="19" spans="1:3" x14ac:dyDescent="0.35">
      <c r="A19" s="34" t="s">
        <v>81</v>
      </c>
      <c r="C19" s="16" t="s">
        <v>61</v>
      </c>
    </row>
    <row r="20" spans="1:3" x14ac:dyDescent="0.35">
      <c r="A20" s="34" t="s">
        <v>82</v>
      </c>
      <c r="C20" s="16" t="s">
        <v>85</v>
      </c>
    </row>
    <row r="21" spans="1:3" x14ac:dyDescent="0.35">
      <c r="A21" s="34" t="s">
        <v>63</v>
      </c>
      <c r="C21" s="16" t="s">
        <v>64</v>
      </c>
    </row>
  </sheetData>
  <hyperlinks>
    <hyperlink ref="A2" location="'Форма кубок фестиваля'!A1" display="Кубок фестиваля" xr:uid="{995A6BC2-4536-4909-95B3-647D085E1FE8}"/>
    <hyperlink ref="A3" location="'Форма кубок холдинга'!A1" display="Кубок холдинга" xr:uid="{B48FAE9F-E17E-4054-B68E-366B01A38B52}"/>
    <hyperlink ref="A4" location="'Форма кубок туризма'!A1" display="Кубок туризма" xr:uid="{30490288-2355-4438-90CF-86358F0AFD15}"/>
    <hyperlink ref="A5" location="'Форма кубок спорта'!A1" display="Кубок спорта" xr:uid="{9AC4343E-85EE-4888-BDB6-DB90FEF96FD4}"/>
    <hyperlink ref="A6" location="'Форма кубок культуры'!A1" display="Кубок культуры" xr:uid="{86930B84-282D-490B-A805-861559534ED6}"/>
    <hyperlink ref="A8" location="'Форма Ночное ориентирование'!A1" display="ночное ориентирование" xr:uid="{AB610918-5829-4D0E-BB68-C39B1113EC71}"/>
    <hyperlink ref="A9" location="'Форма велотуризм'!A1" display="велотуризм" xr:uid="{C967F97F-F749-472E-A9D5-C85C1A5548C8}"/>
    <hyperlink ref="A10" location="'Форма техника пешеходного туриз'!A1" display="техника пешеходного туризма" xr:uid="{3313E908-02AC-4F8F-BAD2-61677CCC1F2F}"/>
    <hyperlink ref="A11" location="'Форма туристический маршрут'!A1" display="'Форма туристический маршрут'!A1" xr:uid="{C982D71A-ED7C-44D0-A35A-05E938A646B2}"/>
    <hyperlink ref="A12" location="'Ловкость рук'!A1" display="'Ловкость рук'!A1" xr:uid="{D408ADEA-D0BD-421E-A788-F22771485D3F}"/>
    <hyperlink ref="A14" location="'форма молот Тора'!A1" display="'форма молот Тора'!A1" xr:uid="{69B1EB5E-EDBA-4871-B1CE-30F247807A77}"/>
    <hyperlink ref="A13" location="'Форма борьба за мужика'!A1" display="Борьба за мужика" xr:uid="{6AE95494-2DA9-4306-81BE-CAA774560509}"/>
    <hyperlink ref="A15" location="'форма волейбол'!A1" display="'форма волейбол'!A1" xr:uid="{3B1CD074-95FC-400F-83C5-132973C0EA7C}"/>
    <hyperlink ref="A16" location="'форма перетягивание каната'!A1" display="'форма перетягивание каната'!A1" xr:uid="{CA202454-FC51-496F-927C-EF6E53600F67}"/>
    <hyperlink ref="A17" location="'форма выбивалы'!A1" display="'форма выбивалы'!A1" xr:uid="{FD70FD4B-3025-4D49-B027-456DE3C81763}"/>
    <hyperlink ref="A18" location="'форма боди-арт'!A1" display="'форма боди-арт'!A1" xr:uid="{F1E2DC91-1BDF-4BB3-BA93-849CC885B55B}"/>
    <hyperlink ref="A19" location="'форма бивуак'!A1" display="'форма бивуак'!A1" xr:uid="{F1856AAC-5474-4157-8D7D-A412BB672529}"/>
    <hyperlink ref="A20" location="'форма драник-fest'!A1" display="'форма драник-fest'!A1" xr:uid="{FECB9909-EB65-4EA8-B6FE-80D9D075B5DF}"/>
    <hyperlink ref="A21" location="'форма творческий конкурс'!A1" display="'форма творческий конкурс'!A1" xr:uid="{BD0D1168-FDB8-4C0E-972D-87471D962B88}"/>
    <hyperlink ref="C2" location="'Кубок фестиваля'!A1" display="'Кубок фестиваля'!A1" xr:uid="{6704DC6C-0488-4E30-AB30-0934B08D01C3}"/>
    <hyperlink ref="C3" location="'Кубок холдинга'!A1" display="Кубок холдинга" xr:uid="{66938F01-FBAB-49A9-9F70-882532397204}"/>
    <hyperlink ref="C4" location="'Кубок туризма'!A1" display="Кубок туризма" xr:uid="{5701394F-67C6-42DC-B3EA-EBEC004BA7A0}"/>
    <hyperlink ref="C5" location="'Кубок спорта'!A1" display="Кубок спорта" xr:uid="{6145320F-08C1-4099-B62F-DA907BFE807F}"/>
    <hyperlink ref="C8" location="'Ночное ориентирование'!A1" display="Ночное ориентирование" xr:uid="{2D3E2104-4FBA-4F14-919B-073DB217AFEB}"/>
    <hyperlink ref="C9" location="Велотуризм!A1" display="Велотуризм" xr:uid="{C10F23CC-85A1-4730-BBAE-F9079C6E86CB}"/>
    <hyperlink ref="C10" location="'Техника пешеходного туризма'!A1" display="Техника пешеходного туризма" xr:uid="{7FD4727D-AC64-4CC7-8CB8-CEF22D0F734D}"/>
    <hyperlink ref="C11" location="'Туристический маршрут'!A1" display="Туристический маршрут" xr:uid="{1FC219D9-6E5A-4675-8A56-CC8D1A5FBC3C}"/>
    <hyperlink ref="C12" location="'Ловкость рук'!A1" display="Ловкость рук" xr:uid="{4F058520-0E3D-4EDF-99D6-4F00656EE79D}"/>
    <hyperlink ref="C13" location="'Борьба за мужика'!A1" display="Борьба за мужика" xr:uid="{666B0E14-EBC0-4E7C-883B-24624AFC8BAD}"/>
    <hyperlink ref="C14" location="'Молот Тора'!A1" display="Молот Тора" xr:uid="{21E49C11-85C6-4675-ABF3-AC5C210ED3D0}"/>
    <hyperlink ref="C15" location="Волейбол!A1" display="Волейбол!A1" xr:uid="{3E3A5DD5-EE3F-4429-891F-234BEED38F3C}"/>
    <hyperlink ref="C16" location="'Перетягивание каната'!A1" display="Перетягивание каната" xr:uid="{A38264AE-CCDC-4A12-AD11-148FFD13916C}"/>
    <hyperlink ref="C17" location="Выбивалы!A1" display="Выбивалы" xr:uid="{AFADEA05-D4CE-4CDA-B4A8-8A1BDE3DF954}"/>
    <hyperlink ref="C18" location="'Боди-Арт'!A1" display="Боди-Арт" xr:uid="{9FFBADEE-8F2D-4E32-86A5-871532EB88CE}"/>
    <hyperlink ref="C19" location="Бивуак!A1" display="Бивуак" xr:uid="{6ADC89E9-5FFB-4143-89A9-4BAD3F73A11A}"/>
    <hyperlink ref="C20" location="'Драник-Fest'!A1" display="Драник-Fest" xr:uid="{6018E96C-915C-4D7E-9114-1202A42A4251}"/>
    <hyperlink ref="C21" location="'Творческий конкурс'!A1" display="Творческий конкурс" xr:uid="{6FE520E8-6899-402B-A535-1308E11479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9ACE-29D9-479A-A5CA-9FB95161CD86}">
  <dimension ref="A1:E21"/>
  <sheetViews>
    <sheetView showGridLines="0" workbookViewId="0"/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25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I19"/>
  <sheetViews>
    <sheetView workbookViewId="0">
      <selection activeCell="F5" sqref="F5:F15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26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1.5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ЛовРУк_ОЗ[[#This Row],[Место]]*$B$3</f>
        <v>0</v>
      </c>
      <c r="F6" t="s">
        <v>2</v>
      </c>
      <c r="G6" t="str">
        <f>IF(ЛовРУк_ОЗ[[#This Row],[Место]]="","",ЛовРУк_ОЗ[[#This Row],[Место]])</f>
        <v/>
      </c>
      <c r="H6" t="str">
        <f>IF(ЛовРук_ЗХ[[#This Row],[Место в ОЗ]]="","",RANK(ЛовРук_ЗХ[[#This Row],[Место в ОЗ]],ЛовРук_ЗХ[Место в ОЗ],1))</f>
        <v/>
      </c>
      <c r="I6">
        <f>IF(ЛовРук_ЗХ[[#This Row],[Место в ЗХ]]="",0,ЛовРук_ЗХ[[#This Row],[Место в ЗХ]]*$B$3)</f>
        <v>0</v>
      </c>
    </row>
    <row r="7" spans="1:9" x14ac:dyDescent="0.35">
      <c r="A7" t="s">
        <v>3</v>
      </c>
      <c r="C7">
        <f>ЛовРУк_ОЗ[[#This Row],[Место]]*$B$3</f>
        <v>0</v>
      </c>
      <c r="F7" t="s">
        <v>3</v>
      </c>
      <c r="G7" t="str">
        <f>IF(ЛовРУк_ОЗ[[#This Row],[Место]]="","",ЛовРУк_ОЗ[[#This Row],[Место]])</f>
        <v/>
      </c>
      <c r="H7" t="str">
        <f>IF(ЛовРук_ЗХ[[#This Row],[Место в ОЗ]]="","",RANK(ЛовРук_ЗХ[[#This Row],[Место в ОЗ]],ЛовРук_ЗХ[Место в ОЗ],1))</f>
        <v/>
      </c>
      <c r="I7">
        <f>IF(ЛовРук_ЗХ[[#This Row],[Место в ЗХ]]="",0,ЛовРук_ЗХ[[#This Row],[Место в ЗХ]]*$B$3)</f>
        <v>0</v>
      </c>
    </row>
    <row r="8" spans="1:9" x14ac:dyDescent="0.35">
      <c r="A8" t="s">
        <v>4</v>
      </c>
      <c r="C8">
        <f>ЛовРУк_ОЗ[[#This Row],[Место]]*$B$3</f>
        <v>0</v>
      </c>
      <c r="F8" t="s">
        <v>4</v>
      </c>
      <c r="G8" t="str">
        <f>IF(ЛовРУк_ОЗ[[#This Row],[Место]]="","",ЛовРУк_ОЗ[[#This Row],[Место]])</f>
        <v/>
      </c>
      <c r="H8" t="str">
        <f>IF(ЛовРук_ЗХ[[#This Row],[Место в ОЗ]]="","",RANK(ЛовРук_ЗХ[[#This Row],[Место в ОЗ]],ЛовРук_ЗХ[Место в ОЗ],1))</f>
        <v/>
      </c>
      <c r="I8">
        <f>IF(ЛовРук_ЗХ[[#This Row],[Место в ЗХ]]="",0,ЛовРук_ЗХ[[#This Row],[Место в ЗХ]]*$B$3)</f>
        <v>0</v>
      </c>
    </row>
    <row r="9" spans="1:9" x14ac:dyDescent="0.35">
      <c r="A9" t="s">
        <v>5</v>
      </c>
      <c r="C9">
        <f>ЛовРУк_ОЗ[[#This Row],[Место]]*$B$3</f>
        <v>0</v>
      </c>
      <c r="F9" t="s">
        <v>5</v>
      </c>
      <c r="G9" t="str">
        <f>IF(ЛовРУк_ОЗ[[#This Row],[Место]]="","",ЛовРУк_ОЗ[[#This Row],[Место]])</f>
        <v/>
      </c>
      <c r="H9" t="str">
        <f>IF(ЛовРук_ЗХ[[#This Row],[Место в ОЗ]]="","",RANK(ЛовРук_ЗХ[[#This Row],[Место в ОЗ]],ЛовРук_ЗХ[Место в ОЗ],1))</f>
        <v/>
      </c>
      <c r="I9">
        <f>IF(ЛовРук_ЗХ[[#This Row],[Место в ЗХ]]="",0,ЛовРук_ЗХ[[#This Row],[Место в ЗХ]]*$B$3)</f>
        <v>0</v>
      </c>
    </row>
    <row r="10" spans="1:9" x14ac:dyDescent="0.35">
      <c r="A10" t="s">
        <v>6</v>
      </c>
      <c r="C10">
        <f>ЛовРУк_ОЗ[[#This Row],[Место]]*$B$3</f>
        <v>0</v>
      </c>
      <c r="F10" t="s">
        <v>6</v>
      </c>
      <c r="G10" t="str">
        <f>IF(ЛовРУк_ОЗ[[#This Row],[Место]]="","",ЛовРУк_ОЗ[[#This Row],[Место]])</f>
        <v/>
      </c>
      <c r="H10" t="str">
        <f>IF(ЛовРук_ЗХ[[#This Row],[Место в ОЗ]]="","",RANK(ЛовРук_ЗХ[[#This Row],[Место в ОЗ]],ЛовРук_ЗХ[Место в ОЗ],1))</f>
        <v/>
      </c>
      <c r="I10">
        <f>IF(ЛовРук_ЗХ[[#This Row],[Место в ЗХ]]="",0,ЛовРук_ЗХ[[#This Row],[Место в ЗХ]]*$B$3)</f>
        <v>0</v>
      </c>
    </row>
    <row r="11" spans="1:9" x14ac:dyDescent="0.35">
      <c r="A11" t="s">
        <v>7</v>
      </c>
      <c r="C11">
        <f>ЛовРУк_ОЗ[[#This Row],[Место]]*$B$3</f>
        <v>0</v>
      </c>
      <c r="F11" t="s">
        <v>7</v>
      </c>
      <c r="G11" t="str">
        <f>IF(ЛовРУк_ОЗ[[#This Row],[Место]]="","",ЛовРУк_ОЗ[[#This Row],[Место]])</f>
        <v/>
      </c>
      <c r="H11" t="str">
        <f>IF(ЛовРук_ЗХ[[#This Row],[Место в ОЗ]]="","",RANK(ЛовРук_ЗХ[[#This Row],[Место в ОЗ]],ЛовРук_ЗХ[Место в ОЗ],1))</f>
        <v/>
      </c>
      <c r="I11">
        <f>IF(ЛовРук_ЗХ[[#This Row],[Место в ЗХ]]="",0,ЛовРук_ЗХ[[#This Row],[Место в ЗХ]]*$B$3)</f>
        <v>0</v>
      </c>
    </row>
    <row r="12" spans="1:9" x14ac:dyDescent="0.35">
      <c r="A12" t="s">
        <v>8</v>
      </c>
      <c r="C12">
        <f>ЛовРУк_ОЗ[[#This Row],[Место]]*$B$3</f>
        <v>0</v>
      </c>
      <c r="F12" t="s">
        <v>8</v>
      </c>
      <c r="G12" t="str">
        <f>IF(ЛовРУк_ОЗ[[#This Row],[Место]]="","",ЛовРУк_ОЗ[[#This Row],[Место]])</f>
        <v/>
      </c>
      <c r="H12" t="str">
        <f>IF(ЛовРук_ЗХ[[#This Row],[Место в ОЗ]]="","",RANK(ЛовРук_ЗХ[[#This Row],[Место в ОЗ]],ЛовРук_ЗХ[Место в ОЗ],1))</f>
        <v/>
      </c>
      <c r="I12">
        <f>IF(ЛовРук_ЗХ[[#This Row],[Место в ЗХ]]="",0,ЛовРук_ЗХ[[#This Row],[Место в ЗХ]]*$B$3)</f>
        <v>0</v>
      </c>
    </row>
    <row r="13" spans="1:9" x14ac:dyDescent="0.35">
      <c r="A13" t="s">
        <v>9</v>
      </c>
      <c r="C13">
        <f>ЛовРУк_ОЗ[[#This Row],[Место]]*$B$3</f>
        <v>0</v>
      </c>
      <c r="F13" t="s">
        <v>9</v>
      </c>
      <c r="G13" t="str">
        <f>IF(ЛовРУк_ОЗ[[#This Row],[Место]]="","",ЛовРУк_ОЗ[[#This Row],[Место]])</f>
        <v/>
      </c>
      <c r="H13" t="str">
        <f>IF(ЛовРук_ЗХ[[#This Row],[Место в ОЗ]]="","",RANK(ЛовРук_ЗХ[[#This Row],[Место в ОЗ]],ЛовРук_ЗХ[Место в ОЗ],1))</f>
        <v/>
      </c>
      <c r="I13">
        <f>IF(ЛовРук_ЗХ[[#This Row],[Место в ЗХ]]="",0,ЛовРук_ЗХ[[#This Row],[Место в ЗХ]]*$B$3)</f>
        <v>0</v>
      </c>
    </row>
    <row r="14" spans="1:9" x14ac:dyDescent="0.35">
      <c r="A14" t="s">
        <v>10</v>
      </c>
      <c r="C14">
        <f>ЛовРУк_ОЗ[[#This Row],[Место]]*$B$3</f>
        <v>0</v>
      </c>
      <c r="F14" t="s">
        <v>10</v>
      </c>
      <c r="G14" t="str">
        <f>IF(ЛовРУк_ОЗ[[#This Row],[Место]]="","",ЛовРУк_ОЗ[[#This Row],[Место]])</f>
        <v/>
      </c>
      <c r="H14" t="str">
        <f>IF(ЛовРук_ЗХ[[#This Row],[Место в ОЗ]]="","",RANK(ЛовРук_ЗХ[[#This Row],[Место в ОЗ]],ЛовРук_ЗХ[Место в ОЗ],1))</f>
        <v/>
      </c>
      <c r="I14">
        <f>IF(ЛовРук_ЗХ[[#This Row],[Место в ЗХ]]="",0,ЛовРук_ЗХ[[#This Row],[Место в ЗХ]]*$B$3)</f>
        <v>0</v>
      </c>
    </row>
    <row r="15" spans="1:9" x14ac:dyDescent="0.35">
      <c r="A15" t="s">
        <v>11</v>
      </c>
      <c r="C15">
        <f>ЛовРУк_ОЗ[[#This Row],[Место]]*$B$3</f>
        <v>0</v>
      </c>
      <c r="F15" t="s">
        <v>11</v>
      </c>
      <c r="G15" t="str">
        <f>IF(ЛовРУк_ОЗ[[#This Row],[Место]]="","",ЛовРУк_ОЗ[[#This Row],[Место]])</f>
        <v/>
      </c>
      <c r="H15" t="str">
        <f>IF(ЛовРук_ЗХ[[#This Row],[Место в ОЗ]]="","",RANK(ЛовРук_ЗХ[[#This Row],[Место в ОЗ]],ЛовРук_ЗХ[Место в ОЗ],1))</f>
        <v/>
      </c>
      <c r="I15">
        <f>IF(ЛовРук_ЗХ[[#This Row],[Место в ЗХ]]="",0,ЛовРук_ЗХ[[#This Row],[Место в ЗХ]]*$B$3)</f>
        <v>0</v>
      </c>
    </row>
    <row r="16" spans="1:9" x14ac:dyDescent="0.35">
      <c r="A16" t="s">
        <v>12</v>
      </c>
      <c r="C16">
        <f>ЛовРУк_ОЗ[[#This Row],[Место]]*$B$3</f>
        <v>0</v>
      </c>
    </row>
    <row r="17" spans="1:3" x14ac:dyDescent="0.35">
      <c r="A17" t="s">
        <v>13</v>
      </c>
      <c r="C17">
        <f>ЛовРУк_ОЗ[[#This Row],[Место]]*$B$3</f>
        <v>0</v>
      </c>
    </row>
    <row r="18" spans="1:3" x14ac:dyDescent="0.35">
      <c r="A18" t="s">
        <v>14</v>
      </c>
      <c r="C18">
        <f>ЛовРУк_ОЗ[[#This Row],[Место]]*$B$3</f>
        <v>0</v>
      </c>
    </row>
    <row r="19" spans="1:3" x14ac:dyDescent="0.35">
      <c r="A19" t="s">
        <v>15</v>
      </c>
      <c r="C19">
        <f>ЛовРУк_ОЗ[[#This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5B5E-2405-4F57-8A33-13F2DE7C07A8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26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I19"/>
  <sheetViews>
    <sheetView workbookViewId="0"/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27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1.5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БорЗаМуж_ОЗ[[#This Row],[Место]]*$B$3</f>
        <v>0</v>
      </c>
      <c r="F6" t="s">
        <v>2</v>
      </c>
      <c r="G6" t="str">
        <f>IF(БорЗаМуж_ОЗ[[#This Row],[Место]]="","",БорЗаМуж_ОЗ[[#This Row],[Место]])</f>
        <v/>
      </c>
      <c r="H6" t="str">
        <f>IF(БорЗаМуж_ЗХ[[#This Row],[Место в ОЗ]]="","",RANK(БорЗаМуж_ЗХ[[#This Row],[Место в ОЗ]],БорЗаМуж_ЗХ[Место в ОЗ],1))</f>
        <v/>
      </c>
      <c r="I6">
        <f>IF(БорЗаМуж_ЗХ[[#This Row],[Место в ЗХ]]="",0,БорЗаМуж_ЗХ[[#This Row],[Место в ЗХ]]*$B$3)</f>
        <v>0</v>
      </c>
    </row>
    <row r="7" spans="1:9" x14ac:dyDescent="0.35">
      <c r="A7" t="s">
        <v>3</v>
      </c>
      <c r="C7">
        <f>БорЗаМуж_ОЗ[[#This Row],[Место]]*$B$3</f>
        <v>0</v>
      </c>
      <c r="F7" t="s">
        <v>3</v>
      </c>
      <c r="G7" t="str">
        <f>IF(БорЗаМуж_ОЗ[[#This Row],[Место]]="","",БорЗаМуж_ОЗ[[#This Row],[Место]])</f>
        <v/>
      </c>
      <c r="H7" t="str">
        <f>IF(БорЗаМуж_ЗХ[[#This Row],[Место в ОЗ]]="","",RANK(БорЗаМуж_ЗХ[[#This Row],[Место в ОЗ]],БорЗаМуж_ЗХ[Место в ОЗ],1))</f>
        <v/>
      </c>
      <c r="I7">
        <f>IF(БорЗаМуж_ЗХ[[#This Row],[Место в ЗХ]]="",0,БорЗаМуж_ЗХ[[#This Row],[Место в ЗХ]]*$B$3)</f>
        <v>0</v>
      </c>
    </row>
    <row r="8" spans="1:9" x14ac:dyDescent="0.35">
      <c r="A8" t="s">
        <v>4</v>
      </c>
      <c r="C8">
        <f>БорЗаМуж_ОЗ[[#This Row],[Место]]*$B$3</f>
        <v>0</v>
      </c>
      <c r="F8" t="s">
        <v>4</v>
      </c>
      <c r="G8" t="str">
        <f>IF(БорЗаМуж_ОЗ[[#This Row],[Место]]="","",БорЗаМуж_ОЗ[[#This Row],[Место]])</f>
        <v/>
      </c>
      <c r="H8" t="str">
        <f>IF(БорЗаМуж_ЗХ[[#This Row],[Место в ОЗ]]="","",RANK(БорЗаМуж_ЗХ[[#This Row],[Место в ОЗ]],БорЗаМуж_ЗХ[Место в ОЗ],1))</f>
        <v/>
      </c>
      <c r="I8">
        <f>IF(БорЗаМуж_ЗХ[[#This Row],[Место в ЗХ]]="",0,БорЗаМуж_ЗХ[[#This Row],[Место в ЗХ]]*$B$3)</f>
        <v>0</v>
      </c>
    </row>
    <row r="9" spans="1:9" x14ac:dyDescent="0.35">
      <c r="A9" t="s">
        <v>5</v>
      </c>
      <c r="C9">
        <f>БорЗаМуж_ОЗ[[#This Row],[Место]]*$B$3</f>
        <v>0</v>
      </c>
      <c r="F9" t="s">
        <v>5</v>
      </c>
      <c r="G9" t="str">
        <f>IF(БорЗаМуж_ОЗ[[#This Row],[Место]]="","",БорЗаМуж_ОЗ[[#This Row],[Место]])</f>
        <v/>
      </c>
      <c r="H9" t="str">
        <f>IF(БорЗаМуж_ЗХ[[#This Row],[Место в ОЗ]]="","",RANK(БорЗаМуж_ЗХ[[#This Row],[Место в ОЗ]],БорЗаМуж_ЗХ[Место в ОЗ],1))</f>
        <v/>
      </c>
      <c r="I9">
        <f>IF(БорЗаМуж_ЗХ[[#This Row],[Место в ЗХ]]="",0,БорЗаМуж_ЗХ[[#This Row],[Место в ЗХ]]*$B$3)</f>
        <v>0</v>
      </c>
    </row>
    <row r="10" spans="1:9" x14ac:dyDescent="0.35">
      <c r="A10" t="s">
        <v>6</v>
      </c>
      <c r="C10">
        <f>БорЗаМуж_ОЗ[[#This Row],[Место]]*$B$3</f>
        <v>0</v>
      </c>
      <c r="F10" t="s">
        <v>6</v>
      </c>
      <c r="G10" t="str">
        <f>IF(БорЗаМуж_ОЗ[[#This Row],[Место]]="","",БорЗаМуж_ОЗ[[#This Row],[Место]])</f>
        <v/>
      </c>
      <c r="H10" t="str">
        <f>IF(БорЗаМуж_ЗХ[[#This Row],[Место в ОЗ]]="","",RANK(БорЗаМуж_ЗХ[[#This Row],[Место в ОЗ]],БорЗаМуж_ЗХ[Место в ОЗ],1))</f>
        <v/>
      </c>
      <c r="I10">
        <f>IF(БорЗаМуж_ЗХ[[#This Row],[Место в ЗХ]]="",0,БорЗаМуж_ЗХ[[#This Row],[Место в ЗХ]]*$B$3)</f>
        <v>0</v>
      </c>
    </row>
    <row r="11" spans="1:9" x14ac:dyDescent="0.35">
      <c r="A11" t="s">
        <v>7</v>
      </c>
      <c r="C11">
        <f>БорЗаМуж_ОЗ[[#This Row],[Место]]*$B$3</f>
        <v>0</v>
      </c>
      <c r="F11" t="s">
        <v>7</v>
      </c>
      <c r="G11" t="str">
        <f>IF(БорЗаМуж_ОЗ[[#This Row],[Место]]="","",БорЗаМуж_ОЗ[[#This Row],[Место]])</f>
        <v/>
      </c>
      <c r="H11" t="str">
        <f>IF(БорЗаМуж_ЗХ[[#This Row],[Место в ОЗ]]="","",RANK(БорЗаМуж_ЗХ[[#This Row],[Место в ОЗ]],БорЗаМуж_ЗХ[Место в ОЗ],1))</f>
        <v/>
      </c>
      <c r="I11">
        <f>IF(БорЗаМуж_ЗХ[[#This Row],[Место в ЗХ]]="",0,БорЗаМуж_ЗХ[[#This Row],[Место в ЗХ]]*$B$3)</f>
        <v>0</v>
      </c>
    </row>
    <row r="12" spans="1:9" x14ac:dyDescent="0.35">
      <c r="A12" t="s">
        <v>8</v>
      </c>
      <c r="C12">
        <f>БорЗаМуж_ОЗ[[#This Row],[Место]]*$B$3</f>
        <v>0</v>
      </c>
      <c r="F12" t="s">
        <v>8</v>
      </c>
      <c r="G12" t="str">
        <f>IF(БорЗаМуж_ОЗ[[#This Row],[Место]]="","",БорЗаМуж_ОЗ[[#This Row],[Место]])</f>
        <v/>
      </c>
      <c r="H12" t="str">
        <f>IF(БорЗаМуж_ЗХ[[#This Row],[Место в ОЗ]]="","",RANK(БорЗаМуж_ЗХ[[#This Row],[Место в ОЗ]],БорЗаМуж_ЗХ[Место в ОЗ],1))</f>
        <v/>
      </c>
      <c r="I12">
        <f>IF(БорЗаМуж_ЗХ[[#This Row],[Место в ЗХ]]="",0,БорЗаМуж_ЗХ[[#This Row],[Место в ЗХ]]*$B$3)</f>
        <v>0</v>
      </c>
    </row>
    <row r="13" spans="1:9" x14ac:dyDescent="0.35">
      <c r="A13" t="s">
        <v>9</v>
      </c>
      <c r="C13">
        <f>БорЗаМуж_ОЗ[[#This Row],[Место]]*$B$3</f>
        <v>0</v>
      </c>
      <c r="F13" t="s">
        <v>9</v>
      </c>
      <c r="G13" t="str">
        <f>IF(БорЗаМуж_ОЗ[[#This Row],[Место]]="","",БорЗаМуж_ОЗ[[#This Row],[Место]])</f>
        <v/>
      </c>
      <c r="H13" t="str">
        <f>IF(БорЗаМуж_ЗХ[[#This Row],[Место в ОЗ]]="","",RANK(БорЗаМуж_ЗХ[[#This Row],[Место в ОЗ]],БорЗаМуж_ЗХ[Место в ОЗ],1))</f>
        <v/>
      </c>
      <c r="I13">
        <f>IF(БорЗаМуж_ЗХ[[#This Row],[Место в ЗХ]]="",0,БорЗаМуж_ЗХ[[#This Row],[Место в ЗХ]]*$B$3)</f>
        <v>0</v>
      </c>
    </row>
    <row r="14" spans="1:9" x14ac:dyDescent="0.35">
      <c r="A14" t="s">
        <v>10</v>
      </c>
      <c r="C14">
        <f>БорЗаМуж_ОЗ[[#This Row],[Место]]*$B$3</f>
        <v>0</v>
      </c>
      <c r="F14" t="s">
        <v>10</v>
      </c>
      <c r="G14" t="str">
        <f>IF(БорЗаМуж_ОЗ[[#This Row],[Место]]="","",БорЗаМуж_ОЗ[[#This Row],[Место]])</f>
        <v/>
      </c>
      <c r="H14" t="str">
        <f>IF(БорЗаМуж_ЗХ[[#This Row],[Место в ОЗ]]="","",RANK(БорЗаМуж_ЗХ[[#This Row],[Место в ОЗ]],БорЗаМуж_ЗХ[Место в ОЗ],1))</f>
        <v/>
      </c>
      <c r="I14">
        <f>IF(БорЗаМуж_ЗХ[[#This Row],[Место в ЗХ]]="",0,БорЗаМуж_ЗХ[[#This Row],[Место в ЗХ]]*$B$3)</f>
        <v>0</v>
      </c>
    </row>
    <row r="15" spans="1:9" x14ac:dyDescent="0.35">
      <c r="A15" t="s">
        <v>11</v>
      </c>
      <c r="C15">
        <f>БорЗаМуж_ОЗ[[#This Row],[Место]]*$B$3</f>
        <v>0</v>
      </c>
      <c r="F15" t="s">
        <v>11</v>
      </c>
      <c r="G15" t="str">
        <f>IF(БорЗаМуж_ОЗ[[#This Row],[Место]]="","",БорЗаМуж_ОЗ[[#This Row],[Место]])</f>
        <v/>
      </c>
      <c r="H15" t="str">
        <f>IF(БорЗаМуж_ЗХ[[#This Row],[Место в ОЗ]]="","",RANK(БорЗаМуж_ЗХ[[#This Row],[Место в ОЗ]],БорЗаМуж_ЗХ[Место в ОЗ],1))</f>
        <v/>
      </c>
      <c r="I15">
        <f>IF(БорЗаМуж_ЗХ[[#This Row],[Место в ЗХ]]="",0,БорЗаМуж_ЗХ[[#This Row],[Место в ЗХ]]*$B$3)</f>
        <v>0</v>
      </c>
    </row>
    <row r="16" spans="1:9" x14ac:dyDescent="0.35">
      <c r="A16" t="s">
        <v>12</v>
      </c>
      <c r="C16">
        <f>БорЗаМуж_ОЗ[[#This Row],[Место]]*$B$3</f>
        <v>0</v>
      </c>
    </row>
    <row r="17" spans="1:3" x14ac:dyDescent="0.35">
      <c r="A17" t="s">
        <v>13</v>
      </c>
      <c r="C17">
        <f>БорЗаМуж_ОЗ[[#This Row],[Место]]*$B$3</f>
        <v>0</v>
      </c>
    </row>
    <row r="18" spans="1:3" x14ac:dyDescent="0.35">
      <c r="A18" t="s">
        <v>14</v>
      </c>
      <c r="C18">
        <f>БорЗаМуж_ОЗ[[#This Row],[Место]]*$B$3</f>
        <v>0</v>
      </c>
    </row>
    <row r="19" spans="1:3" x14ac:dyDescent="0.35">
      <c r="A19" t="s">
        <v>15</v>
      </c>
      <c r="C19">
        <f>БорЗаМуж_ОЗ[[#This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56CE-A6E3-491E-8F03-71E3C288563B}">
  <sheetPr>
    <tabColor theme="9" tint="0.79998168889431442"/>
  </sheetPr>
  <dimension ref="A1:E21"/>
  <sheetViews>
    <sheetView showGridLines="0" workbookViewId="0">
      <selection activeCell="B5" sqref="B5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27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A1:I19"/>
  <sheetViews>
    <sheetView workbookViewId="0">
      <selection activeCell="C8" sqref="C8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28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1.5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МолотТора_ОЗ[[#This Row],[Место]]*$B$3</f>
        <v>0</v>
      </c>
      <c r="F6" t="s">
        <v>2</v>
      </c>
      <c r="G6" t="str">
        <f>IF(МолотТора_ОЗ[[#This Row],[Место]]="","",МолотТора_ОЗ[[#This Row],[Место]])</f>
        <v/>
      </c>
      <c r="H6" t="str">
        <f>IF(МолотТОра_ЗХ[[#This Row],[Место в ОЗ]]="","",RANK(МолотТОра_ЗХ[[#This Row],[Место в ОЗ]],МолотТОра_ЗХ[Место в ОЗ],1))</f>
        <v/>
      </c>
      <c r="I6">
        <f>IF(МолотТОра_ЗХ[[#This Row],[Место в ЗХ]]="",0,МолотТОра_ЗХ[[#This Row],[Место в ЗХ]]*$B$3)</f>
        <v>0</v>
      </c>
    </row>
    <row r="7" spans="1:9" x14ac:dyDescent="0.35">
      <c r="A7" t="s">
        <v>3</v>
      </c>
      <c r="C7">
        <f>МолотТора_ОЗ[[#This Row],[Место]]*$B$3</f>
        <v>0</v>
      </c>
      <c r="F7" t="s">
        <v>3</v>
      </c>
      <c r="G7" t="str">
        <f>IF(МолотТора_ОЗ[[#This Row],[Место]]="","",МолотТора_ОЗ[[#This Row],[Место]])</f>
        <v/>
      </c>
      <c r="H7" t="str">
        <f>IF(МолотТОра_ЗХ[[#This Row],[Место в ОЗ]]="","",RANK(МолотТОра_ЗХ[[#This Row],[Место в ОЗ]],МолотТОра_ЗХ[Место в ОЗ],1))</f>
        <v/>
      </c>
      <c r="I7">
        <f>IF(МолотТОра_ЗХ[[#This Row],[Место в ЗХ]]="",0,МолотТОра_ЗХ[[#This Row],[Место в ЗХ]]*$B$3)</f>
        <v>0</v>
      </c>
    </row>
    <row r="8" spans="1:9" x14ac:dyDescent="0.35">
      <c r="A8" t="s">
        <v>4</v>
      </c>
      <c r="C8">
        <f>МолотТора_ОЗ[[#This Row],[Место]]*$B$3</f>
        <v>0</v>
      </c>
      <c r="F8" t="s">
        <v>4</v>
      </c>
      <c r="G8" t="str">
        <f>IF(МолотТора_ОЗ[[#This Row],[Место]]="","",МолотТора_ОЗ[[#This Row],[Место]])</f>
        <v/>
      </c>
      <c r="H8" t="str">
        <f>IF(МолотТОра_ЗХ[[#This Row],[Место в ОЗ]]="","",RANK(МолотТОра_ЗХ[[#This Row],[Место в ОЗ]],МолотТОра_ЗХ[Место в ОЗ],1))</f>
        <v/>
      </c>
      <c r="I8">
        <f>IF(МолотТОра_ЗХ[[#This Row],[Место в ЗХ]]="",0,МолотТОра_ЗХ[[#This Row],[Место в ЗХ]]*$B$3)</f>
        <v>0</v>
      </c>
    </row>
    <row r="9" spans="1:9" x14ac:dyDescent="0.35">
      <c r="A9" t="s">
        <v>5</v>
      </c>
      <c r="C9">
        <f>МолотТора_ОЗ[[#This Row],[Место]]*$B$3</f>
        <v>0</v>
      </c>
      <c r="F9" t="s">
        <v>5</v>
      </c>
      <c r="G9" t="str">
        <f>IF(МолотТора_ОЗ[[#This Row],[Место]]="","",МолотТора_ОЗ[[#This Row],[Место]])</f>
        <v/>
      </c>
      <c r="H9" t="str">
        <f>IF(МолотТОра_ЗХ[[#This Row],[Место в ОЗ]]="","",RANK(МолотТОра_ЗХ[[#This Row],[Место в ОЗ]],МолотТОра_ЗХ[Место в ОЗ],1))</f>
        <v/>
      </c>
      <c r="I9">
        <f>IF(МолотТОра_ЗХ[[#This Row],[Место в ЗХ]]="",0,МолотТОра_ЗХ[[#This Row],[Место в ЗХ]]*$B$3)</f>
        <v>0</v>
      </c>
    </row>
    <row r="10" spans="1:9" x14ac:dyDescent="0.35">
      <c r="A10" t="s">
        <v>6</v>
      </c>
      <c r="C10">
        <f>МолотТора_ОЗ[[#This Row],[Место]]*$B$3</f>
        <v>0</v>
      </c>
      <c r="F10" t="s">
        <v>6</v>
      </c>
      <c r="G10" t="str">
        <f>IF(МолотТора_ОЗ[[#This Row],[Место]]="","",МолотТора_ОЗ[[#This Row],[Место]])</f>
        <v/>
      </c>
      <c r="H10" t="str">
        <f>IF(МолотТОра_ЗХ[[#This Row],[Место в ОЗ]]="","",RANK(МолотТОра_ЗХ[[#This Row],[Место в ОЗ]],МолотТОра_ЗХ[Место в ОЗ],1))</f>
        <v/>
      </c>
      <c r="I10">
        <f>IF(МолотТОра_ЗХ[[#This Row],[Место в ЗХ]]="",0,МолотТОра_ЗХ[[#This Row],[Место в ЗХ]]*$B$3)</f>
        <v>0</v>
      </c>
    </row>
    <row r="11" spans="1:9" x14ac:dyDescent="0.35">
      <c r="A11" t="s">
        <v>7</v>
      </c>
      <c r="C11">
        <f>МолотТора_ОЗ[[#This Row],[Место]]*$B$3</f>
        <v>0</v>
      </c>
      <c r="F11" t="s">
        <v>7</v>
      </c>
      <c r="G11" t="str">
        <f>IF(МолотТора_ОЗ[[#This Row],[Место]]="","",МолотТора_ОЗ[[#This Row],[Место]])</f>
        <v/>
      </c>
      <c r="H11" t="str">
        <f>IF(МолотТОра_ЗХ[[#This Row],[Место в ОЗ]]="","",RANK(МолотТОра_ЗХ[[#This Row],[Место в ОЗ]],МолотТОра_ЗХ[Место в ОЗ],1))</f>
        <v/>
      </c>
      <c r="I11">
        <f>IF(МолотТОра_ЗХ[[#This Row],[Место в ЗХ]]="",0,МолотТОра_ЗХ[[#This Row],[Место в ЗХ]]*$B$3)</f>
        <v>0</v>
      </c>
    </row>
    <row r="12" spans="1:9" x14ac:dyDescent="0.35">
      <c r="A12" t="s">
        <v>8</v>
      </c>
      <c r="C12">
        <f>МолотТора_ОЗ[[#This Row],[Место]]*$B$3</f>
        <v>0</v>
      </c>
      <c r="F12" t="s">
        <v>8</v>
      </c>
      <c r="G12" t="str">
        <f>IF(МолотТора_ОЗ[[#This Row],[Место]]="","",МолотТора_ОЗ[[#This Row],[Место]])</f>
        <v/>
      </c>
      <c r="H12" t="str">
        <f>IF(МолотТОра_ЗХ[[#This Row],[Место в ОЗ]]="","",RANK(МолотТОра_ЗХ[[#This Row],[Место в ОЗ]],МолотТОра_ЗХ[Место в ОЗ],1))</f>
        <v/>
      </c>
      <c r="I12">
        <f>IF(МолотТОра_ЗХ[[#This Row],[Место в ЗХ]]="",0,МолотТОра_ЗХ[[#This Row],[Место в ЗХ]]*$B$3)</f>
        <v>0</v>
      </c>
    </row>
    <row r="13" spans="1:9" x14ac:dyDescent="0.35">
      <c r="A13" t="s">
        <v>9</v>
      </c>
      <c r="C13">
        <f>МолотТора_ОЗ[[#This Row],[Место]]*$B$3</f>
        <v>0</v>
      </c>
      <c r="F13" t="s">
        <v>9</v>
      </c>
      <c r="G13" t="str">
        <f>IF(МолотТора_ОЗ[[#This Row],[Место]]="","",МолотТора_ОЗ[[#This Row],[Место]])</f>
        <v/>
      </c>
      <c r="H13" t="str">
        <f>IF(МолотТОра_ЗХ[[#This Row],[Место в ОЗ]]="","",RANK(МолотТОра_ЗХ[[#This Row],[Место в ОЗ]],МолотТОра_ЗХ[Место в ОЗ],1))</f>
        <v/>
      </c>
      <c r="I13">
        <f>IF(МолотТОра_ЗХ[[#This Row],[Место в ЗХ]]="",0,МолотТОра_ЗХ[[#This Row],[Место в ЗХ]]*$B$3)</f>
        <v>0</v>
      </c>
    </row>
    <row r="14" spans="1:9" x14ac:dyDescent="0.35">
      <c r="A14" t="s">
        <v>10</v>
      </c>
      <c r="C14">
        <f>МолотТора_ОЗ[[#This Row],[Место]]*$B$3</f>
        <v>0</v>
      </c>
      <c r="F14" t="s">
        <v>10</v>
      </c>
      <c r="G14" t="str">
        <f>IF(МолотТора_ОЗ[[#This Row],[Место]]="","",МолотТора_ОЗ[[#This Row],[Место]])</f>
        <v/>
      </c>
      <c r="H14" t="str">
        <f>IF(МолотТОра_ЗХ[[#This Row],[Место в ОЗ]]="","",RANK(МолотТОра_ЗХ[[#This Row],[Место в ОЗ]],МолотТОра_ЗХ[Место в ОЗ],1))</f>
        <v/>
      </c>
      <c r="I14">
        <f>IF(МолотТОра_ЗХ[[#This Row],[Место в ЗХ]]="",0,МолотТОра_ЗХ[[#This Row],[Место в ЗХ]]*$B$3)</f>
        <v>0</v>
      </c>
    </row>
    <row r="15" spans="1:9" x14ac:dyDescent="0.35">
      <c r="A15" t="s">
        <v>11</v>
      </c>
      <c r="C15">
        <f>МолотТора_ОЗ[[#This Row],[Место]]*$B$3</f>
        <v>0</v>
      </c>
      <c r="F15" t="s">
        <v>11</v>
      </c>
      <c r="G15" t="str">
        <f>IF(МолотТора_ОЗ[[#This Row],[Место]]="","",МолотТора_ОЗ[[#This Row],[Место]])</f>
        <v/>
      </c>
      <c r="H15" t="str">
        <f>IF(МолотТОра_ЗХ[[#This Row],[Место в ОЗ]]="","",RANK(МолотТОра_ЗХ[[#This Row],[Место в ОЗ]],МолотТОра_ЗХ[Место в ОЗ],1))</f>
        <v/>
      </c>
      <c r="I15">
        <f>IF(МолотТОра_ЗХ[[#This Row],[Место в ЗХ]]="",0,МолотТОра_ЗХ[[#This Row],[Место в ЗХ]]*$B$3)</f>
        <v>0</v>
      </c>
    </row>
    <row r="16" spans="1:9" x14ac:dyDescent="0.35">
      <c r="A16" t="s">
        <v>12</v>
      </c>
      <c r="C16">
        <f>МолотТора_ОЗ[[#This Row],[Место]]*$B$3</f>
        <v>0</v>
      </c>
    </row>
    <row r="17" spans="1:3" x14ac:dyDescent="0.35">
      <c r="A17" t="s">
        <v>13</v>
      </c>
      <c r="C17">
        <f>МолотТора_ОЗ[[#This Row],[Место]]*$B$3</f>
        <v>0</v>
      </c>
    </row>
    <row r="18" spans="1:3" x14ac:dyDescent="0.35">
      <c r="A18" t="s">
        <v>14</v>
      </c>
      <c r="C18">
        <f>МолотТора_ОЗ[[#This Row],[Место]]*$B$3</f>
        <v>0</v>
      </c>
    </row>
    <row r="19" spans="1:3" x14ac:dyDescent="0.35">
      <c r="A19" t="s">
        <v>15</v>
      </c>
      <c r="C19">
        <f>МолотТора_ОЗ[[#This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21C8-94BC-4B88-AB4F-585120BBBDE1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28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I19"/>
  <sheetViews>
    <sheetView workbookViewId="0">
      <selection activeCell="F7" sqref="F7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bestFit="1" customWidth="1"/>
    <col min="8" max="8" width="14.75" bestFit="1" customWidth="1"/>
  </cols>
  <sheetData>
    <row r="1" spans="1:9" x14ac:dyDescent="0.35">
      <c r="A1" t="s">
        <v>22</v>
      </c>
      <c r="B1" t="s">
        <v>29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Волейбол_ОЗ[[#This Row],[Место]]*$B$3</f>
        <v>0</v>
      </c>
      <c r="F6" t="s">
        <v>2</v>
      </c>
      <c r="G6" t="str">
        <f>IF(Волейбол_ОЗ[[#This Row],[Место]]="","",Волейбол_ОЗ[[#This Row],[Место]])</f>
        <v/>
      </c>
      <c r="H6" t="str">
        <f>IF(Волейбол_ЗХ[[#This Row],[Место в ОЗ]]="","",RANK(Волейбол_ЗХ[[#This Row],[Место в ОЗ]],Волейбол_ЗХ[Место в ОЗ],1))</f>
        <v/>
      </c>
      <c r="I6">
        <f>IF(Волейбол_ЗХ[[#This Row],[Место в ЗХ]]="",0,Волейбол_ЗХ[[#This Row],[Место в ЗХ]]*$B$3)</f>
        <v>0</v>
      </c>
    </row>
    <row r="7" spans="1:9" x14ac:dyDescent="0.35">
      <c r="A7" t="s">
        <v>3</v>
      </c>
      <c r="C7">
        <f>Волейбол_ОЗ[[#This Row],[Место]]*$B$3</f>
        <v>0</v>
      </c>
      <c r="F7" t="s">
        <v>3</v>
      </c>
      <c r="G7" t="str">
        <f>IF(Волейбол_ОЗ[[#This Row],[Место]]="","",Волейбол_ОЗ[[#This Row],[Место]])</f>
        <v/>
      </c>
      <c r="H7" t="str">
        <f>IF(Волейбол_ЗХ[[#This Row],[Место в ОЗ]]="","",RANK(Волейбол_ЗХ[[#This Row],[Место в ОЗ]],Волейбол_ЗХ[Место в ОЗ],1))</f>
        <v/>
      </c>
      <c r="I7">
        <f>IF(Волейбол_ЗХ[[#This Row],[Место в ЗХ]]="",0,Волейбол_ЗХ[[#This Row],[Место в ЗХ]]*$B$3)</f>
        <v>0</v>
      </c>
    </row>
    <row r="8" spans="1:9" x14ac:dyDescent="0.35">
      <c r="A8" t="s">
        <v>4</v>
      </c>
      <c r="C8">
        <f>Волейбол_ОЗ[[#This Row],[Место]]*$B$3</f>
        <v>0</v>
      </c>
      <c r="F8" t="s">
        <v>4</v>
      </c>
      <c r="G8" t="str">
        <f>IF(Волейбол_ОЗ[[#This Row],[Место]]="","",Волейбол_ОЗ[[#This Row],[Место]])</f>
        <v/>
      </c>
      <c r="H8" t="str">
        <f>IF(Волейбол_ЗХ[[#This Row],[Место в ОЗ]]="","",RANK(Волейбол_ЗХ[[#This Row],[Место в ОЗ]],Волейбол_ЗХ[Место в ОЗ],1))</f>
        <v/>
      </c>
      <c r="I8">
        <f>IF(Волейбол_ЗХ[[#This Row],[Место в ЗХ]]="",0,Волейбол_ЗХ[[#This Row],[Место в ЗХ]]*$B$3)</f>
        <v>0</v>
      </c>
    </row>
    <row r="9" spans="1:9" x14ac:dyDescent="0.35">
      <c r="A9" t="s">
        <v>5</v>
      </c>
      <c r="C9">
        <f>Волейбол_ОЗ[[#This Row],[Место]]*$B$3</f>
        <v>0</v>
      </c>
      <c r="F9" t="s">
        <v>5</v>
      </c>
      <c r="G9" t="str">
        <f>IF(Волейбол_ОЗ[[#This Row],[Место]]="","",Волейбол_ОЗ[[#This Row],[Место]])</f>
        <v/>
      </c>
      <c r="H9" t="str">
        <f>IF(Волейбол_ЗХ[[#This Row],[Место в ОЗ]]="","",RANK(Волейбол_ЗХ[[#This Row],[Место в ОЗ]],Волейбол_ЗХ[Место в ОЗ],1))</f>
        <v/>
      </c>
      <c r="I9">
        <f>IF(Волейбол_ЗХ[[#This Row],[Место в ЗХ]]="",0,Волейбол_ЗХ[[#This Row],[Место в ЗХ]]*$B$3)</f>
        <v>0</v>
      </c>
    </row>
    <row r="10" spans="1:9" x14ac:dyDescent="0.35">
      <c r="A10" t="s">
        <v>6</v>
      </c>
      <c r="C10">
        <f>Волейбол_ОЗ[[#This Row],[Место]]*$B$3</f>
        <v>0</v>
      </c>
      <c r="F10" t="s">
        <v>6</v>
      </c>
      <c r="G10" t="str">
        <f>IF(Волейбол_ОЗ[[#This Row],[Место]]="","",Волейбол_ОЗ[[#This Row],[Место]])</f>
        <v/>
      </c>
      <c r="H10" t="str">
        <f>IF(Волейбол_ЗХ[[#This Row],[Место в ОЗ]]="","",RANK(Волейбол_ЗХ[[#This Row],[Место в ОЗ]],Волейбол_ЗХ[Место в ОЗ],1))</f>
        <v/>
      </c>
      <c r="I10">
        <f>IF(Волейбол_ЗХ[[#This Row],[Место в ЗХ]]="",0,Волейбол_ЗХ[[#This Row],[Место в ЗХ]]*$B$3)</f>
        <v>0</v>
      </c>
    </row>
    <row r="11" spans="1:9" x14ac:dyDescent="0.35">
      <c r="A11" t="s">
        <v>7</v>
      </c>
      <c r="C11">
        <f>Волейбол_ОЗ[[#This Row],[Место]]*$B$3</f>
        <v>0</v>
      </c>
      <c r="F11" t="s">
        <v>7</v>
      </c>
      <c r="G11" t="str">
        <f>IF(Волейбол_ОЗ[[#This Row],[Место]]="","",Волейбол_ОЗ[[#This Row],[Место]])</f>
        <v/>
      </c>
      <c r="H11" t="str">
        <f>IF(Волейбол_ЗХ[[#This Row],[Место в ОЗ]]="","",RANK(Волейбол_ЗХ[[#This Row],[Место в ОЗ]],Волейбол_ЗХ[Место в ОЗ],1))</f>
        <v/>
      </c>
      <c r="I11">
        <f>IF(Волейбол_ЗХ[[#This Row],[Место в ЗХ]]="",0,Волейбол_ЗХ[[#This Row],[Место в ЗХ]]*$B$3)</f>
        <v>0</v>
      </c>
    </row>
    <row r="12" spans="1:9" x14ac:dyDescent="0.35">
      <c r="A12" t="s">
        <v>8</v>
      </c>
      <c r="C12">
        <f>Волейбол_ОЗ[[#This Row],[Место]]*$B$3</f>
        <v>0</v>
      </c>
      <c r="F12" t="s">
        <v>8</v>
      </c>
      <c r="G12" t="str">
        <f>IF(Волейбол_ОЗ[[#This Row],[Место]]="","",Волейбол_ОЗ[[#This Row],[Место]])</f>
        <v/>
      </c>
      <c r="H12" t="str">
        <f>IF(Волейбол_ЗХ[[#This Row],[Место в ОЗ]]="","",RANK(Волейбол_ЗХ[[#This Row],[Место в ОЗ]],Волейбол_ЗХ[Место в ОЗ],1))</f>
        <v/>
      </c>
      <c r="I12">
        <f>IF(Волейбол_ЗХ[[#This Row],[Место в ЗХ]]="",0,Волейбол_ЗХ[[#This Row],[Место в ЗХ]]*$B$3)</f>
        <v>0</v>
      </c>
    </row>
    <row r="13" spans="1:9" x14ac:dyDescent="0.35">
      <c r="A13" t="s">
        <v>9</v>
      </c>
      <c r="C13">
        <f>Волейбол_ОЗ[[#This Row],[Место]]*$B$3</f>
        <v>0</v>
      </c>
      <c r="F13" t="s">
        <v>9</v>
      </c>
      <c r="G13" t="str">
        <f>IF(Волейбол_ОЗ[[#This Row],[Место]]="","",Волейбол_ОЗ[[#This Row],[Место]])</f>
        <v/>
      </c>
      <c r="H13" t="str">
        <f>IF(Волейбол_ЗХ[[#This Row],[Место в ОЗ]]="","",RANK(Волейбол_ЗХ[[#This Row],[Место в ОЗ]],Волейбол_ЗХ[Место в ОЗ],1))</f>
        <v/>
      </c>
      <c r="I13">
        <f>IF(Волейбол_ЗХ[[#This Row],[Место в ЗХ]]="",0,Волейбол_ЗХ[[#This Row],[Место в ЗХ]]*$B$3)</f>
        <v>0</v>
      </c>
    </row>
    <row r="14" spans="1:9" x14ac:dyDescent="0.35">
      <c r="A14" t="s">
        <v>10</v>
      </c>
      <c r="C14">
        <f>Волейбол_ОЗ[[#This Row],[Место]]*$B$3</f>
        <v>0</v>
      </c>
      <c r="F14" t="s">
        <v>10</v>
      </c>
      <c r="G14" t="str">
        <f>IF(Волейбол_ОЗ[[#This Row],[Место]]="","",Волейбол_ОЗ[[#This Row],[Место]])</f>
        <v/>
      </c>
      <c r="H14" t="str">
        <f>IF(Волейбол_ЗХ[[#This Row],[Место в ОЗ]]="","",RANK(Волейбол_ЗХ[[#This Row],[Место в ОЗ]],Волейбол_ЗХ[Место в ОЗ],1))</f>
        <v/>
      </c>
      <c r="I14">
        <f>IF(Волейбол_ЗХ[[#This Row],[Место в ЗХ]]="",0,Волейбол_ЗХ[[#This Row],[Место в ЗХ]]*$B$3)</f>
        <v>0</v>
      </c>
    </row>
    <row r="15" spans="1:9" x14ac:dyDescent="0.35">
      <c r="A15" t="s">
        <v>11</v>
      </c>
      <c r="C15">
        <f>Волейбол_ОЗ[[#This Row],[Место]]*$B$3</f>
        <v>0</v>
      </c>
      <c r="F15" t="s">
        <v>11</v>
      </c>
      <c r="G15" t="str">
        <f>IF(Волейбол_ОЗ[[#This Row],[Место]]="","",Волейбол_ОЗ[[#This Row],[Место]])</f>
        <v/>
      </c>
      <c r="H15" t="str">
        <f>IF(Волейбол_ЗХ[[#This Row],[Место в ОЗ]]="","",RANK(Волейбол_ЗХ[[#This Row],[Место в ОЗ]],Волейбол_ЗХ[Место в ОЗ],1))</f>
        <v/>
      </c>
      <c r="I15">
        <f>IF(Волейбол_ЗХ[[#This Row],[Место в ЗХ]]="",0,Волейбол_ЗХ[[#This Row],[Место в ЗХ]]*$B$3)</f>
        <v>0</v>
      </c>
    </row>
    <row r="16" spans="1:9" x14ac:dyDescent="0.35">
      <c r="A16" t="s">
        <v>12</v>
      </c>
      <c r="C16">
        <f>Волейбол_ОЗ[[#This Row],[Место]]*$B$3</f>
        <v>0</v>
      </c>
    </row>
    <row r="17" spans="1:3" x14ac:dyDescent="0.35">
      <c r="A17" t="s">
        <v>13</v>
      </c>
      <c r="C17">
        <f>Волейбол_ОЗ[[#This Row],[Место]]*$B$3</f>
        <v>0</v>
      </c>
    </row>
    <row r="18" spans="1:3" x14ac:dyDescent="0.35">
      <c r="A18" t="s">
        <v>14</v>
      </c>
      <c r="C18">
        <f>Волейбол_ОЗ[[#This Row],[Место]]*$B$3</f>
        <v>0</v>
      </c>
    </row>
    <row r="19" spans="1:3" x14ac:dyDescent="0.35">
      <c r="A19" t="s">
        <v>15</v>
      </c>
      <c r="C19">
        <f>Волейбол_ОЗ[[#This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1207-21A2-4101-927D-B6EA08D8F558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29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I19"/>
  <sheetViews>
    <sheetView workbookViewId="0">
      <selection activeCell="A9" sqref="A9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bestFit="1" customWidth="1"/>
    <col min="8" max="8" width="14.75" bestFit="1" customWidth="1"/>
  </cols>
  <sheetData>
    <row r="1" spans="1:9" x14ac:dyDescent="0.35">
      <c r="A1" t="s">
        <v>22</v>
      </c>
      <c r="B1" t="s">
        <v>30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ПерКан_ОЗ[[#This Row],[Место]]*$B$3</f>
        <v>0</v>
      </c>
      <c r="F6" t="s">
        <v>2</v>
      </c>
      <c r="G6" t="str">
        <f>IF(ПерКан_ОЗ[[#This Row],[Место]]="","",ПерКан_ОЗ[[#This Row],[Место]])</f>
        <v/>
      </c>
      <c r="H6" t="str">
        <f>IF(ПерКан_ЗХ[[#This Row],[Место в ОЗ]]="","",RANK(ПерКан_ЗХ[[#This Row],[Место в ОЗ]],ПерКан_ЗХ[Место в ОЗ],1))</f>
        <v/>
      </c>
      <c r="I6">
        <f>IF(ПерКан_ЗХ[[#This Row],[Место в ЗХ]]="",0,ПерКан_ЗХ[[#This Row],[Место в ЗХ]]*$B$3)</f>
        <v>0</v>
      </c>
    </row>
    <row r="7" spans="1:9" x14ac:dyDescent="0.35">
      <c r="A7" t="s">
        <v>3</v>
      </c>
      <c r="C7">
        <f>ПерКан_ОЗ[[#This Row],[Место]]*$B$3</f>
        <v>0</v>
      </c>
      <c r="F7" t="s">
        <v>3</v>
      </c>
      <c r="G7" t="str">
        <f>IF(ПерКан_ОЗ[[#This Row],[Место]]="","",ПерКан_ОЗ[[#This Row],[Место]])</f>
        <v/>
      </c>
      <c r="H7" t="str">
        <f>IF(ПерКан_ЗХ[[#This Row],[Место в ОЗ]]="","",RANK(ПерКан_ЗХ[[#This Row],[Место в ОЗ]],ПерКан_ЗХ[Место в ОЗ],1))</f>
        <v/>
      </c>
      <c r="I7">
        <f>IF(ПерКан_ЗХ[[#This Row],[Место в ЗХ]]="",0,ПерКан_ЗХ[[#This Row],[Место в ЗХ]]*$B$3)</f>
        <v>0</v>
      </c>
    </row>
    <row r="8" spans="1:9" x14ac:dyDescent="0.35">
      <c r="A8" t="s">
        <v>4</v>
      </c>
      <c r="C8">
        <f>ПерКан_ОЗ[[#This Row],[Место]]*$B$3</f>
        <v>0</v>
      </c>
      <c r="F8" t="s">
        <v>4</v>
      </c>
      <c r="G8" t="str">
        <f>IF(ПерКан_ОЗ[[#This Row],[Место]]="","",ПерКан_ОЗ[[#This Row],[Место]])</f>
        <v/>
      </c>
      <c r="H8" t="str">
        <f>IF(ПерКан_ЗХ[[#This Row],[Место в ОЗ]]="","",RANK(ПерКан_ЗХ[[#This Row],[Место в ОЗ]],ПерКан_ЗХ[Место в ОЗ],1))</f>
        <v/>
      </c>
      <c r="I8">
        <f>IF(ПерКан_ЗХ[[#This Row],[Место в ЗХ]]="",0,ПерКан_ЗХ[[#This Row],[Место в ЗХ]]*$B$3)</f>
        <v>0</v>
      </c>
    </row>
    <row r="9" spans="1:9" x14ac:dyDescent="0.35">
      <c r="A9" t="s">
        <v>5</v>
      </c>
      <c r="C9">
        <f>ПерКан_ОЗ[[#This Row],[Место]]*$B$3</f>
        <v>0</v>
      </c>
      <c r="F9" t="s">
        <v>5</v>
      </c>
      <c r="G9" t="str">
        <f>IF(ПерКан_ОЗ[[#This Row],[Место]]="","",ПерКан_ОЗ[[#This Row],[Место]])</f>
        <v/>
      </c>
      <c r="H9" t="str">
        <f>IF(ПерКан_ЗХ[[#This Row],[Место в ОЗ]]="","",RANK(ПерКан_ЗХ[[#This Row],[Место в ОЗ]],ПерКан_ЗХ[Место в ОЗ],1))</f>
        <v/>
      </c>
      <c r="I9">
        <f>IF(ПерКан_ЗХ[[#This Row],[Место в ЗХ]]="",0,ПерКан_ЗХ[[#This Row],[Место в ЗХ]]*$B$3)</f>
        <v>0</v>
      </c>
    </row>
    <row r="10" spans="1:9" x14ac:dyDescent="0.35">
      <c r="A10" t="s">
        <v>6</v>
      </c>
      <c r="C10">
        <f>ПерКан_ОЗ[[#This Row],[Место]]*$B$3</f>
        <v>0</v>
      </c>
      <c r="F10" t="s">
        <v>6</v>
      </c>
      <c r="G10" t="str">
        <f>IF(ПерКан_ОЗ[[#This Row],[Место]]="","",ПерКан_ОЗ[[#This Row],[Место]])</f>
        <v/>
      </c>
      <c r="H10" t="str">
        <f>IF(ПерКан_ЗХ[[#This Row],[Место в ОЗ]]="","",RANK(ПерКан_ЗХ[[#This Row],[Место в ОЗ]],ПерКан_ЗХ[Место в ОЗ],1))</f>
        <v/>
      </c>
      <c r="I10">
        <f>IF(ПерКан_ЗХ[[#This Row],[Место в ЗХ]]="",0,ПерКан_ЗХ[[#This Row],[Место в ЗХ]]*$B$3)</f>
        <v>0</v>
      </c>
    </row>
    <row r="11" spans="1:9" x14ac:dyDescent="0.35">
      <c r="A11" t="s">
        <v>7</v>
      </c>
      <c r="C11">
        <f>ПерКан_ОЗ[[#This Row],[Место]]*$B$3</f>
        <v>0</v>
      </c>
      <c r="F11" t="s">
        <v>7</v>
      </c>
      <c r="G11" t="str">
        <f>IF(ПерКан_ОЗ[[#This Row],[Место]]="","",ПерКан_ОЗ[[#This Row],[Место]])</f>
        <v/>
      </c>
      <c r="H11" t="str">
        <f>IF(ПерКан_ЗХ[[#This Row],[Место в ОЗ]]="","",RANK(ПерКан_ЗХ[[#This Row],[Место в ОЗ]],ПерКан_ЗХ[Место в ОЗ],1))</f>
        <v/>
      </c>
      <c r="I11">
        <f>IF(ПерКан_ЗХ[[#This Row],[Место в ЗХ]]="",0,ПерКан_ЗХ[[#This Row],[Место в ЗХ]]*$B$3)</f>
        <v>0</v>
      </c>
    </row>
    <row r="12" spans="1:9" x14ac:dyDescent="0.35">
      <c r="A12" t="s">
        <v>8</v>
      </c>
      <c r="C12">
        <f>ПерКан_ОЗ[[#This Row],[Место]]*$B$3</f>
        <v>0</v>
      </c>
      <c r="F12" t="s">
        <v>8</v>
      </c>
      <c r="G12" t="str">
        <f>IF(ПерКан_ОЗ[[#This Row],[Место]]="","",ПерКан_ОЗ[[#This Row],[Место]])</f>
        <v/>
      </c>
      <c r="H12" t="str">
        <f>IF(ПерКан_ЗХ[[#This Row],[Место в ОЗ]]="","",RANK(ПерКан_ЗХ[[#This Row],[Место в ОЗ]],ПерКан_ЗХ[Место в ОЗ],1))</f>
        <v/>
      </c>
      <c r="I12">
        <f>IF(ПерКан_ЗХ[[#This Row],[Место в ЗХ]]="",0,ПерКан_ЗХ[[#This Row],[Место в ЗХ]]*$B$3)</f>
        <v>0</v>
      </c>
    </row>
    <row r="13" spans="1:9" x14ac:dyDescent="0.35">
      <c r="A13" t="s">
        <v>9</v>
      </c>
      <c r="C13">
        <f>ПерКан_ОЗ[[#This Row],[Место]]*$B$3</f>
        <v>0</v>
      </c>
      <c r="F13" t="s">
        <v>9</v>
      </c>
      <c r="G13" t="str">
        <f>IF(ПерКан_ОЗ[[#This Row],[Место]]="","",ПерКан_ОЗ[[#This Row],[Место]])</f>
        <v/>
      </c>
      <c r="H13" t="str">
        <f>IF(ПерКан_ЗХ[[#This Row],[Место в ОЗ]]="","",RANK(ПерКан_ЗХ[[#This Row],[Место в ОЗ]],ПерКан_ЗХ[Место в ОЗ],1))</f>
        <v/>
      </c>
      <c r="I13">
        <f>IF(ПерКан_ЗХ[[#This Row],[Место в ЗХ]]="",0,ПерКан_ЗХ[[#This Row],[Место в ЗХ]]*$B$3)</f>
        <v>0</v>
      </c>
    </row>
    <row r="14" spans="1:9" x14ac:dyDescent="0.35">
      <c r="A14" t="s">
        <v>10</v>
      </c>
      <c r="C14">
        <f>ПерКан_ОЗ[[#This Row],[Место]]*$B$3</f>
        <v>0</v>
      </c>
      <c r="F14" t="s">
        <v>10</v>
      </c>
      <c r="G14" t="str">
        <f>IF(ПерКан_ОЗ[[#This Row],[Место]]="","",ПерКан_ОЗ[[#This Row],[Место]])</f>
        <v/>
      </c>
      <c r="H14" t="str">
        <f>IF(ПерКан_ЗХ[[#This Row],[Место в ОЗ]]="","",RANK(ПерКан_ЗХ[[#This Row],[Место в ОЗ]],ПерКан_ЗХ[Место в ОЗ],1))</f>
        <v/>
      </c>
      <c r="I14">
        <f>IF(ПерКан_ЗХ[[#This Row],[Место в ЗХ]]="",0,ПерКан_ЗХ[[#This Row],[Место в ЗХ]]*$B$3)</f>
        <v>0</v>
      </c>
    </row>
    <row r="15" spans="1:9" x14ac:dyDescent="0.35">
      <c r="A15" t="s">
        <v>11</v>
      </c>
      <c r="C15">
        <f>ПерКан_ОЗ[[#This Row],[Место]]*$B$3</f>
        <v>0</v>
      </c>
      <c r="F15" t="s">
        <v>11</v>
      </c>
      <c r="G15" t="str">
        <f>IF(ПерКан_ОЗ[[#This Row],[Место]]="","",ПерКан_ОЗ[[#This Row],[Место]])</f>
        <v/>
      </c>
      <c r="H15" t="str">
        <f>IF(ПерКан_ЗХ[[#This Row],[Место в ОЗ]]="","",RANK(ПерКан_ЗХ[[#This Row],[Место в ОЗ]],ПерКан_ЗХ[Место в ОЗ],1))</f>
        <v/>
      </c>
      <c r="I15">
        <f>IF(ПерКан_ЗХ[[#This Row],[Место в ЗХ]]="",0,ПерКан_ЗХ[[#This Row],[Место в ЗХ]]*$B$3)</f>
        <v>0</v>
      </c>
    </row>
    <row r="16" spans="1:9" x14ac:dyDescent="0.35">
      <c r="A16" t="s">
        <v>12</v>
      </c>
      <c r="C16">
        <f>ПерКан_ОЗ[[#This Row],[Место]]*$B$3</f>
        <v>0</v>
      </c>
    </row>
    <row r="17" spans="1:3" x14ac:dyDescent="0.35">
      <c r="A17" t="s">
        <v>13</v>
      </c>
      <c r="C17">
        <f>ПерКан_ОЗ[[#This Row],[Место]]*$B$3</f>
        <v>0</v>
      </c>
    </row>
    <row r="18" spans="1:3" x14ac:dyDescent="0.35">
      <c r="A18" t="s">
        <v>14</v>
      </c>
      <c r="C18">
        <f>ПерКан_ОЗ[[#This Row],[Место]]*$B$3</f>
        <v>0</v>
      </c>
    </row>
    <row r="19" spans="1:3" x14ac:dyDescent="0.35">
      <c r="A19" t="s">
        <v>15</v>
      </c>
      <c r="C19">
        <f>ПерКан_ОЗ[[#This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12FD-EAF5-4E3C-8137-6B4D6D4A86F7}">
  <sheetPr>
    <tabColor rgb="FFFFFF00"/>
  </sheetPr>
  <dimension ref="A5:F19"/>
  <sheetViews>
    <sheetView workbookViewId="0"/>
  </sheetViews>
  <sheetFormatPr defaultRowHeight="15.5" x14ac:dyDescent="0.35"/>
  <cols>
    <col min="1" max="1" width="20.5" bestFit="1" customWidth="1"/>
    <col min="2" max="2" width="16.33203125" bestFit="1" customWidth="1"/>
    <col min="3" max="3" width="15.08203125" bestFit="1" customWidth="1"/>
    <col min="4" max="4" width="17.83203125" bestFit="1" customWidth="1"/>
    <col min="5" max="5" width="8.25" bestFit="1" customWidth="1"/>
    <col min="6" max="6" width="8.5" bestFit="1" customWidth="1"/>
  </cols>
  <sheetData>
    <row r="5" spans="1:6" x14ac:dyDescent="0.35">
      <c r="A5" t="s">
        <v>19</v>
      </c>
      <c r="B5" t="s">
        <v>37</v>
      </c>
      <c r="C5" t="s">
        <v>38</v>
      </c>
      <c r="D5" t="s">
        <v>39</v>
      </c>
      <c r="E5" t="s">
        <v>59</v>
      </c>
      <c r="F5" t="s">
        <v>20</v>
      </c>
    </row>
    <row r="6" spans="1:6" x14ac:dyDescent="0.35">
      <c r="A6" t="s">
        <v>2</v>
      </c>
      <c r="B6">
        <f>КубокТуризма_ОЗ[[#This Row],[Итог]]</f>
        <v>0</v>
      </c>
      <c r="C6">
        <f>кубокСпорта_ОЗ[[#This Row],[Итого]]</f>
        <v>0</v>
      </c>
      <c r="D6">
        <f>КубокКультуры_ОЗ[[#This Row],[Итого]]</f>
        <v>0</v>
      </c>
      <c r="E6">
        <f>SUM(КубокФестиваля[[#This Row],[Кубок туризма]:[Кубок культуры]])</f>
        <v>0</v>
      </c>
      <c r="F6">
        <f>RANK(КубокФестиваля[[#This Row],[Итого]],КубокФестиваля[Итого],1)</f>
        <v>1</v>
      </c>
    </row>
    <row r="7" spans="1:6" x14ac:dyDescent="0.35">
      <c r="A7" t="s">
        <v>3</v>
      </c>
      <c r="B7">
        <f>КубокТуризма_ОЗ[[#This Row],[Итог]]</f>
        <v>0</v>
      </c>
      <c r="C7">
        <f>кубокСпорта_ОЗ[[#This Row],[Итого]]</f>
        <v>0</v>
      </c>
      <c r="D7">
        <f>КубокКультуры_ОЗ[[#This Row],[Итого]]</f>
        <v>0</v>
      </c>
      <c r="E7">
        <f>SUM(КубокФестиваля[[#This Row],[Кубок туризма]:[Кубок культуры]])</f>
        <v>0</v>
      </c>
      <c r="F7">
        <f>RANK(КубокФестиваля[[#This Row],[Итого]],КубокФестиваля[Итого],1)</f>
        <v>1</v>
      </c>
    </row>
    <row r="8" spans="1:6" x14ac:dyDescent="0.35">
      <c r="A8" t="s">
        <v>4</v>
      </c>
      <c r="B8">
        <f>КубокТуризма_ОЗ[[#This Row],[Итог]]</f>
        <v>0</v>
      </c>
      <c r="C8">
        <f>кубокСпорта_ОЗ[[#This Row],[Итого]]</f>
        <v>0</v>
      </c>
      <c r="D8">
        <f>КубокКультуры_ОЗ[[#This Row],[Итого]]</f>
        <v>0</v>
      </c>
      <c r="E8">
        <f>SUM(КубокФестиваля[[#This Row],[Кубок туризма]:[Кубок культуры]])</f>
        <v>0</v>
      </c>
      <c r="F8">
        <f>RANK(КубокФестиваля[[#This Row],[Итого]],КубокФестиваля[Итого],1)</f>
        <v>1</v>
      </c>
    </row>
    <row r="9" spans="1:6" x14ac:dyDescent="0.35">
      <c r="A9" t="s">
        <v>5</v>
      </c>
      <c r="B9">
        <f>КубокТуризма_ОЗ[[#This Row],[Итог]]</f>
        <v>0</v>
      </c>
      <c r="C9">
        <f>кубокСпорта_ОЗ[[#This Row],[Итого]]</f>
        <v>0</v>
      </c>
      <c r="D9">
        <f>КубокКультуры_ОЗ[[#This Row],[Итого]]</f>
        <v>0</v>
      </c>
      <c r="E9">
        <f>SUM(КубокФестиваля[[#This Row],[Кубок туризма]:[Кубок культуры]])</f>
        <v>0</v>
      </c>
      <c r="F9">
        <f>RANK(КубокФестиваля[[#This Row],[Итого]],КубокФестиваля[Итого],1)</f>
        <v>1</v>
      </c>
    </row>
    <row r="10" spans="1:6" x14ac:dyDescent="0.35">
      <c r="A10" t="s">
        <v>6</v>
      </c>
      <c r="B10">
        <f>КубокТуризма_ОЗ[[#This Row],[Итог]]</f>
        <v>0</v>
      </c>
      <c r="C10">
        <f>кубокСпорта_ОЗ[[#This Row],[Итого]]</f>
        <v>0</v>
      </c>
      <c r="D10">
        <f>КубокКультуры_ОЗ[[#This Row],[Итого]]</f>
        <v>0</v>
      </c>
      <c r="E10">
        <f>SUM(КубокФестиваля[[#This Row],[Кубок туризма]:[Кубок культуры]])</f>
        <v>0</v>
      </c>
      <c r="F10">
        <f>RANK(КубокФестиваля[[#This Row],[Итого]],КубокФестиваля[Итого],1)</f>
        <v>1</v>
      </c>
    </row>
    <row r="11" spans="1:6" x14ac:dyDescent="0.35">
      <c r="A11" t="s">
        <v>7</v>
      </c>
      <c r="B11">
        <f>КубокТуризма_ОЗ[[#This Row],[Итог]]</f>
        <v>0</v>
      </c>
      <c r="C11">
        <f>кубокСпорта_ОЗ[[#This Row],[Итого]]</f>
        <v>0</v>
      </c>
      <c r="D11">
        <f>КубокКультуры_ОЗ[[#This Row],[Итого]]</f>
        <v>0</v>
      </c>
      <c r="E11">
        <f>SUM(КубокФестиваля[[#This Row],[Кубок туризма]:[Кубок культуры]])</f>
        <v>0</v>
      </c>
      <c r="F11">
        <f>RANK(КубокФестиваля[[#This Row],[Итого]],КубокФестиваля[Итого],1)</f>
        <v>1</v>
      </c>
    </row>
    <row r="12" spans="1:6" x14ac:dyDescent="0.35">
      <c r="A12" t="s">
        <v>8</v>
      </c>
      <c r="B12">
        <f>КубокТуризма_ОЗ[[#This Row],[Итог]]</f>
        <v>0</v>
      </c>
      <c r="C12">
        <f>кубокСпорта_ОЗ[[#This Row],[Итого]]</f>
        <v>0</v>
      </c>
      <c r="D12">
        <f>КубокКультуры_ОЗ[[#This Row],[Итого]]</f>
        <v>0</v>
      </c>
      <c r="E12">
        <f>SUM(КубокФестиваля[[#This Row],[Кубок туризма]:[Кубок культуры]])</f>
        <v>0</v>
      </c>
      <c r="F12">
        <f>RANK(КубокФестиваля[[#This Row],[Итого]],КубокФестиваля[Итого],1)</f>
        <v>1</v>
      </c>
    </row>
    <row r="13" spans="1:6" x14ac:dyDescent="0.35">
      <c r="A13" t="s">
        <v>9</v>
      </c>
      <c r="B13">
        <f>КубокТуризма_ОЗ[[#This Row],[Итог]]</f>
        <v>0</v>
      </c>
      <c r="C13">
        <f>кубокСпорта_ОЗ[[#This Row],[Итого]]</f>
        <v>0</v>
      </c>
      <c r="D13">
        <f>КубокКультуры_ОЗ[[#This Row],[Итого]]</f>
        <v>0</v>
      </c>
      <c r="E13">
        <f>SUM(КубокФестиваля[[#This Row],[Кубок туризма]:[Кубок культуры]])</f>
        <v>0</v>
      </c>
      <c r="F13">
        <f>RANK(КубокФестиваля[[#This Row],[Итого]],КубокФестиваля[Итого],1)</f>
        <v>1</v>
      </c>
    </row>
    <row r="14" spans="1:6" x14ac:dyDescent="0.35">
      <c r="A14" t="s">
        <v>10</v>
      </c>
      <c r="B14">
        <f>КубокТуризма_ОЗ[[#This Row],[Итог]]</f>
        <v>0</v>
      </c>
      <c r="C14">
        <f>кубокСпорта_ОЗ[[#This Row],[Итого]]</f>
        <v>0</v>
      </c>
      <c r="D14">
        <f>КубокКультуры_ОЗ[[#This Row],[Итого]]</f>
        <v>0</v>
      </c>
      <c r="E14">
        <f>SUM(КубокФестиваля[[#This Row],[Кубок туризма]:[Кубок культуры]])</f>
        <v>0</v>
      </c>
      <c r="F14">
        <f>RANK(КубокФестиваля[[#This Row],[Итого]],КубокФестиваля[Итого],1)</f>
        <v>1</v>
      </c>
    </row>
    <row r="15" spans="1:6" x14ac:dyDescent="0.35">
      <c r="A15" t="s">
        <v>11</v>
      </c>
      <c r="B15">
        <f>КубокТуризма_ОЗ[[#This Row],[Итог]]</f>
        <v>0</v>
      </c>
      <c r="C15">
        <f>кубокСпорта_ОЗ[[#This Row],[Итого]]</f>
        <v>0</v>
      </c>
      <c r="D15">
        <f>КубокКультуры_ОЗ[[#This Row],[Итого]]</f>
        <v>0</v>
      </c>
      <c r="E15">
        <f>SUM(КубокФестиваля[[#This Row],[Кубок туризма]:[Кубок культуры]])</f>
        <v>0</v>
      </c>
      <c r="F15">
        <f>RANK(КубокФестиваля[[#This Row],[Итого]],КубокФестиваля[Итого],1)</f>
        <v>1</v>
      </c>
    </row>
    <row r="16" spans="1:6" x14ac:dyDescent="0.35">
      <c r="A16" t="s">
        <v>12</v>
      </c>
      <c r="B16">
        <f>КубокТуризма_ОЗ[[#This Row],[Итог]]</f>
        <v>0</v>
      </c>
      <c r="C16">
        <f>кубокСпорта_ОЗ[[#This Row],[Итого]]</f>
        <v>0</v>
      </c>
      <c r="D16">
        <f>КубокКультуры_ОЗ[[#This Row],[Итого]]</f>
        <v>0</v>
      </c>
      <c r="E16">
        <f>SUM(КубокФестиваля[[#This Row],[Кубок туризма]:[Кубок культуры]])</f>
        <v>0</v>
      </c>
      <c r="F16">
        <f>RANK(КубокФестиваля[[#This Row],[Итого]],КубокФестиваля[Итого],1)</f>
        <v>1</v>
      </c>
    </row>
    <row r="17" spans="1:6" x14ac:dyDescent="0.35">
      <c r="A17" t="s">
        <v>13</v>
      </c>
      <c r="B17">
        <f>КубокТуризма_ОЗ[[#This Row],[Итог]]</f>
        <v>0</v>
      </c>
      <c r="C17">
        <f>кубокСпорта_ОЗ[[#This Row],[Итого]]</f>
        <v>0</v>
      </c>
      <c r="D17">
        <f>КубокКультуры_ОЗ[[#This Row],[Итого]]</f>
        <v>0</v>
      </c>
      <c r="E17">
        <f>SUM(КубокФестиваля[[#This Row],[Кубок туризма]:[Кубок культуры]])</f>
        <v>0</v>
      </c>
      <c r="F17">
        <f>RANK(КубокФестиваля[[#This Row],[Итого]],КубокФестиваля[Итого],1)</f>
        <v>1</v>
      </c>
    </row>
    <row r="18" spans="1:6" x14ac:dyDescent="0.35">
      <c r="A18" t="s">
        <v>14</v>
      </c>
      <c r="B18">
        <f>КубокТуризма_ОЗ[[#This Row],[Итог]]</f>
        <v>0</v>
      </c>
      <c r="C18">
        <f>кубокСпорта_ОЗ[[#This Row],[Итого]]</f>
        <v>0</v>
      </c>
      <c r="D18">
        <f>КубокКультуры_ОЗ[[#This Row],[Итого]]</f>
        <v>0</v>
      </c>
      <c r="E18">
        <f>SUM(КубокФестиваля[[#This Row],[Кубок туризма]:[Кубок культуры]])</f>
        <v>0</v>
      </c>
      <c r="F18">
        <f>RANK(КубокФестиваля[[#This Row],[Итого]],КубокФестиваля[Итого],1)</f>
        <v>1</v>
      </c>
    </row>
    <row r="19" spans="1:6" x14ac:dyDescent="0.35">
      <c r="A19" t="s">
        <v>15</v>
      </c>
      <c r="B19">
        <f>КубокТуризма_ОЗ[[#This Row],[Итог]]</f>
        <v>0</v>
      </c>
      <c r="C19">
        <f>кубокСпорта_ОЗ[[#This Row],[Итого]]</f>
        <v>0</v>
      </c>
      <c r="D19">
        <f>КубокКультуры_ОЗ[[#This Row],[Итого]]</f>
        <v>0</v>
      </c>
      <c r="E19">
        <f>SUM(КубокФестиваля[[#This Row],[Кубок туризма]:[Кубок культуры]])</f>
        <v>0</v>
      </c>
      <c r="F19">
        <f>RANK(КубокФестиваля[[#This Row],[Итого]],КубокФестиваля[Итого],1)</f>
        <v>1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EF67-7CDC-4A84-AE37-DB1AE763C9FC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30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I19"/>
  <sheetViews>
    <sheetView workbookViewId="0">
      <selection activeCell="F5" sqref="F5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bestFit="1" customWidth="1"/>
    <col min="8" max="8" width="14.75" bestFit="1" customWidth="1"/>
  </cols>
  <sheetData>
    <row r="1" spans="1:9" x14ac:dyDescent="0.35">
      <c r="A1" t="s">
        <v>22</v>
      </c>
      <c r="B1" t="s">
        <v>31</v>
      </c>
    </row>
    <row r="2" spans="1:9" x14ac:dyDescent="0.35">
      <c r="A2" t="s">
        <v>36</v>
      </c>
      <c r="B2" t="s">
        <v>38</v>
      </c>
    </row>
    <row r="3" spans="1:9" x14ac:dyDescent="0.35">
      <c r="A3" t="s">
        <v>18</v>
      </c>
      <c r="B3">
        <v>2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Выбивалы_ОЗ[[#This Row],[Место]]*$B$3</f>
        <v>0</v>
      </c>
      <c r="F6" t="s">
        <v>2</v>
      </c>
      <c r="G6" t="str">
        <f>IF(Выбивалы_ОЗ[[#This Row],[Место]]="","",Выбивалы_ОЗ[[#This Row],[Место]])</f>
        <v/>
      </c>
      <c r="H6" t="str">
        <f>IF(Выбивалы_ЗХ[[#This Row],[Место в ОЗ]]="","",RANK(Выбивалы_ЗХ[[#This Row],[Место в ОЗ]],Выбивалы_ЗХ[Место в ОЗ],1))</f>
        <v/>
      </c>
      <c r="I6">
        <f>IF(Выбивалы_ЗХ[[#This Row],[Место в ЗХ]]="",0,Выбивалы_ЗХ[[#This Row],[Место в ЗХ]]*$B$3)</f>
        <v>0</v>
      </c>
    </row>
    <row r="7" spans="1:9" x14ac:dyDescent="0.35">
      <c r="A7" t="s">
        <v>3</v>
      </c>
      <c r="C7">
        <f>Выбивалы_ОЗ[[#This Row],[Место]]*$B$3</f>
        <v>0</v>
      </c>
      <c r="F7" t="s">
        <v>3</v>
      </c>
      <c r="G7" t="str">
        <f>IF(Выбивалы_ОЗ[[#This Row],[Место]]="","",Выбивалы_ОЗ[[#This Row],[Место]])</f>
        <v/>
      </c>
      <c r="H7" t="str">
        <f>IF(Выбивалы_ЗХ[[#This Row],[Место в ОЗ]]="","",RANK(Выбивалы_ЗХ[[#This Row],[Место в ОЗ]],Выбивалы_ЗХ[Место в ОЗ],1))</f>
        <v/>
      </c>
      <c r="I7">
        <f>IF(Выбивалы_ЗХ[[#This Row],[Место в ЗХ]]="",0,Выбивалы_ЗХ[[#This Row],[Место в ЗХ]]*$B$3)</f>
        <v>0</v>
      </c>
    </row>
    <row r="8" spans="1:9" x14ac:dyDescent="0.35">
      <c r="A8" t="s">
        <v>4</v>
      </c>
      <c r="C8">
        <f>Выбивалы_ОЗ[[#This Row],[Место]]*$B$3</f>
        <v>0</v>
      </c>
      <c r="F8" t="s">
        <v>4</v>
      </c>
      <c r="G8" t="str">
        <f>IF(Выбивалы_ОЗ[[#This Row],[Место]]="","",Выбивалы_ОЗ[[#This Row],[Место]])</f>
        <v/>
      </c>
      <c r="H8" t="str">
        <f>IF(Выбивалы_ЗХ[[#This Row],[Место в ОЗ]]="","",RANK(Выбивалы_ЗХ[[#This Row],[Место в ОЗ]],Выбивалы_ЗХ[Место в ОЗ],1))</f>
        <v/>
      </c>
      <c r="I8">
        <f>IF(Выбивалы_ЗХ[[#This Row],[Место в ЗХ]]="",0,Выбивалы_ЗХ[[#This Row],[Место в ЗХ]]*$B$3)</f>
        <v>0</v>
      </c>
    </row>
    <row r="9" spans="1:9" x14ac:dyDescent="0.35">
      <c r="A9" t="s">
        <v>5</v>
      </c>
      <c r="C9">
        <f>Выбивалы_ОЗ[[#This Row],[Место]]*$B$3</f>
        <v>0</v>
      </c>
      <c r="F9" t="s">
        <v>5</v>
      </c>
      <c r="G9" t="str">
        <f>IF(Выбивалы_ОЗ[[#This Row],[Место]]="","",Выбивалы_ОЗ[[#This Row],[Место]])</f>
        <v/>
      </c>
      <c r="H9" t="str">
        <f>IF(Выбивалы_ЗХ[[#This Row],[Место в ОЗ]]="","",RANK(Выбивалы_ЗХ[[#This Row],[Место в ОЗ]],Выбивалы_ЗХ[Место в ОЗ],1))</f>
        <v/>
      </c>
      <c r="I9">
        <f>IF(Выбивалы_ЗХ[[#This Row],[Место в ЗХ]]="",0,Выбивалы_ЗХ[[#This Row],[Место в ЗХ]]*$B$3)</f>
        <v>0</v>
      </c>
    </row>
    <row r="10" spans="1:9" x14ac:dyDescent="0.35">
      <c r="A10" t="s">
        <v>6</v>
      </c>
      <c r="C10">
        <f>Выбивалы_ОЗ[[#This Row],[Место]]*$B$3</f>
        <v>0</v>
      </c>
      <c r="F10" t="s">
        <v>6</v>
      </c>
      <c r="G10" t="str">
        <f>IF(Выбивалы_ОЗ[[#This Row],[Место]]="","",Выбивалы_ОЗ[[#This Row],[Место]])</f>
        <v/>
      </c>
      <c r="H10" t="str">
        <f>IF(Выбивалы_ЗХ[[#This Row],[Место в ОЗ]]="","",RANK(Выбивалы_ЗХ[[#This Row],[Место в ОЗ]],Выбивалы_ЗХ[Место в ОЗ],1))</f>
        <v/>
      </c>
      <c r="I10">
        <f>IF(Выбивалы_ЗХ[[#This Row],[Место в ЗХ]]="",0,Выбивалы_ЗХ[[#This Row],[Место в ЗХ]]*$B$3)</f>
        <v>0</v>
      </c>
    </row>
    <row r="11" spans="1:9" x14ac:dyDescent="0.35">
      <c r="A11" t="s">
        <v>7</v>
      </c>
      <c r="C11">
        <f>Выбивалы_ОЗ[[#This Row],[Место]]*$B$3</f>
        <v>0</v>
      </c>
      <c r="F11" t="s">
        <v>7</v>
      </c>
      <c r="G11" t="str">
        <f>IF(Выбивалы_ОЗ[[#This Row],[Место]]="","",Выбивалы_ОЗ[[#This Row],[Место]])</f>
        <v/>
      </c>
      <c r="H11" t="str">
        <f>IF(Выбивалы_ЗХ[[#This Row],[Место в ОЗ]]="","",RANK(Выбивалы_ЗХ[[#This Row],[Место в ОЗ]],Выбивалы_ЗХ[Место в ОЗ],1))</f>
        <v/>
      </c>
      <c r="I11">
        <f>IF(Выбивалы_ЗХ[[#This Row],[Место в ЗХ]]="",0,Выбивалы_ЗХ[[#This Row],[Место в ЗХ]]*$B$3)</f>
        <v>0</v>
      </c>
    </row>
    <row r="12" spans="1:9" x14ac:dyDescent="0.35">
      <c r="A12" t="s">
        <v>8</v>
      </c>
      <c r="C12">
        <f>Выбивалы_ОЗ[[#This Row],[Место]]*$B$3</f>
        <v>0</v>
      </c>
      <c r="F12" t="s">
        <v>8</v>
      </c>
      <c r="G12" t="str">
        <f>IF(Выбивалы_ОЗ[[#This Row],[Место]]="","",Выбивалы_ОЗ[[#This Row],[Место]])</f>
        <v/>
      </c>
      <c r="H12" t="str">
        <f>IF(Выбивалы_ЗХ[[#This Row],[Место в ОЗ]]="","",RANK(Выбивалы_ЗХ[[#This Row],[Место в ОЗ]],Выбивалы_ЗХ[Место в ОЗ],1))</f>
        <v/>
      </c>
      <c r="I12">
        <f>IF(Выбивалы_ЗХ[[#This Row],[Место в ЗХ]]="",0,Выбивалы_ЗХ[[#This Row],[Место в ЗХ]]*$B$3)</f>
        <v>0</v>
      </c>
    </row>
    <row r="13" spans="1:9" x14ac:dyDescent="0.35">
      <c r="A13" t="s">
        <v>9</v>
      </c>
      <c r="C13">
        <f>Выбивалы_ОЗ[[#This Row],[Место]]*$B$3</f>
        <v>0</v>
      </c>
      <c r="F13" t="s">
        <v>9</v>
      </c>
      <c r="G13" t="str">
        <f>IF(Выбивалы_ОЗ[[#This Row],[Место]]="","",Выбивалы_ОЗ[[#This Row],[Место]])</f>
        <v/>
      </c>
      <c r="H13" t="str">
        <f>IF(Выбивалы_ЗХ[[#This Row],[Место в ОЗ]]="","",RANK(Выбивалы_ЗХ[[#This Row],[Место в ОЗ]],Выбивалы_ЗХ[Место в ОЗ],1))</f>
        <v/>
      </c>
      <c r="I13">
        <f>IF(Выбивалы_ЗХ[[#This Row],[Место в ЗХ]]="",0,Выбивалы_ЗХ[[#This Row],[Место в ЗХ]]*$B$3)</f>
        <v>0</v>
      </c>
    </row>
    <row r="14" spans="1:9" x14ac:dyDescent="0.35">
      <c r="A14" t="s">
        <v>10</v>
      </c>
      <c r="C14">
        <f>Выбивалы_ОЗ[[#This Row],[Место]]*$B$3</f>
        <v>0</v>
      </c>
      <c r="F14" t="s">
        <v>10</v>
      </c>
      <c r="G14" t="str">
        <f>IF(Выбивалы_ОЗ[[#This Row],[Место]]="","",Выбивалы_ОЗ[[#This Row],[Место]])</f>
        <v/>
      </c>
      <c r="H14" t="str">
        <f>IF(Выбивалы_ЗХ[[#This Row],[Место в ОЗ]]="","",RANK(Выбивалы_ЗХ[[#This Row],[Место в ОЗ]],Выбивалы_ЗХ[Место в ОЗ],1))</f>
        <v/>
      </c>
      <c r="I14">
        <f>IF(Выбивалы_ЗХ[[#This Row],[Место в ЗХ]]="",0,Выбивалы_ЗХ[[#This Row],[Место в ЗХ]]*$B$3)</f>
        <v>0</v>
      </c>
    </row>
    <row r="15" spans="1:9" x14ac:dyDescent="0.35">
      <c r="A15" t="s">
        <v>11</v>
      </c>
      <c r="C15">
        <f>Выбивалы_ОЗ[[#This Row],[Место]]*$B$3</f>
        <v>0</v>
      </c>
      <c r="F15" t="s">
        <v>11</v>
      </c>
      <c r="G15" t="str">
        <f>IF(Выбивалы_ОЗ[[#This Row],[Место]]="","",Выбивалы_ОЗ[[#This Row],[Место]])</f>
        <v/>
      </c>
      <c r="H15" t="str">
        <f>IF(Выбивалы_ЗХ[[#This Row],[Место в ОЗ]]="","",RANK(Выбивалы_ЗХ[[#This Row],[Место в ОЗ]],Выбивалы_ЗХ[Место в ОЗ],1))</f>
        <v/>
      </c>
      <c r="I15">
        <f>IF(Выбивалы_ЗХ[[#This Row],[Место в ЗХ]]="",0,Выбивалы_ЗХ[[#This Row],[Место в ЗХ]]*$B$3)</f>
        <v>0</v>
      </c>
    </row>
    <row r="16" spans="1:9" x14ac:dyDescent="0.35">
      <c r="A16" t="s">
        <v>12</v>
      </c>
      <c r="C16">
        <f>Выбивалы_ОЗ[[#This Row],[Место]]*$B$3</f>
        <v>0</v>
      </c>
    </row>
    <row r="17" spans="1:3" x14ac:dyDescent="0.35">
      <c r="A17" t="s">
        <v>13</v>
      </c>
      <c r="C17">
        <f>Выбивалы_ОЗ[[#This Row],[Место]]*$B$3</f>
        <v>0</v>
      </c>
    </row>
    <row r="18" spans="1:3" x14ac:dyDescent="0.35">
      <c r="A18" t="s">
        <v>14</v>
      </c>
      <c r="C18">
        <f>Выбивалы_ОЗ[[#This Row],[Место]]*$B$3</f>
        <v>0</v>
      </c>
    </row>
    <row r="19" spans="1:3" x14ac:dyDescent="0.35">
      <c r="A19" t="s">
        <v>15</v>
      </c>
      <c r="C19">
        <f>Выбивалы_ОЗ[[#This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861C-1241-46F0-A84C-A85F73C47344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31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I19"/>
  <sheetViews>
    <sheetView workbookViewId="0">
      <selection activeCell="F5" sqref="F5:F15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bestFit="1" customWidth="1"/>
    <col min="8" max="8" width="14.75" bestFit="1" customWidth="1"/>
  </cols>
  <sheetData>
    <row r="1" spans="1:9" x14ac:dyDescent="0.35">
      <c r="A1" t="s">
        <v>22</v>
      </c>
      <c r="B1" t="s">
        <v>32</v>
      </c>
    </row>
    <row r="2" spans="1:9" x14ac:dyDescent="0.35">
      <c r="A2" t="s">
        <v>36</v>
      </c>
      <c r="B2" t="s">
        <v>39</v>
      </c>
    </row>
    <row r="3" spans="1:9" x14ac:dyDescent="0.35">
      <c r="A3" t="s">
        <v>18</v>
      </c>
      <c r="B3">
        <v>1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БодиАрт_ОЗ[[#This Row],[Место]]*$B$3</f>
        <v>0</v>
      </c>
      <c r="F6" t="s">
        <v>2</v>
      </c>
      <c r="G6" t="str">
        <f>IF(БодиАрт_ОЗ[[#This Row],[Место]]="","",БодиАрт_ОЗ[[#This Row],[Место]])</f>
        <v/>
      </c>
      <c r="H6" t="str">
        <f>IF(БодиАрт_ЗХ[[#This Row],[Место в ОЗ]]="","",RANK(БодиАрт_ЗХ[[#This Row],[Место в ОЗ]],БодиАрт_ЗХ[Место в ОЗ],1))</f>
        <v/>
      </c>
      <c r="I6">
        <f>IF(БодиАрт_ЗХ[[#This Row],[Место в ЗХ]]="",0,БодиАрт_ЗХ[[#This Row],[Место в ЗХ]]*$B$3)</f>
        <v>0</v>
      </c>
    </row>
    <row r="7" spans="1:9" x14ac:dyDescent="0.35">
      <c r="A7" t="s">
        <v>3</v>
      </c>
      <c r="C7">
        <f>БодиАрт_ОЗ[[#This Row],[Место]]*$B$3</f>
        <v>0</v>
      </c>
      <c r="F7" t="s">
        <v>3</v>
      </c>
      <c r="G7" t="str">
        <f>IF(БодиАрт_ОЗ[[#This Row],[Место]]="","",БодиАрт_ОЗ[[#This Row],[Место]])</f>
        <v/>
      </c>
      <c r="H7" t="str">
        <f>IF(БодиАрт_ЗХ[[#This Row],[Место в ОЗ]]="","",RANK(БодиАрт_ЗХ[[#This Row],[Место в ОЗ]],БодиАрт_ЗХ[Место в ОЗ],1))</f>
        <v/>
      </c>
      <c r="I7">
        <f>IF(БодиАрт_ЗХ[[#This Row],[Место в ЗХ]]="",0,БодиАрт_ЗХ[[#This Row],[Место в ЗХ]]*$B$3)</f>
        <v>0</v>
      </c>
    </row>
    <row r="8" spans="1:9" x14ac:dyDescent="0.35">
      <c r="A8" t="s">
        <v>4</v>
      </c>
      <c r="C8">
        <f>БодиАрт_ОЗ[[#This Row],[Место]]*$B$3</f>
        <v>0</v>
      </c>
      <c r="F8" t="s">
        <v>4</v>
      </c>
      <c r="G8" t="str">
        <f>IF(БодиАрт_ОЗ[[#This Row],[Место]]="","",БодиАрт_ОЗ[[#This Row],[Место]])</f>
        <v/>
      </c>
      <c r="H8" t="str">
        <f>IF(БодиАрт_ЗХ[[#This Row],[Место в ОЗ]]="","",RANK(БодиАрт_ЗХ[[#This Row],[Место в ОЗ]],БодиАрт_ЗХ[Место в ОЗ],1))</f>
        <v/>
      </c>
      <c r="I8">
        <f>IF(БодиАрт_ЗХ[[#This Row],[Место в ЗХ]]="",0,БодиАрт_ЗХ[[#This Row],[Место в ЗХ]]*$B$3)</f>
        <v>0</v>
      </c>
    </row>
    <row r="9" spans="1:9" x14ac:dyDescent="0.35">
      <c r="A9" t="s">
        <v>5</v>
      </c>
      <c r="C9">
        <f>БодиАрт_ОЗ[[#This Row],[Место]]*$B$3</f>
        <v>0</v>
      </c>
      <c r="F9" t="s">
        <v>5</v>
      </c>
      <c r="G9" t="str">
        <f>IF(БодиАрт_ОЗ[[#This Row],[Место]]="","",БодиАрт_ОЗ[[#This Row],[Место]])</f>
        <v/>
      </c>
      <c r="H9" t="str">
        <f>IF(БодиАрт_ЗХ[[#This Row],[Место в ОЗ]]="","",RANK(БодиАрт_ЗХ[[#This Row],[Место в ОЗ]],БодиАрт_ЗХ[Место в ОЗ],1))</f>
        <v/>
      </c>
      <c r="I9">
        <f>IF(БодиАрт_ЗХ[[#This Row],[Место в ЗХ]]="",0,БодиАрт_ЗХ[[#This Row],[Место в ЗХ]]*$B$3)</f>
        <v>0</v>
      </c>
    </row>
    <row r="10" spans="1:9" x14ac:dyDescent="0.35">
      <c r="A10" t="s">
        <v>6</v>
      </c>
      <c r="C10">
        <f>БодиАрт_ОЗ[[#This Row],[Место]]*$B$3</f>
        <v>0</v>
      </c>
      <c r="F10" t="s">
        <v>6</v>
      </c>
      <c r="G10" t="str">
        <f>IF(БодиАрт_ОЗ[[#This Row],[Место]]="","",БодиАрт_ОЗ[[#This Row],[Место]])</f>
        <v/>
      </c>
      <c r="H10" t="str">
        <f>IF(БодиАрт_ЗХ[[#This Row],[Место в ОЗ]]="","",RANK(БодиАрт_ЗХ[[#This Row],[Место в ОЗ]],БодиАрт_ЗХ[Место в ОЗ],1))</f>
        <v/>
      </c>
      <c r="I10">
        <f>IF(БодиАрт_ЗХ[[#This Row],[Место в ЗХ]]="",0,БодиАрт_ЗХ[[#This Row],[Место в ЗХ]]*$B$3)</f>
        <v>0</v>
      </c>
    </row>
    <row r="11" spans="1:9" x14ac:dyDescent="0.35">
      <c r="A11" t="s">
        <v>7</v>
      </c>
      <c r="C11">
        <f>БодиАрт_ОЗ[[#This Row],[Место]]*$B$3</f>
        <v>0</v>
      </c>
      <c r="F11" t="s">
        <v>7</v>
      </c>
      <c r="G11" t="str">
        <f>IF(БодиАрт_ОЗ[[#This Row],[Место]]="","",БодиАрт_ОЗ[[#This Row],[Место]])</f>
        <v/>
      </c>
      <c r="H11" t="str">
        <f>IF(БодиАрт_ЗХ[[#This Row],[Место в ОЗ]]="","",RANK(БодиАрт_ЗХ[[#This Row],[Место в ОЗ]],БодиАрт_ЗХ[Место в ОЗ],1))</f>
        <v/>
      </c>
      <c r="I11">
        <f>IF(БодиАрт_ЗХ[[#This Row],[Место в ЗХ]]="",0,БодиАрт_ЗХ[[#This Row],[Место в ЗХ]]*$B$3)</f>
        <v>0</v>
      </c>
    </row>
    <row r="12" spans="1:9" x14ac:dyDescent="0.35">
      <c r="A12" t="s">
        <v>8</v>
      </c>
      <c r="C12">
        <f>БодиАрт_ОЗ[[#This Row],[Место]]*$B$3</f>
        <v>0</v>
      </c>
      <c r="F12" t="s">
        <v>8</v>
      </c>
      <c r="G12" t="str">
        <f>IF(БодиАрт_ОЗ[[#This Row],[Место]]="","",БодиАрт_ОЗ[[#This Row],[Место]])</f>
        <v/>
      </c>
      <c r="H12" t="str">
        <f>IF(БодиАрт_ЗХ[[#This Row],[Место в ОЗ]]="","",RANK(БодиАрт_ЗХ[[#This Row],[Место в ОЗ]],БодиАрт_ЗХ[Место в ОЗ],1))</f>
        <v/>
      </c>
      <c r="I12">
        <f>IF(БодиАрт_ЗХ[[#This Row],[Место в ЗХ]]="",0,БодиАрт_ЗХ[[#This Row],[Место в ЗХ]]*$B$3)</f>
        <v>0</v>
      </c>
    </row>
    <row r="13" spans="1:9" x14ac:dyDescent="0.35">
      <c r="A13" t="s">
        <v>9</v>
      </c>
      <c r="C13">
        <f>БодиАрт_ОЗ[[#This Row],[Место]]*$B$3</f>
        <v>0</v>
      </c>
      <c r="F13" t="s">
        <v>9</v>
      </c>
      <c r="G13" t="str">
        <f>IF(БодиАрт_ОЗ[[#This Row],[Место]]="","",БодиАрт_ОЗ[[#This Row],[Место]])</f>
        <v/>
      </c>
      <c r="H13" t="str">
        <f>IF(БодиАрт_ЗХ[[#This Row],[Место в ОЗ]]="","",RANK(БодиАрт_ЗХ[[#This Row],[Место в ОЗ]],БодиАрт_ЗХ[Место в ОЗ],1))</f>
        <v/>
      </c>
      <c r="I13">
        <f>IF(БодиАрт_ЗХ[[#This Row],[Место в ЗХ]]="",0,БодиАрт_ЗХ[[#This Row],[Место в ЗХ]]*$B$3)</f>
        <v>0</v>
      </c>
    </row>
    <row r="14" spans="1:9" x14ac:dyDescent="0.35">
      <c r="A14" t="s">
        <v>10</v>
      </c>
      <c r="C14">
        <f>БодиАрт_ОЗ[[#This Row],[Место]]*$B$3</f>
        <v>0</v>
      </c>
      <c r="F14" t="s">
        <v>10</v>
      </c>
      <c r="G14" t="str">
        <f>IF(БодиАрт_ОЗ[[#This Row],[Место]]="","",БодиАрт_ОЗ[[#This Row],[Место]])</f>
        <v/>
      </c>
      <c r="H14" t="str">
        <f>IF(БодиАрт_ЗХ[[#This Row],[Место в ОЗ]]="","",RANK(БодиАрт_ЗХ[[#This Row],[Место в ОЗ]],БодиАрт_ЗХ[Место в ОЗ],1))</f>
        <v/>
      </c>
      <c r="I14">
        <f>IF(БодиАрт_ЗХ[[#This Row],[Место в ЗХ]]="",0,БодиАрт_ЗХ[[#This Row],[Место в ЗХ]]*$B$3)</f>
        <v>0</v>
      </c>
    </row>
    <row r="15" spans="1:9" x14ac:dyDescent="0.35">
      <c r="A15" t="s">
        <v>11</v>
      </c>
      <c r="C15">
        <f>БодиАрт_ОЗ[[#This Row],[Место]]*$B$3</f>
        <v>0</v>
      </c>
      <c r="F15" t="s">
        <v>11</v>
      </c>
      <c r="G15" t="str">
        <f>IF(БодиАрт_ОЗ[[#This Row],[Место]]="","",БодиАрт_ОЗ[[#This Row],[Место]])</f>
        <v/>
      </c>
      <c r="H15" t="str">
        <f>IF(БодиАрт_ЗХ[[#This Row],[Место в ОЗ]]="","",RANK(БодиАрт_ЗХ[[#This Row],[Место в ОЗ]],БодиАрт_ЗХ[Место в ОЗ],1))</f>
        <v/>
      </c>
      <c r="I15">
        <f>IF(БодиАрт_ЗХ[[#This Row],[Место в ЗХ]]="",0,БодиАрт_ЗХ[[#This Row],[Место в ЗХ]]*$B$3)</f>
        <v>0</v>
      </c>
    </row>
    <row r="16" spans="1:9" x14ac:dyDescent="0.35">
      <c r="A16" t="s">
        <v>12</v>
      </c>
      <c r="C16">
        <f>БодиАрт_ОЗ[[#This Row],[Место]]*$B$3</f>
        <v>0</v>
      </c>
    </row>
    <row r="17" spans="1:3" x14ac:dyDescent="0.35">
      <c r="A17" t="s">
        <v>13</v>
      </c>
      <c r="C17">
        <f>БодиАрт_ОЗ[[#This Row],[Место]]*$B$3</f>
        <v>0</v>
      </c>
    </row>
    <row r="18" spans="1:3" x14ac:dyDescent="0.35">
      <c r="A18" t="s">
        <v>14</v>
      </c>
      <c r="C18">
        <f>БодиАрт_ОЗ[[#This Row],[Место]]*$B$3</f>
        <v>0</v>
      </c>
    </row>
    <row r="19" spans="1:3" x14ac:dyDescent="0.35">
      <c r="A19" t="s">
        <v>15</v>
      </c>
      <c r="C19">
        <f>БодиАрт_ОЗ[[#This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900E-9958-462C-80EF-1CEE996DED45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32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I19"/>
  <sheetViews>
    <sheetView workbookViewId="0">
      <selection activeCell="F5" sqref="F5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customWidth="1"/>
    <col min="8" max="8" width="14.75" bestFit="1" customWidth="1"/>
  </cols>
  <sheetData>
    <row r="1" spans="1:9" x14ac:dyDescent="0.35">
      <c r="A1" t="s">
        <v>22</v>
      </c>
      <c r="B1" t="s">
        <v>33</v>
      </c>
    </row>
    <row r="2" spans="1:9" x14ac:dyDescent="0.35">
      <c r="A2" t="s">
        <v>36</v>
      </c>
      <c r="B2" t="s">
        <v>39</v>
      </c>
    </row>
    <row r="3" spans="1:9" x14ac:dyDescent="0.35">
      <c r="A3" t="s">
        <v>18</v>
      </c>
      <c r="B3">
        <v>1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Бивуак_ОЗ[[#This Row],[Место]]*$B$3</f>
        <v>0</v>
      </c>
      <c r="F6" t="s">
        <v>2</v>
      </c>
      <c r="G6" t="str">
        <f>IF(Бивуак_ОЗ[[#This Row],[Место]]="","",Бивуак_ОЗ[[#This Row],[Место]])</f>
        <v/>
      </c>
      <c r="H6" t="str">
        <f>IF(Бивуак_ЗХ[[#This Row],[Место в ОЗ]]="","",RANK(Бивуак_ЗХ[[#This Row],[Место в ОЗ]],Бивуак_ЗХ[Место в ОЗ],1))</f>
        <v/>
      </c>
      <c r="I6">
        <f>IF(Бивуак_ЗХ[[#This Row],[Место в ЗХ]]="",0,Бивуак_ЗХ[[#This Row],[Место в ЗХ]]*$B$3)</f>
        <v>0</v>
      </c>
    </row>
    <row r="7" spans="1:9" x14ac:dyDescent="0.35">
      <c r="A7" t="s">
        <v>3</v>
      </c>
      <c r="C7">
        <f>Бивуак_ОЗ[[#This Row],[Место]]*$B$3</f>
        <v>0</v>
      </c>
      <c r="F7" t="s">
        <v>3</v>
      </c>
      <c r="G7" t="str">
        <f>IF(Бивуак_ОЗ[[#This Row],[Место]]="","",Бивуак_ОЗ[[#This Row],[Место]])</f>
        <v/>
      </c>
      <c r="H7" t="str">
        <f>IF(Бивуак_ЗХ[[#This Row],[Место в ОЗ]]="","",RANK(Бивуак_ЗХ[[#This Row],[Место в ОЗ]],Бивуак_ЗХ[Место в ОЗ],1))</f>
        <v/>
      </c>
      <c r="I7">
        <f>IF(Бивуак_ЗХ[[#This Row],[Место в ЗХ]]="",0,Бивуак_ЗХ[[#This Row],[Место в ЗХ]]*$B$3)</f>
        <v>0</v>
      </c>
    </row>
    <row r="8" spans="1:9" x14ac:dyDescent="0.35">
      <c r="A8" t="s">
        <v>4</v>
      </c>
      <c r="C8">
        <f>Бивуак_ОЗ[[#This Row],[Место]]*$B$3</f>
        <v>0</v>
      </c>
      <c r="F8" t="s">
        <v>4</v>
      </c>
      <c r="G8" t="str">
        <f>IF(Бивуак_ОЗ[[#This Row],[Место]]="","",Бивуак_ОЗ[[#This Row],[Место]])</f>
        <v/>
      </c>
      <c r="H8" t="str">
        <f>IF(Бивуак_ЗХ[[#This Row],[Место в ОЗ]]="","",RANK(Бивуак_ЗХ[[#This Row],[Место в ОЗ]],Бивуак_ЗХ[Место в ОЗ],1))</f>
        <v/>
      </c>
      <c r="I8">
        <f>IF(Бивуак_ЗХ[[#This Row],[Место в ЗХ]]="",0,Бивуак_ЗХ[[#This Row],[Место в ЗХ]]*$B$3)</f>
        <v>0</v>
      </c>
    </row>
    <row r="9" spans="1:9" x14ac:dyDescent="0.35">
      <c r="A9" t="s">
        <v>5</v>
      </c>
      <c r="C9">
        <f>Бивуак_ОЗ[[#This Row],[Место]]*$B$3</f>
        <v>0</v>
      </c>
      <c r="F9" t="s">
        <v>5</v>
      </c>
      <c r="G9" t="str">
        <f>IF(Бивуак_ОЗ[[#This Row],[Место]]="","",Бивуак_ОЗ[[#This Row],[Место]])</f>
        <v/>
      </c>
      <c r="H9" t="str">
        <f>IF(Бивуак_ЗХ[[#This Row],[Место в ОЗ]]="","",RANK(Бивуак_ЗХ[[#This Row],[Место в ОЗ]],Бивуак_ЗХ[Место в ОЗ],1))</f>
        <v/>
      </c>
      <c r="I9">
        <f>IF(Бивуак_ЗХ[[#This Row],[Место в ЗХ]]="",0,Бивуак_ЗХ[[#This Row],[Место в ЗХ]]*$B$3)</f>
        <v>0</v>
      </c>
    </row>
    <row r="10" spans="1:9" x14ac:dyDescent="0.35">
      <c r="A10" t="s">
        <v>6</v>
      </c>
      <c r="C10">
        <f>Бивуак_ОЗ[[#This Row],[Место]]*$B$3</f>
        <v>0</v>
      </c>
      <c r="F10" t="s">
        <v>6</v>
      </c>
      <c r="G10" t="str">
        <f>IF(Бивуак_ОЗ[[#This Row],[Место]]="","",Бивуак_ОЗ[[#This Row],[Место]])</f>
        <v/>
      </c>
      <c r="H10" t="str">
        <f>IF(Бивуак_ЗХ[[#This Row],[Место в ОЗ]]="","",RANK(Бивуак_ЗХ[[#This Row],[Место в ОЗ]],Бивуак_ЗХ[Место в ОЗ],1))</f>
        <v/>
      </c>
      <c r="I10">
        <f>IF(Бивуак_ЗХ[[#This Row],[Место в ЗХ]]="",0,Бивуак_ЗХ[[#This Row],[Место в ЗХ]]*$B$3)</f>
        <v>0</v>
      </c>
    </row>
    <row r="11" spans="1:9" x14ac:dyDescent="0.35">
      <c r="A11" t="s">
        <v>7</v>
      </c>
      <c r="C11">
        <f>Бивуак_ОЗ[[#This Row],[Место]]*$B$3</f>
        <v>0</v>
      </c>
      <c r="F11" t="s">
        <v>7</v>
      </c>
      <c r="G11" t="str">
        <f>IF(Бивуак_ОЗ[[#This Row],[Место]]="","",Бивуак_ОЗ[[#This Row],[Место]])</f>
        <v/>
      </c>
      <c r="H11" t="str">
        <f>IF(Бивуак_ЗХ[[#This Row],[Место в ОЗ]]="","",RANK(Бивуак_ЗХ[[#This Row],[Место в ОЗ]],Бивуак_ЗХ[Место в ОЗ],1))</f>
        <v/>
      </c>
      <c r="I11">
        <f>IF(Бивуак_ЗХ[[#This Row],[Место в ЗХ]]="",0,Бивуак_ЗХ[[#This Row],[Место в ЗХ]]*$B$3)</f>
        <v>0</v>
      </c>
    </row>
    <row r="12" spans="1:9" x14ac:dyDescent="0.35">
      <c r="A12" t="s">
        <v>8</v>
      </c>
      <c r="C12">
        <f>Бивуак_ОЗ[[#This Row],[Место]]*$B$3</f>
        <v>0</v>
      </c>
      <c r="F12" t="s">
        <v>8</v>
      </c>
      <c r="G12" t="str">
        <f>IF(Бивуак_ОЗ[[#This Row],[Место]]="","",Бивуак_ОЗ[[#This Row],[Место]])</f>
        <v/>
      </c>
      <c r="H12" t="str">
        <f>IF(Бивуак_ЗХ[[#This Row],[Место в ОЗ]]="","",RANK(Бивуак_ЗХ[[#This Row],[Место в ОЗ]],Бивуак_ЗХ[Место в ОЗ],1))</f>
        <v/>
      </c>
      <c r="I12">
        <f>IF(Бивуак_ЗХ[[#This Row],[Место в ЗХ]]="",0,Бивуак_ЗХ[[#This Row],[Место в ЗХ]]*$B$3)</f>
        <v>0</v>
      </c>
    </row>
    <row r="13" spans="1:9" x14ac:dyDescent="0.35">
      <c r="A13" t="s">
        <v>9</v>
      </c>
      <c r="C13">
        <f>Бивуак_ОЗ[[#This Row],[Место]]*$B$3</f>
        <v>0</v>
      </c>
      <c r="F13" t="s">
        <v>9</v>
      </c>
      <c r="G13" t="str">
        <f>IF(Бивуак_ОЗ[[#This Row],[Место]]="","",Бивуак_ОЗ[[#This Row],[Место]])</f>
        <v/>
      </c>
      <c r="H13" t="str">
        <f>IF(Бивуак_ЗХ[[#This Row],[Место в ОЗ]]="","",RANK(Бивуак_ЗХ[[#This Row],[Место в ОЗ]],Бивуак_ЗХ[Место в ОЗ],1))</f>
        <v/>
      </c>
      <c r="I13">
        <f>IF(Бивуак_ЗХ[[#This Row],[Место в ЗХ]]="",0,Бивуак_ЗХ[[#This Row],[Место в ЗХ]]*$B$3)</f>
        <v>0</v>
      </c>
    </row>
    <row r="14" spans="1:9" x14ac:dyDescent="0.35">
      <c r="A14" t="s">
        <v>10</v>
      </c>
      <c r="C14">
        <f>Бивуак_ОЗ[[#This Row],[Место]]*$B$3</f>
        <v>0</v>
      </c>
      <c r="F14" t="s">
        <v>10</v>
      </c>
      <c r="G14" t="str">
        <f>IF(Бивуак_ОЗ[[#This Row],[Место]]="","",Бивуак_ОЗ[[#This Row],[Место]])</f>
        <v/>
      </c>
      <c r="H14" t="str">
        <f>IF(Бивуак_ЗХ[[#This Row],[Место в ОЗ]]="","",RANK(Бивуак_ЗХ[[#This Row],[Место в ОЗ]],Бивуак_ЗХ[Место в ОЗ],1))</f>
        <v/>
      </c>
      <c r="I14">
        <f>IF(Бивуак_ЗХ[[#This Row],[Место в ЗХ]]="",0,Бивуак_ЗХ[[#This Row],[Место в ЗХ]]*$B$3)</f>
        <v>0</v>
      </c>
    </row>
    <row r="15" spans="1:9" x14ac:dyDescent="0.35">
      <c r="A15" t="s">
        <v>11</v>
      </c>
      <c r="C15">
        <f>Бивуак_ОЗ[[#This Row],[Место]]*$B$3</f>
        <v>0</v>
      </c>
      <c r="F15" t="s">
        <v>11</v>
      </c>
      <c r="G15" t="str">
        <f>IF(Бивуак_ОЗ[[#This Row],[Место]]="","",Бивуак_ОЗ[[#This Row],[Место]])</f>
        <v/>
      </c>
      <c r="H15" t="str">
        <f>IF(Бивуак_ЗХ[[#This Row],[Место в ОЗ]]="","",RANK(Бивуак_ЗХ[[#This Row],[Место в ОЗ]],Бивуак_ЗХ[Место в ОЗ],1))</f>
        <v/>
      </c>
      <c r="I15">
        <f>IF(Бивуак_ЗХ[[#This Row],[Место в ЗХ]]="",0,Бивуак_ЗХ[[#This Row],[Место в ЗХ]]*$B$3)</f>
        <v>0</v>
      </c>
    </row>
    <row r="16" spans="1:9" x14ac:dyDescent="0.35">
      <c r="A16" t="s">
        <v>12</v>
      </c>
      <c r="C16">
        <f>Бивуак_ОЗ[[#This Row],[Место]]*$B$3</f>
        <v>0</v>
      </c>
    </row>
    <row r="17" spans="1:3" x14ac:dyDescent="0.35">
      <c r="A17" t="s">
        <v>13</v>
      </c>
      <c r="C17">
        <f>Бивуак_ОЗ[[#This Row],[Место]]*$B$3</f>
        <v>0</v>
      </c>
    </row>
    <row r="18" spans="1:3" x14ac:dyDescent="0.35">
      <c r="A18" t="s">
        <v>14</v>
      </c>
      <c r="C18">
        <f>Бивуак_ОЗ[[#This Row],[Место]]*$B$3</f>
        <v>0</v>
      </c>
    </row>
    <row r="19" spans="1:3" x14ac:dyDescent="0.35">
      <c r="A19" t="s">
        <v>15</v>
      </c>
      <c r="C19">
        <f>Бивуак_ОЗ[[#This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9032-3ABF-4561-8F48-DE8583B582EA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33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I19"/>
  <sheetViews>
    <sheetView workbookViewId="0">
      <selection activeCell="G8" sqref="G8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08203125" bestFit="1" customWidth="1"/>
    <col min="8" max="8" width="14.75" bestFit="1" customWidth="1"/>
  </cols>
  <sheetData>
    <row r="1" spans="1:9" x14ac:dyDescent="0.35">
      <c r="A1" t="s">
        <v>22</v>
      </c>
      <c r="B1" t="s">
        <v>34</v>
      </c>
    </row>
    <row r="2" spans="1:9" x14ac:dyDescent="0.35">
      <c r="A2" t="s">
        <v>36</v>
      </c>
      <c r="B2" t="s">
        <v>39</v>
      </c>
    </row>
    <row r="3" spans="1:9" x14ac:dyDescent="0.35">
      <c r="A3" t="s">
        <v>18</v>
      </c>
      <c r="B3">
        <v>1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ДранкФэст_ОЗ[[#This Row],[Место]]*$B$3</f>
        <v>0</v>
      </c>
      <c r="F6" t="s">
        <v>2</v>
      </c>
      <c r="G6" t="str">
        <f>IF(ДранкФэст_ОЗ[[#This Row],[Место]]="","",ДранкФэст_ОЗ[[#This Row],[Место]])</f>
        <v/>
      </c>
      <c r="H6" t="str">
        <f>IF(ДранкФэст_ЗХ[[#This Row],[Место в ОЗ]]="","",RANK(ДранкФэст_ЗХ[[#This Row],[Место в ОЗ]],ДранкФэст_ЗХ[Место в ОЗ],1))</f>
        <v/>
      </c>
      <c r="I6">
        <f>IF(ДранкФэст_ЗХ[[#This Row],[Место в ЗХ]]="",0,ДранкФэст_ЗХ[[#This Row],[Место в ЗХ]]*$B$3)</f>
        <v>0</v>
      </c>
    </row>
    <row r="7" spans="1:9" x14ac:dyDescent="0.35">
      <c r="A7" t="s">
        <v>3</v>
      </c>
      <c r="C7">
        <f>ДранкФэст_ОЗ[[#This Row],[Место]]*$B$3</f>
        <v>0</v>
      </c>
      <c r="F7" t="s">
        <v>3</v>
      </c>
      <c r="G7" t="str">
        <f>IF(ДранкФэст_ОЗ[[#This Row],[Место]]="","",ДранкФэст_ОЗ[[#This Row],[Место]])</f>
        <v/>
      </c>
      <c r="H7" t="str">
        <f>IF(ДранкФэст_ЗХ[[#This Row],[Место в ОЗ]]="","",RANK(ДранкФэст_ЗХ[[#This Row],[Место в ОЗ]],ДранкФэст_ЗХ[Место в ОЗ],1))</f>
        <v/>
      </c>
      <c r="I7">
        <f>IF(ДранкФэст_ЗХ[[#This Row],[Место в ЗХ]]="",0,ДранкФэст_ЗХ[[#This Row],[Место в ЗХ]]*$B$3)</f>
        <v>0</v>
      </c>
    </row>
    <row r="8" spans="1:9" x14ac:dyDescent="0.35">
      <c r="A8" t="s">
        <v>4</v>
      </c>
      <c r="C8">
        <f>ДранкФэст_ОЗ[[#This Row],[Место]]*$B$3</f>
        <v>0</v>
      </c>
      <c r="F8" t="s">
        <v>4</v>
      </c>
      <c r="G8" t="str">
        <f>IF(ДранкФэст_ОЗ[[#This Row],[Место]]="","",ДранкФэст_ОЗ[[#This Row],[Место]])</f>
        <v/>
      </c>
      <c r="H8" t="str">
        <f>IF(ДранкФэст_ЗХ[[#This Row],[Место в ОЗ]]="","",RANK(ДранкФэст_ЗХ[[#This Row],[Место в ОЗ]],ДранкФэст_ЗХ[Место в ОЗ],1))</f>
        <v/>
      </c>
      <c r="I8">
        <f>IF(ДранкФэст_ЗХ[[#This Row],[Место в ЗХ]]="",0,ДранкФэст_ЗХ[[#This Row],[Место в ЗХ]]*$B$3)</f>
        <v>0</v>
      </c>
    </row>
    <row r="9" spans="1:9" x14ac:dyDescent="0.35">
      <c r="A9" t="s">
        <v>5</v>
      </c>
      <c r="C9">
        <f>ДранкФэст_ОЗ[[#This Row],[Место]]*$B$3</f>
        <v>0</v>
      </c>
      <c r="F9" t="s">
        <v>5</v>
      </c>
      <c r="G9" t="str">
        <f>IF(ДранкФэст_ОЗ[[#This Row],[Место]]="","",ДранкФэст_ОЗ[[#This Row],[Место]])</f>
        <v/>
      </c>
      <c r="H9" t="str">
        <f>IF(ДранкФэст_ЗХ[[#This Row],[Место в ОЗ]]="","",RANK(ДранкФэст_ЗХ[[#This Row],[Место в ОЗ]],ДранкФэст_ЗХ[Место в ОЗ],1))</f>
        <v/>
      </c>
      <c r="I9">
        <f>IF(ДранкФэст_ЗХ[[#This Row],[Место в ЗХ]]="",0,ДранкФэст_ЗХ[[#This Row],[Место в ЗХ]]*$B$3)</f>
        <v>0</v>
      </c>
    </row>
    <row r="10" spans="1:9" x14ac:dyDescent="0.35">
      <c r="A10" t="s">
        <v>6</v>
      </c>
      <c r="C10">
        <f>ДранкФэст_ОЗ[[#This Row],[Место]]*$B$3</f>
        <v>0</v>
      </c>
      <c r="F10" t="s">
        <v>6</v>
      </c>
      <c r="G10" t="str">
        <f>IF(ДранкФэст_ОЗ[[#This Row],[Место]]="","",ДранкФэст_ОЗ[[#This Row],[Место]])</f>
        <v/>
      </c>
      <c r="H10" t="str">
        <f>IF(ДранкФэст_ЗХ[[#This Row],[Место в ОЗ]]="","",RANK(ДранкФэст_ЗХ[[#This Row],[Место в ОЗ]],ДранкФэст_ЗХ[Место в ОЗ],1))</f>
        <v/>
      </c>
      <c r="I10">
        <f>IF(ДранкФэст_ЗХ[[#This Row],[Место в ЗХ]]="",0,ДранкФэст_ЗХ[[#This Row],[Место в ЗХ]]*$B$3)</f>
        <v>0</v>
      </c>
    </row>
    <row r="11" spans="1:9" x14ac:dyDescent="0.35">
      <c r="A11" t="s">
        <v>7</v>
      </c>
      <c r="C11">
        <f>ДранкФэст_ОЗ[[#This Row],[Место]]*$B$3</f>
        <v>0</v>
      </c>
      <c r="F11" t="s">
        <v>7</v>
      </c>
      <c r="G11" t="str">
        <f>IF(ДранкФэст_ОЗ[[#This Row],[Место]]="","",ДранкФэст_ОЗ[[#This Row],[Место]])</f>
        <v/>
      </c>
      <c r="H11" t="str">
        <f>IF(ДранкФэст_ЗХ[[#This Row],[Место в ОЗ]]="","",RANK(ДранкФэст_ЗХ[[#This Row],[Место в ОЗ]],ДранкФэст_ЗХ[Место в ОЗ],1))</f>
        <v/>
      </c>
      <c r="I11">
        <f>IF(ДранкФэст_ЗХ[[#This Row],[Место в ЗХ]]="",0,ДранкФэст_ЗХ[[#This Row],[Место в ЗХ]]*$B$3)</f>
        <v>0</v>
      </c>
    </row>
    <row r="12" spans="1:9" x14ac:dyDescent="0.35">
      <c r="A12" t="s">
        <v>8</v>
      </c>
      <c r="C12">
        <f>ДранкФэст_ОЗ[[#This Row],[Место]]*$B$3</f>
        <v>0</v>
      </c>
      <c r="F12" t="s">
        <v>8</v>
      </c>
      <c r="G12" t="str">
        <f>IF(ДранкФэст_ОЗ[[#This Row],[Место]]="","",ДранкФэст_ОЗ[[#This Row],[Место]])</f>
        <v/>
      </c>
      <c r="H12" t="str">
        <f>IF(ДранкФэст_ЗХ[[#This Row],[Место в ОЗ]]="","",RANK(ДранкФэст_ЗХ[[#This Row],[Место в ОЗ]],ДранкФэст_ЗХ[Место в ОЗ],1))</f>
        <v/>
      </c>
      <c r="I12">
        <f>IF(ДранкФэст_ЗХ[[#This Row],[Место в ЗХ]]="",0,ДранкФэст_ЗХ[[#This Row],[Место в ЗХ]]*$B$3)</f>
        <v>0</v>
      </c>
    </row>
    <row r="13" spans="1:9" x14ac:dyDescent="0.35">
      <c r="A13" t="s">
        <v>9</v>
      </c>
      <c r="C13">
        <f>ДранкФэст_ОЗ[[#This Row],[Место]]*$B$3</f>
        <v>0</v>
      </c>
      <c r="F13" t="s">
        <v>9</v>
      </c>
      <c r="G13" t="str">
        <f>IF(ДранкФэст_ОЗ[[#This Row],[Место]]="","",ДранкФэст_ОЗ[[#This Row],[Место]])</f>
        <v/>
      </c>
      <c r="H13" t="str">
        <f>IF(ДранкФэст_ЗХ[[#This Row],[Место в ОЗ]]="","",RANK(ДранкФэст_ЗХ[[#This Row],[Место в ОЗ]],ДранкФэст_ЗХ[Место в ОЗ],1))</f>
        <v/>
      </c>
      <c r="I13">
        <f>IF(ДранкФэст_ЗХ[[#This Row],[Место в ЗХ]]="",0,ДранкФэст_ЗХ[[#This Row],[Место в ЗХ]]*$B$3)</f>
        <v>0</v>
      </c>
    </row>
    <row r="14" spans="1:9" x14ac:dyDescent="0.35">
      <c r="A14" t="s">
        <v>10</v>
      </c>
      <c r="C14">
        <f>ДранкФэст_ОЗ[[#This Row],[Место]]*$B$3</f>
        <v>0</v>
      </c>
      <c r="F14" t="s">
        <v>10</v>
      </c>
      <c r="G14" t="str">
        <f>IF(ДранкФэст_ОЗ[[#This Row],[Место]]="","",ДранкФэст_ОЗ[[#This Row],[Место]])</f>
        <v/>
      </c>
      <c r="H14" t="str">
        <f>IF(ДранкФэст_ЗХ[[#This Row],[Место в ОЗ]]="","",RANK(ДранкФэст_ЗХ[[#This Row],[Место в ОЗ]],ДранкФэст_ЗХ[Место в ОЗ],1))</f>
        <v/>
      </c>
      <c r="I14">
        <f>IF(ДранкФэст_ЗХ[[#This Row],[Место в ЗХ]]="",0,ДранкФэст_ЗХ[[#This Row],[Место в ЗХ]]*$B$3)</f>
        <v>0</v>
      </c>
    </row>
    <row r="15" spans="1:9" x14ac:dyDescent="0.35">
      <c r="A15" t="s">
        <v>11</v>
      </c>
      <c r="C15">
        <f>ДранкФэст_ОЗ[[#This Row],[Место]]*$B$3</f>
        <v>0</v>
      </c>
      <c r="F15" t="s">
        <v>11</v>
      </c>
      <c r="G15" t="str">
        <f>IF(ДранкФэст_ОЗ[[#This Row],[Место]]="","",ДранкФэст_ОЗ[[#This Row],[Место]])</f>
        <v/>
      </c>
      <c r="H15" t="str">
        <f>IF(ДранкФэст_ЗХ[[#This Row],[Место в ОЗ]]="","",RANK(ДранкФэст_ЗХ[[#This Row],[Место в ОЗ]],ДранкФэст_ЗХ[Место в ОЗ],1))</f>
        <v/>
      </c>
      <c r="I15">
        <f>IF(ДранкФэст_ЗХ[[#This Row],[Место в ЗХ]]="",0,ДранкФэст_ЗХ[[#This Row],[Место в ЗХ]]*$B$3)</f>
        <v>0</v>
      </c>
    </row>
    <row r="16" spans="1:9" x14ac:dyDescent="0.35">
      <c r="A16" t="s">
        <v>12</v>
      </c>
      <c r="C16">
        <f>ДранкФэст_ОЗ[[#This Row],[Место]]*$B$3</f>
        <v>0</v>
      </c>
    </row>
    <row r="17" spans="1:3" x14ac:dyDescent="0.35">
      <c r="A17" t="s">
        <v>13</v>
      </c>
      <c r="C17">
        <f>ДранкФэст_ОЗ[[#This Row],[Место]]*$B$3</f>
        <v>0</v>
      </c>
    </row>
    <row r="18" spans="1:3" x14ac:dyDescent="0.35">
      <c r="A18" t="s">
        <v>14</v>
      </c>
      <c r="C18">
        <f>ДранкФэст_ОЗ[[#This Row],[Место]]*$B$3</f>
        <v>0</v>
      </c>
    </row>
    <row r="19" spans="1:3" x14ac:dyDescent="0.35">
      <c r="A19" t="s">
        <v>15</v>
      </c>
      <c r="C19">
        <f>ДранкФэст_ОЗ[[#This Row],[Место]]*$B$3</f>
        <v>0</v>
      </c>
    </row>
  </sheetData>
  <mergeCells count="2">
    <mergeCell ref="A4:C4"/>
    <mergeCell ref="F4:H4"/>
  </mergeCells>
  <pageMargins left="0.7" right="0.7" top="0.75" bottom="0.75" header="0.3" footer="0.3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0984-3A35-48BE-A9F6-76322F5CACCD}">
  <sheetPr>
    <tabColor theme="9" tint="0.79998168889431442"/>
  </sheetPr>
  <dimension ref="A1:E21"/>
  <sheetViews>
    <sheetView showGridLines="0" workbookViewId="0">
      <selection sqref="A1:XFD1048576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34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I19"/>
  <sheetViews>
    <sheetView workbookViewId="0">
      <selection activeCell="C13" sqref="C13"/>
    </sheetView>
  </sheetViews>
  <sheetFormatPr defaultRowHeight="15.5" x14ac:dyDescent="0.35"/>
  <cols>
    <col min="1" max="1" width="28.25" customWidth="1"/>
    <col min="2" max="2" width="9.83203125" customWidth="1"/>
    <col min="3" max="3" width="13.75" customWidth="1"/>
    <col min="6" max="6" width="20.5" bestFit="1" customWidth="1"/>
    <col min="7" max="7" width="13.25" bestFit="1" customWidth="1"/>
    <col min="8" max="8" width="13" bestFit="1" customWidth="1"/>
    <col min="9" max="9" width="15.08203125" bestFit="1" customWidth="1"/>
  </cols>
  <sheetData>
    <row r="1" spans="1:9" x14ac:dyDescent="0.35">
      <c r="A1" t="s">
        <v>22</v>
      </c>
      <c r="B1" t="s">
        <v>35</v>
      </c>
    </row>
    <row r="2" spans="1:9" x14ac:dyDescent="0.35">
      <c r="A2" t="s">
        <v>36</v>
      </c>
      <c r="B2" t="s">
        <v>39</v>
      </c>
    </row>
    <row r="3" spans="1:9" x14ac:dyDescent="0.35">
      <c r="A3" t="s">
        <v>18</v>
      </c>
      <c r="B3">
        <v>1</v>
      </c>
    </row>
    <row r="4" spans="1:9" x14ac:dyDescent="0.35">
      <c r="A4" s="2" t="s">
        <v>41</v>
      </c>
      <c r="B4" s="2"/>
      <c r="C4" s="2"/>
      <c r="F4" s="2" t="s">
        <v>42</v>
      </c>
      <c r="G4" s="2"/>
      <c r="H4" s="2"/>
      <c r="I4" s="2"/>
    </row>
    <row r="5" spans="1:9" x14ac:dyDescent="0.35">
      <c r="A5" t="s">
        <v>19</v>
      </c>
      <c r="B5" t="s">
        <v>20</v>
      </c>
      <c r="C5" t="s">
        <v>21</v>
      </c>
      <c r="F5" t="s">
        <v>19</v>
      </c>
      <c r="G5" t="s">
        <v>43</v>
      </c>
      <c r="H5" t="s">
        <v>44</v>
      </c>
      <c r="I5" t="s">
        <v>45</v>
      </c>
    </row>
    <row r="6" spans="1:9" x14ac:dyDescent="0.35">
      <c r="A6" t="s">
        <v>2</v>
      </c>
      <c r="C6">
        <f>ТворКон_ОЗ[[#This Row],[Место]]*$B$3</f>
        <v>0</v>
      </c>
      <c r="F6" t="s">
        <v>2</v>
      </c>
      <c r="G6" t="str">
        <f>IF(ТворКон_ОЗ[[#This Row],[Место]]="","",ТворКон_ОЗ[[#This Row],[Место]])</f>
        <v/>
      </c>
      <c r="H6" t="str">
        <f>IF(ТворКон_ЗХ[[#This Row],[Место в ОЗ]]="","",RANK(ТворКон_ЗХ[[#This Row],[Место в ОЗ]],ТворКон_ЗХ[Место в ОЗ],1))</f>
        <v/>
      </c>
      <c r="I6">
        <f>IF(ТворКон_ЗХ[[#This Row],[Место в ЗХ]]="",0,ТворКон_ЗХ[[#This Row],[Место в ЗХ]]*$B$3)</f>
        <v>0</v>
      </c>
    </row>
    <row r="7" spans="1:9" x14ac:dyDescent="0.35">
      <c r="A7" t="s">
        <v>3</v>
      </c>
      <c r="C7">
        <f>ТворКон_ОЗ[[#This Row],[Место]]*$B$3</f>
        <v>0</v>
      </c>
      <c r="F7" t="s">
        <v>3</v>
      </c>
      <c r="G7" t="str">
        <f>IF(ТворКон_ОЗ[[#This Row],[Место]]="","",ТворКон_ОЗ[[#This Row],[Место]])</f>
        <v/>
      </c>
      <c r="H7" t="str">
        <f>IF(ТворКон_ЗХ[[#This Row],[Место в ОЗ]]="","",RANK(ТворКон_ЗХ[[#This Row],[Место в ОЗ]],ТворКон_ЗХ[Место в ОЗ],1))</f>
        <v/>
      </c>
      <c r="I7">
        <f>IF(ТворКон_ЗХ[[#This Row],[Место в ЗХ]]="",0,ТворКон_ЗХ[[#This Row],[Место в ЗХ]]*$B$3)</f>
        <v>0</v>
      </c>
    </row>
    <row r="8" spans="1:9" x14ac:dyDescent="0.35">
      <c r="A8" t="s">
        <v>4</v>
      </c>
      <c r="C8">
        <f>ТворКон_ОЗ[[#This Row],[Место]]*$B$3</f>
        <v>0</v>
      </c>
      <c r="F8" t="s">
        <v>4</v>
      </c>
      <c r="G8" t="str">
        <f>IF(ТворКон_ОЗ[[#This Row],[Место]]="","",ТворКон_ОЗ[[#This Row],[Место]])</f>
        <v/>
      </c>
      <c r="H8" t="str">
        <f>IF(ТворКон_ЗХ[[#This Row],[Место в ОЗ]]="","",RANK(ТворКон_ЗХ[[#This Row],[Место в ОЗ]],ТворКон_ЗХ[Место в ОЗ],1))</f>
        <v/>
      </c>
      <c r="I8">
        <f>IF(ТворКон_ЗХ[[#This Row],[Место в ЗХ]]="",0,ТворКон_ЗХ[[#This Row],[Место в ЗХ]]*$B$3)</f>
        <v>0</v>
      </c>
    </row>
    <row r="9" spans="1:9" x14ac:dyDescent="0.35">
      <c r="A9" t="s">
        <v>5</v>
      </c>
      <c r="C9">
        <f>ТворКон_ОЗ[[#This Row],[Место]]*$B$3</f>
        <v>0</v>
      </c>
      <c r="F9" t="s">
        <v>5</v>
      </c>
      <c r="G9" t="str">
        <f>IF(ТворКон_ОЗ[[#This Row],[Место]]="","",ТворКон_ОЗ[[#This Row],[Место]])</f>
        <v/>
      </c>
      <c r="H9" t="str">
        <f>IF(ТворКон_ЗХ[[#This Row],[Место в ОЗ]]="","",RANK(ТворКон_ЗХ[[#This Row],[Место в ОЗ]],ТворКон_ЗХ[Место в ОЗ],1))</f>
        <v/>
      </c>
      <c r="I9">
        <f>IF(ТворКон_ЗХ[[#This Row],[Место в ЗХ]]="",0,ТворКон_ЗХ[[#This Row],[Место в ЗХ]]*$B$3)</f>
        <v>0</v>
      </c>
    </row>
    <row r="10" spans="1:9" x14ac:dyDescent="0.35">
      <c r="A10" t="s">
        <v>6</v>
      </c>
      <c r="C10">
        <f>ТворКон_ОЗ[[#This Row],[Место]]*$B$3</f>
        <v>0</v>
      </c>
      <c r="F10" t="s">
        <v>6</v>
      </c>
      <c r="G10" t="str">
        <f>IF(ТворКон_ОЗ[[#This Row],[Место]]="","",ТворКон_ОЗ[[#This Row],[Место]])</f>
        <v/>
      </c>
      <c r="H10" t="str">
        <f>IF(ТворКон_ЗХ[[#This Row],[Место в ОЗ]]="","",RANK(ТворКон_ЗХ[[#This Row],[Место в ОЗ]],ТворКон_ЗХ[Место в ОЗ],1))</f>
        <v/>
      </c>
      <c r="I10">
        <f>IF(ТворКон_ЗХ[[#This Row],[Место в ЗХ]]="",0,ТворКон_ЗХ[[#This Row],[Место в ЗХ]]*$B$3)</f>
        <v>0</v>
      </c>
    </row>
    <row r="11" spans="1:9" x14ac:dyDescent="0.35">
      <c r="A11" t="s">
        <v>7</v>
      </c>
      <c r="C11">
        <f>ТворКон_ОЗ[[#This Row],[Место]]*$B$3</f>
        <v>0</v>
      </c>
      <c r="F11" t="s">
        <v>7</v>
      </c>
      <c r="G11" t="str">
        <f>IF(ТворКон_ОЗ[[#This Row],[Место]]="","",ТворКон_ОЗ[[#This Row],[Место]])</f>
        <v/>
      </c>
      <c r="H11" t="str">
        <f>IF(ТворКон_ЗХ[[#This Row],[Место в ОЗ]]="","",RANK(ТворКон_ЗХ[[#This Row],[Место в ОЗ]],ТворКон_ЗХ[Место в ОЗ],1))</f>
        <v/>
      </c>
      <c r="I11">
        <f>IF(ТворКон_ЗХ[[#This Row],[Место в ЗХ]]="",0,ТворКон_ЗХ[[#This Row],[Место в ЗХ]]*$B$3)</f>
        <v>0</v>
      </c>
    </row>
    <row r="12" spans="1:9" x14ac:dyDescent="0.35">
      <c r="A12" t="s">
        <v>8</v>
      </c>
      <c r="C12">
        <f>ТворКон_ОЗ[[#This Row],[Место]]*$B$3</f>
        <v>0</v>
      </c>
      <c r="F12" t="s">
        <v>8</v>
      </c>
      <c r="G12" t="str">
        <f>IF(ТворКон_ОЗ[[#This Row],[Место]]="","",ТворКон_ОЗ[[#This Row],[Место]])</f>
        <v/>
      </c>
      <c r="H12" t="str">
        <f>IF(ТворКон_ЗХ[[#This Row],[Место в ОЗ]]="","",RANK(ТворКон_ЗХ[[#This Row],[Место в ОЗ]],ТворКон_ЗХ[Место в ОЗ],1))</f>
        <v/>
      </c>
      <c r="I12">
        <f>IF(ТворКон_ЗХ[[#This Row],[Место в ЗХ]]="",0,ТворКон_ЗХ[[#This Row],[Место в ЗХ]]*$B$3)</f>
        <v>0</v>
      </c>
    </row>
    <row r="13" spans="1:9" x14ac:dyDescent="0.35">
      <c r="A13" t="s">
        <v>9</v>
      </c>
      <c r="C13">
        <f>ТворКон_ОЗ[[#This Row],[Место]]*$B$3</f>
        <v>0</v>
      </c>
      <c r="F13" t="s">
        <v>9</v>
      </c>
      <c r="G13" t="str">
        <f>IF(ТворКон_ОЗ[[#This Row],[Место]]="","",ТворКон_ОЗ[[#This Row],[Место]])</f>
        <v/>
      </c>
      <c r="H13" t="str">
        <f>IF(ТворКон_ЗХ[[#This Row],[Место в ОЗ]]="","",RANK(ТворКон_ЗХ[[#This Row],[Место в ОЗ]],ТворКон_ЗХ[Место в ОЗ],1))</f>
        <v/>
      </c>
      <c r="I13">
        <f>IF(ТворКон_ЗХ[[#This Row],[Место в ЗХ]]="",0,ТворКон_ЗХ[[#This Row],[Место в ЗХ]]*$B$3)</f>
        <v>0</v>
      </c>
    </row>
    <row r="14" spans="1:9" x14ac:dyDescent="0.35">
      <c r="A14" t="s">
        <v>10</v>
      </c>
      <c r="C14">
        <f>ТворКон_ОЗ[[#This Row],[Место]]*$B$3</f>
        <v>0</v>
      </c>
      <c r="F14" t="s">
        <v>10</v>
      </c>
      <c r="G14" t="str">
        <f>IF(ТворКон_ОЗ[[#This Row],[Место]]="","",ТворКон_ОЗ[[#This Row],[Место]])</f>
        <v/>
      </c>
      <c r="H14" t="str">
        <f>IF(ТворКон_ЗХ[[#This Row],[Место в ОЗ]]="","",RANK(ТворКон_ЗХ[[#This Row],[Место в ОЗ]],ТворКон_ЗХ[Место в ОЗ],1))</f>
        <v/>
      </c>
      <c r="I14">
        <f>IF(ТворКон_ЗХ[[#This Row],[Место в ЗХ]]="",0,ТворКон_ЗХ[[#This Row],[Место в ЗХ]]*$B$3)</f>
        <v>0</v>
      </c>
    </row>
    <row r="15" spans="1:9" x14ac:dyDescent="0.35">
      <c r="A15" t="s">
        <v>11</v>
      </c>
      <c r="C15">
        <f>ТворКон_ОЗ[[#This Row],[Место]]*$B$3</f>
        <v>0</v>
      </c>
      <c r="F15" t="s">
        <v>11</v>
      </c>
      <c r="G15" t="str">
        <f>IF(ТворКон_ОЗ[[#This Row],[Место]]="","",ТворКон_ОЗ[[#This Row],[Место]])</f>
        <v/>
      </c>
      <c r="H15" t="str">
        <f>IF(ТворКон_ЗХ[[#This Row],[Место в ОЗ]]="","",RANK(ТворКон_ЗХ[[#This Row],[Место в ОЗ]],ТворКон_ЗХ[Место в ОЗ],1))</f>
        <v/>
      </c>
      <c r="I15">
        <f>IF(ТворКон_ЗХ[[#This Row],[Место в ЗХ]]="",0,ТворКон_ЗХ[[#This Row],[Место в ЗХ]]*$B$3)</f>
        <v>0</v>
      </c>
    </row>
    <row r="16" spans="1:9" x14ac:dyDescent="0.35">
      <c r="A16" t="s">
        <v>12</v>
      </c>
      <c r="C16">
        <f>ТворКон_ОЗ[[#This Row],[Место]]*$B$3</f>
        <v>0</v>
      </c>
    </row>
    <row r="17" spans="1:3" x14ac:dyDescent="0.35">
      <c r="A17" t="s">
        <v>13</v>
      </c>
      <c r="C17">
        <f>ТворКон_ОЗ[[#This Row],[Место]]*$B$3</f>
        <v>0</v>
      </c>
    </row>
    <row r="18" spans="1:3" x14ac:dyDescent="0.35">
      <c r="A18" t="s">
        <v>14</v>
      </c>
      <c r="C18">
        <f>ТворКон_ОЗ[[#This Row],[Место]]*$B$3</f>
        <v>0</v>
      </c>
    </row>
    <row r="19" spans="1:3" x14ac:dyDescent="0.35">
      <c r="A19" t="s">
        <v>15</v>
      </c>
      <c r="C19">
        <f>ТворКон_ОЗ[[#This Row],[Место]]*$B$3</f>
        <v>0</v>
      </c>
    </row>
  </sheetData>
  <mergeCells count="2">
    <mergeCell ref="A4:C4"/>
    <mergeCell ref="F4:I4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F56E-83EE-4498-9BD1-81027756268B}">
  <dimension ref="A1:E21"/>
  <sheetViews>
    <sheetView showGridLines="0" workbookViewId="0"/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66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C085-FA02-4E0C-9087-FC5424F95FFE}">
  <dimension ref="A1:E21"/>
  <sheetViews>
    <sheetView showGridLines="0" workbookViewId="0">
      <selection activeCell="B4" sqref="B4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35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29F5-0FBF-4C1E-B1CE-7465D6B41775}">
  <sheetPr>
    <tabColor rgb="FFFFFF00"/>
  </sheetPr>
  <dimension ref="A5:F15"/>
  <sheetViews>
    <sheetView workbookViewId="0">
      <selection activeCell="A6" sqref="A6:A15"/>
    </sheetView>
  </sheetViews>
  <sheetFormatPr defaultRowHeight="15.5" x14ac:dyDescent="0.35"/>
  <cols>
    <col min="1" max="1" width="21.08203125" customWidth="1"/>
    <col min="2" max="2" width="15.25" customWidth="1"/>
    <col min="3" max="3" width="14.1640625" customWidth="1"/>
    <col min="4" max="4" width="16.5" customWidth="1"/>
  </cols>
  <sheetData>
    <row r="5" spans="1:6" x14ac:dyDescent="0.35">
      <c r="A5" t="s">
        <v>19</v>
      </c>
      <c r="B5" t="s">
        <v>37</v>
      </c>
      <c r="C5" t="s">
        <v>38</v>
      </c>
      <c r="D5" t="s">
        <v>39</v>
      </c>
      <c r="E5" t="s">
        <v>59</v>
      </c>
      <c r="F5" t="s">
        <v>20</v>
      </c>
    </row>
    <row r="6" spans="1:6" x14ac:dyDescent="0.35">
      <c r="A6" t="s">
        <v>2</v>
      </c>
      <c r="B6">
        <f>КубокТуризма_ЗХ[[#This Row],[Итог]]</f>
        <v>0</v>
      </c>
      <c r="C6">
        <f>КубокСпорт_ЗХ[[#This Row],[Итого]]</f>
        <v>0</v>
      </c>
      <c r="D6">
        <f>КубокКультуры_ЗХ[[#This Row],[Итого]]</f>
        <v>0</v>
      </c>
      <c r="E6">
        <f>SUM(Таблица41[[#This Row],[Кубок туризма]:[Кубок культуры]])</f>
        <v>0</v>
      </c>
      <c r="F6">
        <f>RANK(Таблица41[[#This Row],[Итого]],Таблица41[Итого],1)</f>
        <v>1</v>
      </c>
    </row>
    <row r="7" spans="1:6" x14ac:dyDescent="0.35">
      <c r="A7" t="s">
        <v>3</v>
      </c>
      <c r="B7">
        <f>КубокТуризма_ЗХ[[#This Row],[Итог]]</f>
        <v>0</v>
      </c>
      <c r="C7">
        <f>КубокСпорт_ЗХ[[#This Row],[Итого]]</f>
        <v>0</v>
      </c>
      <c r="D7">
        <f>КубокКультуры_ЗХ[[#This Row],[Итого]]</f>
        <v>0</v>
      </c>
      <c r="E7">
        <f>SUM(Таблица41[[#This Row],[Кубок туризма]:[Кубок культуры]])</f>
        <v>0</v>
      </c>
      <c r="F7">
        <f>RANK(Таблица41[[#This Row],[Итого]],Таблица41[Итого],1)</f>
        <v>1</v>
      </c>
    </row>
    <row r="8" spans="1:6" x14ac:dyDescent="0.35">
      <c r="A8" t="s">
        <v>4</v>
      </c>
      <c r="B8">
        <f>КубокТуризма_ЗХ[[#This Row],[Итог]]</f>
        <v>0</v>
      </c>
      <c r="C8">
        <f>КубокСпорт_ЗХ[[#This Row],[Итого]]</f>
        <v>0</v>
      </c>
      <c r="D8">
        <f>КубокКультуры_ЗХ[[#This Row],[Итого]]</f>
        <v>0</v>
      </c>
      <c r="E8">
        <f>SUM(Таблица41[[#This Row],[Кубок туризма]:[Кубок культуры]])</f>
        <v>0</v>
      </c>
      <c r="F8">
        <f>RANK(Таблица41[[#This Row],[Итого]],Таблица41[Итого],1)</f>
        <v>1</v>
      </c>
    </row>
    <row r="9" spans="1:6" x14ac:dyDescent="0.35">
      <c r="A9" t="s">
        <v>5</v>
      </c>
      <c r="B9">
        <f>КубокТуризма_ЗХ[[#This Row],[Итог]]</f>
        <v>0</v>
      </c>
      <c r="C9">
        <f>КубокСпорт_ЗХ[[#This Row],[Итого]]</f>
        <v>0</v>
      </c>
      <c r="D9">
        <f>КубокКультуры_ЗХ[[#This Row],[Итого]]</f>
        <v>0</v>
      </c>
      <c r="E9">
        <f>SUM(Таблица41[[#This Row],[Кубок туризма]:[Кубок культуры]])</f>
        <v>0</v>
      </c>
      <c r="F9">
        <f>RANK(Таблица41[[#This Row],[Итого]],Таблица41[Итого],1)</f>
        <v>1</v>
      </c>
    </row>
    <row r="10" spans="1:6" x14ac:dyDescent="0.35">
      <c r="A10" t="s">
        <v>6</v>
      </c>
      <c r="B10">
        <f>КубокТуризма_ЗХ[[#This Row],[Итог]]</f>
        <v>0</v>
      </c>
      <c r="C10">
        <f>КубокСпорт_ЗХ[[#This Row],[Итого]]</f>
        <v>0</v>
      </c>
      <c r="D10">
        <f>КубокКультуры_ЗХ[[#This Row],[Итого]]</f>
        <v>0</v>
      </c>
      <c r="E10">
        <f>SUM(Таблица41[[#This Row],[Кубок туризма]:[Кубок культуры]])</f>
        <v>0</v>
      </c>
      <c r="F10">
        <f>RANK(Таблица41[[#This Row],[Итого]],Таблица41[Итого],1)</f>
        <v>1</v>
      </c>
    </row>
    <row r="11" spans="1:6" x14ac:dyDescent="0.35">
      <c r="A11" t="s">
        <v>7</v>
      </c>
      <c r="B11">
        <f>КубокТуризма_ЗХ[[#This Row],[Итог]]</f>
        <v>0</v>
      </c>
      <c r="C11">
        <f>КубокСпорт_ЗХ[[#This Row],[Итого]]</f>
        <v>0</v>
      </c>
      <c r="D11">
        <f>КубокКультуры_ЗХ[[#This Row],[Итого]]</f>
        <v>0</v>
      </c>
      <c r="E11">
        <f>SUM(Таблица41[[#This Row],[Кубок туризма]:[Кубок культуры]])</f>
        <v>0</v>
      </c>
      <c r="F11">
        <f>RANK(Таблица41[[#This Row],[Итого]],Таблица41[Итого],1)</f>
        <v>1</v>
      </c>
    </row>
    <row r="12" spans="1:6" x14ac:dyDescent="0.35">
      <c r="A12" t="s">
        <v>8</v>
      </c>
      <c r="B12">
        <f>КубокТуризма_ЗХ[[#This Row],[Итог]]</f>
        <v>0</v>
      </c>
      <c r="C12">
        <f>КубокСпорт_ЗХ[[#This Row],[Итого]]</f>
        <v>0</v>
      </c>
      <c r="D12">
        <f>КубокКультуры_ЗХ[[#This Row],[Итого]]</f>
        <v>0</v>
      </c>
      <c r="E12">
        <f>SUM(Таблица41[[#This Row],[Кубок туризма]:[Кубок культуры]])</f>
        <v>0</v>
      </c>
      <c r="F12">
        <f>RANK(Таблица41[[#This Row],[Итого]],Таблица41[Итого],1)</f>
        <v>1</v>
      </c>
    </row>
    <row r="13" spans="1:6" x14ac:dyDescent="0.35">
      <c r="A13" t="s">
        <v>9</v>
      </c>
      <c r="B13">
        <f>КубокТуризма_ЗХ[[#This Row],[Итог]]</f>
        <v>0</v>
      </c>
      <c r="C13">
        <f>КубокСпорт_ЗХ[[#This Row],[Итого]]</f>
        <v>0</v>
      </c>
      <c r="D13">
        <f>КубокКультуры_ЗХ[[#This Row],[Итого]]</f>
        <v>0</v>
      </c>
      <c r="E13">
        <f>SUM(Таблица41[[#This Row],[Кубок туризма]:[Кубок культуры]])</f>
        <v>0</v>
      </c>
      <c r="F13">
        <f>RANK(Таблица41[[#This Row],[Итого]],Таблица41[Итого],1)</f>
        <v>1</v>
      </c>
    </row>
    <row r="14" spans="1:6" x14ac:dyDescent="0.35">
      <c r="A14" t="s">
        <v>10</v>
      </c>
      <c r="B14">
        <f>КубокТуризма_ЗХ[[#This Row],[Итог]]</f>
        <v>0</v>
      </c>
      <c r="C14">
        <f>КубокСпорт_ЗХ[[#This Row],[Итого]]</f>
        <v>0</v>
      </c>
      <c r="D14">
        <f>КубокКультуры_ЗХ[[#This Row],[Итого]]</f>
        <v>0</v>
      </c>
      <c r="E14">
        <f>SUM(Таблица41[[#This Row],[Кубок туризма]:[Кубок культуры]])</f>
        <v>0</v>
      </c>
      <c r="F14">
        <f>RANK(Таблица41[[#This Row],[Итого]],Таблица41[Итого],1)</f>
        <v>1</v>
      </c>
    </row>
    <row r="15" spans="1:6" x14ac:dyDescent="0.35">
      <c r="A15" t="s">
        <v>11</v>
      </c>
      <c r="B15">
        <f>КубокТуризма_ЗХ[[#This Row],[Итог]]</f>
        <v>0</v>
      </c>
      <c r="C15">
        <f>КубокСпорт_ЗХ[[#This Row],[Итого]]</f>
        <v>0</v>
      </c>
      <c r="D15">
        <f>КубокКультуры_ЗХ[[#This Row],[Итого]]</f>
        <v>0</v>
      </c>
      <c r="E15">
        <f>SUM(Таблица41[[#This Row],[Кубок туризма]:[Кубок культуры]])</f>
        <v>0</v>
      </c>
      <c r="F15">
        <f>RANK(Таблица41[[#This Row],[Итого]],Таблица41[Итого],1)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5AA4-A0FE-4479-B254-39FAC223775A}">
  <dimension ref="A1:E23"/>
  <sheetViews>
    <sheetView showGridLines="0" workbookViewId="0">
      <selection activeCell="G14" sqref="G14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67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3</v>
      </c>
      <c r="C8" s="13"/>
      <c r="D8" s="15"/>
      <c r="E8" s="23"/>
    </row>
    <row r="9" spans="1:5" ht="25.5" x14ac:dyDescent="0.35">
      <c r="A9" s="21"/>
      <c r="B9" s="12" t="s">
        <v>4</v>
      </c>
      <c r="C9" s="13"/>
      <c r="D9" s="15"/>
      <c r="E9" s="23"/>
    </row>
    <row r="10" spans="1:5" ht="18" x14ac:dyDescent="0.35">
      <c r="A10" s="21"/>
      <c r="B10" s="25" t="s">
        <v>5</v>
      </c>
      <c r="C10" s="26"/>
      <c r="D10" s="27"/>
      <c r="E10" s="23"/>
    </row>
    <row r="11" spans="1:5" ht="18" x14ac:dyDescent="0.35">
      <c r="A11" s="21"/>
      <c r="B11" s="25" t="s">
        <v>6</v>
      </c>
      <c r="C11" s="26"/>
      <c r="D11" s="27"/>
      <c r="E11" s="23"/>
    </row>
    <row r="12" spans="1:5" ht="18" x14ac:dyDescent="0.35">
      <c r="A12" s="21"/>
      <c r="B12" s="25" t="s">
        <v>7</v>
      </c>
      <c r="C12" s="26"/>
      <c r="D12" s="27"/>
      <c r="E12" s="23"/>
    </row>
    <row r="13" spans="1:5" ht="18" x14ac:dyDescent="0.35">
      <c r="A13" s="21"/>
      <c r="B13" s="25" t="s">
        <v>8</v>
      </c>
      <c r="C13" s="26"/>
      <c r="D13" s="27"/>
      <c r="E13" s="23"/>
    </row>
    <row r="14" spans="1:5" ht="18" x14ac:dyDescent="0.35">
      <c r="A14" s="21"/>
      <c r="B14" s="25" t="s">
        <v>9</v>
      </c>
      <c r="C14" s="26"/>
      <c r="D14" s="27"/>
      <c r="E14" s="23"/>
    </row>
    <row r="15" spans="1:5" ht="18" x14ac:dyDescent="0.35">
      <c r="A15" s="21"/>
      <c r="B15" s="25" t="s">
        <v>10</v>
      </c>
      <c r="C15" s="26"/>
      <c r="D15" s="27"/>
      <c r="E15" s="23"/>
    </row>
    <row r="16" spans="1:5" ht="18" x14ac:dyDescent="0.35">
      <c r="A16" s="21"/>
      <c r="B16" s="25" t="s">
        <v>11</v>
      </c>
      <c r="C16" s="26"/>
      <c r="D16" s="27"/>
      <c r="E16" s="23"/>
    </row>
    <row r="17" spans="1:5" ht="18.5" thickBot="1" x14ac:dyDescent="0.4">
      <c r="A17" s="28"/>
      <c r="B17" s="31"/>
      <c r="C17" s="32"/>
      <c r="D17" s="33"/>
      <c r="E17" s="30"/>
    </row>
    <row r="18" spans="1:5" ht="18" x14ac:dyDescent="0.35">
      <c r="A18" s="11"/>
      <c r="B18" s="25"/>
      <c r="C18" s="26"/>
      <c r="D18" s="27"/>
      <c r="E18" s="11"/>
    </row>
    <row r="19" spans="1:5" ht="18" x14ac:dyDescent="0.35">
      <c r="A19" s="11"/>
      <c r="B19" s="25"/>
      <c r="C19" s="26"/>
      <c r="D19" s="27"/>
      <c r="E19" s="11"/>
    </row>
    <row r="20" spans="1:5" ht="18" x14ac:dyDescent="0.35">
      <c r="A20" s="11"/>
      <c r="B20" s="25"/>
      <c r="C20" s="26"/>
      <c r="D20" s="27"/>
      <c r="E20" s="11"/>
    </row>
    <row r="21" spans="1:5" x14ac:dyDescent="0.35">
      <c r="A21" s="11"/>
      <c r="B21" s="11"/>
      <c r="C21" s="11"/>
      <c r="D21" s="11"/>
      <c r="E21" s="11"/>
    </row>
    <row r="22" spans="1:5" x14ac:dyDescent="0.35">
      <c r="A22" s="11"/>
      <c r="B22" s="11"/>
      <c r="C22" s="11"/>
      <c r="D22" s="11"/>
      <c r="E22" s="11"/>
    </row>
    <row r="23" spans="1:5" x14ac:dyDescent="0.35">
      <c r="A23" s="11"/>
      <c r="B23" s="11"/>
      <c r="C23" s="11"/>
      <c r="D23" s="11"/>
      <c r="E23" s="11"/>
    </row>
  </sheetData>
  <pageMargins left="0.7" right="0.7" top="0.75" bottom="0.75" header="0.3" footer="0.3"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9C17-E59E-41EC-9999-77A11ED9F72C}">
  <sheetPr>
    <tabColor rgb="FFFFFF00"/>
  </sheetPr>
  <dimension ref="A2:P21"/>
  <sheetViews>
    <sheetView topLeftCell="F1" workbookViewId="0">
      <selection activeCell="J5" sqref="J5:J15"/>
    </sheetView>
  </sheetViews>
  <sheetFormatPr defaultRowHeight="15.5" x14ac:dyDescent="0.35"/>
  <cols>
    <col min="1" max="1" width="21.75" customWidth="1"/>
    <col min="2" max="2" width="17.6640625" customWidth="1"/>
    <col min="3" max="3" width="15.33203125" customWidth="1"/>
    <col min="4" max="4" width="23.33203125" customWidth="1"/>
    <col min="5" max="5" width="18.9140625" customWidth="1"/>
    <col min="10" max="10" width="18.6640625" customWidth="1"/>
    <col min="11" max="11" width="18.58203125" customWidth="1"/>
    <col min="12" max="12" width="14.58203125" customWidth="1"/>
    <col min="13" max="13" width="20.58203125" customWidth="1"/>
    <col min="14" max="14" width="16.5" customWidth="1"/>
  </cols>
  <sheetData>
    <row r="2" spans="1:16" x14ac:dyDescent="0.35">
      <c r="B2" t="s">
        <v>37</v>
      </c>
    </row>
    <row r="4" spans="1:16" ht="16" thickBot="1" x14ac:dyDescent="0.4">
      <c r="A4" s="2" t="s">
        <v>41</v>
      </c>
      <c r="B4" s="2"/>
      <c r="C4" s="2"/>
      <c r="D4" s="2"/>
      <c r="E4" s="2"/>
      <c r="F4" s="2"/>
      <c r="G4" s="2"/>
      <c r="J4" s="2" t="s">
        <v>42</v>
      </c>
      <c r="K4" s="2"/>
      <c r="L4" s="2"/>
      <c r="M4" s="2"/>
      <c r="N4" s="2"/>
      <c r="O4" s="2"/>
      <c r="P4" s="2"/>
    </row>
    <row r="5" spans="1:16" ht="46" thickBot="1" x14ac:dyDescent="0.4">
      <c r="A5" s="5" t="s">
        <v>19</v>
      </c>
      <c r="B5" s="6" t="s">
        <v>46</v>
      </c>
      <c r="C5" s="6" t="s">
        <v>47</v>
      </c>
      <c r="D5" s="6" t="s">
        <v>48</v>
      </c>
      <c r="E5" s="6" t="s">
        <v>49</v>
      </c>
      <c r="F5" s="6" t="s">
        <v>50</v>
      </c>
      <c r="G5" s="6" t="s">
        <v>20</v>
      </c>
      <c r="J5" s="6" t="s">
        <v>19</v>
      </c>
      <c r="K5" s="6" t="s">
        <v>46</v>
      </c>
      <c r="L5" s="6" t="s">
        <v>47</v>
      </c>
      <c r="M5" s="6" t="s">
        <v>48</v>
      </c>
      <c r="N5" s="6" t="s">
        <v>49</v>
      </c>
      <c r="O5" t="s">
        <v>50</v>
      </c>
      <c r="P5" t="s">
        <v>20</v>
      </c>
    </row>
    <row r="6" spans="1:16" x14ac:dyDescent="0.35">
      <c r="A6" s="3" t="s">
        <v>2</v>
      </c>
      <c r="B6">
        <f>НочОринт_ОЗ[[#This Row],[кол-во очков]]</f>
        <v>0</v>
      </c>
      <c r="C6">
        <f>Велотуризм_ОЗ[[#This Row],[кол-во очков]]</f>
        <v>0</v>
      </c>
      <c r="D6">
        <f>ТехПешТур_ОЗ[[#This Row],[кол-во очков]]</f>
        <v>0</v>
      </c>
      <c r="E6">
        <f>ТурМар_ОЗ[[#This Row],[кол-во очков]]</f>
        <v>0</v>
      </c>
      <c r="F6">
        <f>SUM(B6:E6)</f>
        <v>0</v>
      </c>
      <c r="G6">
        <f>RANK(КубокТуризма_ОЗ[[#This Row],[Итог]],КубокТуризма_ОЗ[Итог],1)</f>
        <v>1</v>
      </c>
      <c r="J6" t="s">
        <v>2</v>
      </c>
      <c r="K6">
        <f>НочОринт_ЗХ[[#This Row],[Кол-во очков]]</f>
        <v>0</v>
      </c>
      <c r="L6">
        <f>Велотуризм_ЗХ[[#This Row],[Кол-во очков]]</f>
        <v>0</v>
      </c>
      <c r="M6">
        <f>ТехПешТур_ЗХ[[#This Row],[Кол-во очков]]</f>
        <v>0</v>
      </c>
      <c r="N6">
        <f>ТурМар_ЗХ[[#This Row],[Кол-во очков]]</f>
        <v>0</v>
      </c>
      <c r="O6">
        <f>SUM(КубокТуризма_ЗХ[[#This Row],[Ночное ориентирование]:[Туристический маршрут]])</f>
        <v>0</v>
      </c>
      <c r="P6">
        <f>RANK(КубокТуризма_ЗХ[[#This Row],[Итог]],КубокТуризма_ЗХ[Итог],1)</f>
        <v>1</v>
      </c>
    </row>
    <row r="7" spans="1:16" x14ac:dyDescent="0.35">
      <c r="A7" s="3" t="s">
        <v>3</v>
      </c>
      <c r="B7">
        <f>НочОринт_ОЗ[[#This Row],[кол-во очков]]</f>
        <v>0</v>
      </c>
      <c r="C7">
        <f>Велотуризм_ОЗ[[#This Row],[кол-во очков]]</f>
        <v>0</v>
      </c>
      <c r="D7">
        <f>ТехПешТур_ОЗ[[#This Row],[кол-во очков]]</f>
        <v>0</v>
      </c>
      <c r="E7">
        <f>ТурМар_ОЗ[[#This Row],[кол-во очков]]</f>
        <v>0</v>
      </c>
      <c r="F7">
        <f>SUM(B7:E7)</f>
        <v>0</v>
      </c>
      <c r="G7">
        <f>RANK(КубокТуризма_ОЗ[[#This Row],[Итог]],КубокТуризма_ОЗ[Итог],1)</f>
        <v>1</v>
      </c>
      <c r="J7" t="s">
        <v>3</v>
      </c>
      <c r="K7">
        <f>НочОринт_ЗХ[[#This Row],[Кол-во очков]]</f>
        <v>0</v>
      </c>
      <c r="L7">
        <f>Велотуризм_ЗХ[[#This Row],[Кол-во очков]]</f>
        <v>0</v>
      </c>
      <c r="M7">
        <f>ТехПешТур_ЗХ[[#This Row],[Кол-во очков]]</f>
        <v>0</v>
      </c>
      <c r="N7">
        <f>ТурМар_ЗХ[[#This Row],[Кол-во очков]]</f>
        <v>0</v>
      </c>
      <c r="O7">
        <f>SUM(КубокТуризма_ЗХ[[#This Row],[Ночное ориентирование]:[Туристический маршрут]])</f>
        <v>0</v>
      </c>
      <c r="P7">
        <f>RANK(КубокТуризма_ЗХ[[#This Row],[Итог]],КубокТуризма_ЗХ[Итог],1)</f>
        <v>1</v>
      </c>
    </row>
    <row r="8" spans="1:16" x14ac:dyDescent="0.35">
      <c r="A8" s="1" t="s">
        <v>4</v>
      </c>
      <c r="B8">
        <f>НочОринт_ОЗ[[#This Row],[кол-во очков]]</f>
        <v>0</v>
      </c>
      <c r="C8">
        <f>Велотуризм_ОЗ[[#This Row],[кол-во очков]]</f>
        <v>0</v>
      </c>
      <c r="D8">
        <f>ТехПешТур_ОЗ[[#This Row],[кол-во очков]]</f>
        <v>0</v>
      </c>
      <c r="E8">
        <f>ТурМар_ОЗ[[#This Row],[кол-во очков]]</f>
        <v>0</v>
      </c>
      <c r="F8">
        <f>SUM(B8:E8)</f>
        <v>0</v>
      </c>
      <c r="G8">
        <f>RANK(КубокТуризма_ОЗ[[#This Row],[Итог]],КубокТуризма_ОЗ[Итог],1)</f>
        <v>1</v>
      </c>
      <c r="J8" t="s">
        <v>4</v>
      </c>
      <c r="K8">
        <f>НочОринт_ЗХ[[#This Row],[Кол-во очков]]</f>
        <v>0</v>
      </c>
      <c r="L8">
        <f>Велотуризм_ЗХ[[#This Row],[Кол-во очков]]</f>
        <v>0</v>
      </c>
      <c r="M8">
        <f>ТехПешТур_ЗХ[[#This Row],[Кол-во очков]]</f>
        <v>0</v>
      </c>
      <c r="N8">
        <f>ТурМар_ЗХ[[#This Row],[Кол-во очков]]</f>
        <v>0</v>
      </c>
      <c r="O8">
        <f>SUM(КубокТуризма_ЗХ[[#This Row],[Ночное ориентирование]:[Туристический маршрут]])</f>
        <v>0</v>
      </c>
      <c r="P8">
        <f>RANK(КубокТуризма_ЗХ[[#This Row],[Итог]],КубокТуризма_ЗХ[Итог],1)</f>
        <v>1</v>
      </c>
    </row>
    <row r="9" spans="1:16" x14ac:dyDescent="0.35">
      <c r="A9" s="3" t="s">
        <v>5</v>
      </c>
      <c r="B9">
        <f>НочОринт_ОЗ[[#This Row],[кол-во очков]]</f>
        <v>0</v>
      </c>
      <c r="C9">
        <f>Велотуризм_ОЗ[[#This Row],[кол-во очков]]</f>
        <v>0</v>
      </c>
      <c r="D9">
        <f>ТехПешТур_ОЗ[[#This Row],[кол-во очков]]</f>
        <v>0</v>
      </c>
      <c r="E9">
        <f>ТурМар_ОЗ[[#This Row],[кол-во очков]]</f>
        <v>0</v>
      </c>
      <c r="F9">
        <f>SUM(B9:E9)</f>
        <v>0</v>
      </c>
      <c r="G9">
        <f>RANK(КубокТуризма_ОЗ[[#This Row],[Итог]],КубокТуризма_ОЗ[Итог],1)</f>
        <v>1</v>
      </c>
      <c r="J9" t="s">
        <v>5</v>
      </c>
      <c r="K9">
        <f>НочОринт_ЗХ[[#This Row],[Кол-во очков]]</f>
        <v>0</v>
      </c>
      <c r="L9">
        <f>Велотуризм_ЗХ[[#This Row],[Кол-во очков]]</f>
        <v>0</v>
      </c>
      <c r="M9">
        <f>ТехПешТур_ЗХ[[#This Row],[Кол-во очков]]</f>
        <v>0</v>
      </c>
      <c r="N9">
        <f>ТурМар_ЗХ[[#This Row],[Кол-во очков]]</f>
        <v>0</v>
      </c>
      <c r="O9">
        <f>SUM(КубокТуризма_ЗХ[[#This Row],[Ночное ориентирование]:[Туристический маршрут]])</f>
        <v>0</v>
      </c>
      <c r="P9">
        <f>RANK(КубокТуризма_ЗХ[[#This Row],[Итог]],КубокТуризма_ЗХ[Итог],1)</f>
        <v>1</v>
      </c>
    </row>
    <row r="10" spans="1:16" x14ac:dyDescent="0.35">
      <c r="A10" s="3" t="s">
        <v>6</v>
      </c>
      <c r="B10">
        <f>НочОринт_ОЗ[[#This Row],[кол-во очков]]</f>
        <v>0</v>
      </c>
      <c r="C10">
        <f>Велотуризм_ОЗ[[#This Row],[кол-во очков]]</f>
        <v>0</v>
      </c>
      <c r="D10">
        <f>ТехПешТур_ОЗ[[#This Row],[кол-во очков]]</f>
        <v>0</v>
      </c>
      <c r="E10">
        <f>ТурМар_ОЗ[[#This Row],[кол-во очков]]</f>
        <v>0</v>
      </c>
      <c r="F10">
        <f>SUM(B10:E10)</f>
        <v>0</v>
      </c>
      <c r="G10">
        <f>RANK(КубокТуризма_ОЗ[[#This Row],[Итог]],КубокТуризма_ОЗ[Итог],1)</f>
        <v>1</v>
      </c>
      <c r="J10" t="s">
        <v>6</v>
      </c>
      <c r="K10">
        <f>НочОринт_ЗХ[[#This Row],[Кол-во очков]]</f>
        <v>0</v>
      </c>
      <c r="L10">
        <f>Велотуризм_ЗХ[[#This Row],[Кол-во очков]]</f>
        <v>0</v>
      </c>
      <c r="M10">
        <f>ТехПешТур_ЗХ[[#This Row],[Кол-во очков]]</f>
        <v>0</v>
      </c>
      <c r="N10">
        <f>ТурМар_ЗХ[[#This Row],[Кол-во очков]]</f>
        <v>0</v>
      </c>
      <c r="O10">
        <f>SUM(КубокТуризма_ЗХ[[#This Row],[Ночное ориентирование]:[Туристический маршрут]])</f>
        <v>0</v>
      </c>
      <c r="P10">
        <f>RANK(КубокТуризма_ЗХ[[#This Row],[Итог]],КубокТуризма_ЗХ[Итог],1)</f>
        <v>1</v>
      </c>
    </row>
    <row r="11" spans="1:16" x14ac:dyDescent="0.35">
      <c r="A11" s="1" t="s">
        <v>7</v>
      </c>
      <c r="B11">
        <f>НочОринт_ОЗ[[#This Row],[кол-во очков]]</f>
        <v>0</v>
      </c>
      <c r="C11">
        <f>Велотуризм_ОЗ[[#This Row],[кол-во очков]]</f>
        <v>0</v>
      </c>
      <c r="D11">
        <f>ТехПешТур_ОЗ[[#This Row],[кол-во очков]]</f>
        <v>0</v>
      </c>
      <c r="E11">
        <f>ТурМар_ОЗ[[#This Row],[кол-во очков]]</f>
        <v>0</v>
      </c>
      <c r="F11">
        <f>SUM(B11:E11)</f>
        <v>0</v>
      </c>
      <c r="G11">
        <f>RANK(КубокТуризма_ОЗ[[#This Row],[Итог]],КубокТуризма_ОЗ[Итог],1)</f>
        <v>1</v>
      </c>
      <c r="J11" t="s">
        <v>7</v>
      </c>
      <c r="K11">
        <f>НочОринт_ЗХ[[#This Row],[Кол-во очков]]</f>
        <v>0</v>
      </c>
      <c r="L11">
        <f>Велотуризм_ЗХ[[#This Row],[Кол-во очков]]</f>
        <v>0</v>
      </c>
      <c r="M11">
        <f>ТехПешТур_ЗХ[[#This Row],[Кол-во очков]]</f>
        <v>0</v>
      </c>
      <c r="N11">
        <f>ТурМар_ЗХ[[#This Row],[Кол-во очков]]</f>
        <v>0</v>
      </c>
      <c r="O11">
        <f>SUM(КубокТуризма_ЗХ[[#This Row],[Ночное ориентирование]:[Туристический маршрут]])</f>
        <v>0</v>
      </c>
      <c r="P11">
        <f>RANK(КубокТуризма_ЗХ[[#This Row],[Итог]],КубокТуризма_ЗХ[Итог],1)</f>
        <v>1</v>
      </c>
    </row>
    <row r="12" spans="1:16" x14ac:dyDescent="0.35">
      <c r="A12" s="3" t="s">
        <v>8</v>
      </c>
      <c r="B12">
        <f>НочОринт_ОЗ[[#This Row],[кол-во очков]]</f>
        <v>0</v>
      </c>
      <c r="C12">
        <f>Велотуризм_ОЗ[[#This Row],[кол-во очков]]</f>
        <v>0</v>
      </c>
      <c r="D12">
        <f>ТехПешТур_ОЗ[[#This Row],[кол-во очков]]</f>
        <v>0</v>
      </c>
      <c r="E12">
        <f>ТурМар_ОЗ[[#This Row],[кол-во очков]]</f>
        <v>0</v>
      </c>
      <c r="F12">
        <f>SUM(B12:E12)</f>
        <v>0</v>
      </c>
      <c r="G12">
        <f>RANK(КубокТуризма_ОЗ[[#This Row],[Итог]],КубокТуризма_ОЗ[Итог],1)</f>
        <v>1</v>
      </c>
      <c r="J12" t="s">
        <v>8</v>
      </c>
      <c r="K12">
        <f>НочОринт_ЗХ[[#This Row],[Кол-во очков]]</f>
        <v>0</v>
      </c>
      <c r="L12">
        <f>Велотуризм_ЗХ[[#This Row],[Кол-во очков]]</f>
        <v>0</v>
      </c>
      <c r="M12">
        <f>ТехПешТур_ЗХ[[#This Row],[Кол-во очков]]</f>
        <v>0</v>
      </c>
      <c r="N12">
        <f>ТурМар_ЗХ[[#This Row],[Кол-во очков]]</f>
        <v>0</v>
      </c>
      <c r="O12">
        <f>SUM(КубокТуризма_ЗХ[[#This Row],[Ночное ориентирование]:[Туристический маршрут]])</f>
        <v>0</v>
      </c>
      <c r="P12">
        <f>RANK(КубокТуризма_ЗХ[[#This Row],[Итог]],КубокТуризма_ЗХ[Итог],1)</f>
        <v>1</v>
      </c>
    </row>
    <row r="13" spans="1:16" x14ac:dyDescent="0.35">
      <c r="A13" s="14" t="s">
        <v>9</v>
      </c>
      <c r="B13">
        <f>НочОринт_ОЗ[[#This Row],[кол-во очков]]</f>
        <v>0</v>
      </c>
      <c r="C13">
        <f>Велотуризм_ОЗ[[#This Row],[кол-во очков]]</f>
        <v>0</v>
      </c>
      <c r="D13">
        <f>ТехПешТур_ОЗ[[#This Row],[кол-во очков]]</f>
        <v>0</v>
      </c>
      <c r="E13">
        <f>ТурМар_ОЗ[[#This Row],[кол-во очков]]</f>
        <v>0</v>
      </c>
      <c r="F13">
        <f>SUM(B13:E13)</f>
        <v>0</v>
      </c>
      <c r="G13">
        <f>RANK(КубокТуризма_ОЗ[[#This Row],[Итог]],КубокТуризма_ОЗ[Итог],1)</f>
        <v>1</v>
      </c>
      <c r="J13" t="s">
        <v>9</v>
      </c>
      <c r="K13">
        <f>НочОринт_ЗХ[[#This Row],[Кол-во очков]]</f>
        <v>0</v>
      </c>
      <c r="L13">
        <f>Велотуризм_ЗХ[[#This Row],[Кол-во очков]]</f>
        <v>0</v>
      </c>
      <c r="M13">
        <f>ТехПешТур_ЗХ[[#This Row],[Кол-во очков]]</f>
        <v>0</v>
      </c>
      <c r="N13">
        <f>ТурМар_ЗХ[[#This Row],[Кол-во очков]]</f>
        <v>0</v>
      </c>
      <c r="O13">
        <f>SUM(КубокТуризма_ЗХ[[#This Row],[Ночное ориентирование]:[Туристический маршрут]])</f>
        <v>0</v>
      </c>
      <c r="P13">
        <f>RANK(КубокТуризма_ЗХ[[#This Row],[Итог]],КубокТуризма_ЗХ[Итог],1)</f>
        <v>1</v>
      </c>
    </row>
    <row r="14" spans="1:16" x14ac:dyDescent="0.35">
      <c r="A14" s="10" t="s">
        <v>10</v>
      </c>
      <c r="B14">
        <f>НочОринт_ОЗ[[#This Row],[кол-во очков]]</f>
        <v>0</v>
      </c>
      <c r="C14">
        <f>Велотуризм_ОЗ[[#This Row],[кол-во очков]]</f>
        <v>0</v>
      </c>
      <c r="D14">
        <f>ТехПешТур_ОЗ[[#This Row],[кол-во очков]]</f>
        <v>0</v>
      </c>
      <c r="E14">
        <f>ТурМар_ОЗ[[#This Row],[кол-во очков]]</f>
        <v>0</v>
      </c>
      <c r="F14">
        <f>SUM(B14:E14)</f>
        <v>0</v>
      </c>
      <c r="G14">
        <f>RANK(КубокТуризма_ОЗ[[#This Row],[Итог]],КубокТуризма_ОЗ[Итог],1)</f>
        <v>1</v>
      </c>
      <c r="J14" t="s">
        <v>10</v>
      </c>
      <c r="K14">
        <f>НочОринт_ЗХ[[#This Row],[Кол-во очков]]</f>
        <v>0</v>
      </c>
      <c r="L14">
        <f>Велотуризм_ЗХ[[#This Row],[Кол-во очков]]</f>
        <v>0</v>
      </c>
      <c r="M14">
        <f>ТехПешТур_ЗХ[[#This Row],[Кол-во очков]]</f>
        <v>0</v>
      </c>
      <c r="N14">
        <f>ТурМар_ЗХ[[#This Row],[Кол-во очков]]</f>
        <v>0</v>
      </c>
      <c r="O14">
        <f>SUM(КубокТуризма_ЗХ[[#This Row],[Ночное ориентирование]:[Туристический маршрут]])</f>
        <v>0</v>
      </c>
      <c r="P14">
        <f>RANK(КубокТуризма_ЗХ[[#This Row],[Итог]],КубокТуризма_ЗХ[Итог],1)</f>
        <v>1</v>
      </c>
    </row>
    <row r="15" spans="1:16" x14ac:dyDescent="0.35">
      <c r="A15" s="1" t="s">
        <v>11</v>
      </c>
      <c r="B15">
        <f>НочОринт_ОЗ[[#This Row],[кол-во очков]]</f>
        <v>0</v>
      </c>
      <c r="C15">
        <f>Велотуризм_ОЗ[[#This Row],[кол-во очков]]</f>
        <v>0</v>
      </c>
      <c r="D15">
        <f>ТехПешТур_ОЗ[[#This Row],[кол-во очков]]</f>
        <v>0</v>
      </c>
      <c r="E15">
        <f>ТурМар_ОЗ[[#This Row],[кол-во очков]]</f>
        <v>0</v>
      </c>
      <c r="F15">
        <f>SUM(B15:E15)</f>
        <v>0</v>
      </c>
      <c r="G15">
        <f>RANK(КубокТуризма_ОЗ[[#This Row],[Итог]],КубокТуризма_ОЗ[Итог],1)</f>
        <v>1</v>
      </c>
      <c r="J15" t="s">
        <v>11</v>
      </c>
      <c r="K15">
        <f>НочОринт_ЗХ[[#This Row],[Кол-во очков]]</f>
        <v>0</v>
      </c>
      <c r="L15">
        <f>Велотуризм_ЗХ[[#This Row],[Кол-во очков]]</f>
        <v>0</v>
      </c>
      <c r="M15">
        <f>ТехПешТур_ЗХ[[#This Row],[Кол-во очков]]</f>
        <v>0</v>
      </c>
      <c r="N15">
        <f>ТурМар_ЗХ[[#This Row],[Кол-во очков]]</f>
        <v>0</v>
      </c>
      <c r="O15">
        <f>SUM(КубокТуризма_ЗХ[[#This Row],[Ночное ориентирование]:[Туристический маршрут]])</f>
        <v>0</v>
      </c>
      <c r="P15">
        <f>RANK(КубокТуризма_ЗХ[[#This Row],[Итог]],КубокТуризма_ЗХ[Итог],1)</f>
        <v>1</v>
      </c>
    </row>
    <row r="16" spans="1:16" x14ac:dyDescent="0.35">
      <c r="A16" s="1" t="s">
        <v>12</v>
      </c>
      <c r="B16">
        <f>НочОринт_ОЗ[[#This Row],[кол-во очков]]</f>
        <v>0</v>
      </c>
      <c r="C16">
        <f>Велотуризм_ОЗ[[#This Row],[кол-во очков]]</f>
        <v>0</v>
      </c>
      <c r="D16">
        <f>ТехПешТур_ОЗ[[#This Row],[кол-во очков]]</f>
        <v>0</v>
      </c>
      <c r="E16">
        <f>ТурМар_ОЗ[[#This Row],[кол-во очков]]</f>
        <v>0</v>
      </c>
      <c r="F16">
        <f>SUM(B16:E16)</f>
        <v>0</v>
      </c>
      <c r="G16">
        <f>RANK(КубокТуризма_ОЗ[[#This Row],[Итог]],КубокТуризма_ОЗ[Итог],1)</f>
        <v>1</v>
      </c>
    </row>
    <row r="17" spans="1:7" x14ac:dyDescent="0.35">
      <c r="A17" s="1" t="s">
        <v>13</v>
      </c>
      <c r="B17">
        <f>НочОринт_ОЗ[[#This Row],[кол-во очков]]</f>
        <v>0</v>
      </c>
      <c r="C17">
        <f>Велотуризм_ОЗ[[#This Row],[кол-во очков]]</f>
        <v>0</v>
      </c>
      <c r="D17">
        <f>ТехПешТур_ОЗ[[#This Row],[кол-во очков]]</f>
        <v>0</v>
      </c>
      <c r="E17">
        <f>ТурМар_ОЗ[[#This Row],[кол-во очков]]</f>
        <v>0</v>
      </c>
      <c r="F17">
        <f>SUM(B17:E17)</f>
        <v>0</v>
      </c>
      <c r="G17">
        <f>RANK(КубокТуризма_ОЗ[[#This Row],[Итог]],КубокТуризма_ОЗ[Итог],1)</f>
        <v>1</v>
      </c>
    </row>
    <row r="18" spans="1:7" x14ac:dyDescent="0.35">
      <c r="A18" s="3" t="s">
        <v>14</v>
      </c>
      <c r="B18">
        <f>НочОринт_ОЗ[[#This Row],[кол-во очков]]</f>
        <v>0</v>
      </c>
      <c r="C18">
        <f>Велотуризм_ОЗ[[#This Row],[кол-во очков]]</f>
        <v>0</v>
      </c>
      <c r="D18">
        <f>ТехПешТур_ОЗ[[#This Row],[кол-во очков]]</f>
        <v>0</v>
      </c>
      <c r="E18">
        <f>ТурМар_ОЗ[[#This Row],[кол-во очков]]</f>
        <v>0</v>
      </c>
      <c r="F18">
        <f>SUM(B18:E18)</f>
        <v>0</v>
      </c>
      <c r="G18">
        <f>RANK(КубокТуризма_ОЗ[[#This Row],[Итог]],КубокТуризма_ОЗ[Итог],1)</f>
        <v>1</v>
      </c>
    </row>
    <row r="19" spans="1:7" ht="16" thickBot="1" x14ac:dyDescent="0.4">
      <c r="A19" s="4" t="s">
        <v>15</v>
      </c>
      <c r="B19">
        <f>НочОринт_ОЗ[[#This Row],[кол-во очков]]</f>
        <v>0</v>
      </c>
      <c r="C19">
        <f>Велотуризм_ОЗ[[#This Row],[кол-во очков]]</f>
        <v>0</v>
      </c>
      <c r="D19">
        <f>ТехПешТур_ОЗ[[#This Row],[кол-во очков]]</f>
        <v>0</v>
      </c>
      <c r="E19">
        <f>ТурМар_ОЗ[[#This Row],[кол-во очков]]</f>
        <v>0</v>
      </c>
      <c r="F19">
        <f>SUM(B19:E19)</f>
        <v>0</v>
      </c>
      <c r="G19">
        <f>RANK(КубокТуризма_ОЗ[[#This Row],[Итог]],КубокТуризма_ОЗ[Итог],1)</f>
        <v>1</v>
      </c>
    </row>
    <row r="21" spans="1:7" x14ac:dyDescent="0.35">
      <c r="A21" s="16" t="s">
        <v>65</v>
      </c>
    </row>
  </sheetData>
  <mergeCells count="2">
    <mergeCell ref="A4:G4"/>
    <mergeCell ref="J4:P4"/>
  </mergeCells>
  <hyperlinks>
    <hyperlink ref="A21" location="'Форма кубок туризма'!A1" display="перейтик форме кубка туризма" xr:uid="{6DF35959-A3B3-4BEA-A024-10D5E0F1C0B4}"/>
  </hyperlink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9829-3B29-4ED6-A2A2-0298D990056B}">
  <dimension ref="A1:E21"/>
  <sheetViews>
    <sheetView showGridLines="0" zoomScale="90" zoomScaleNormal="90" workbookViewId="0">
      <selection sqref="A1:E21"/>
    </sheetView>
  </sheetViews>
  <sheetFormatPr defaultRowHeight="15.5" x14ac:dyDescent="0.35"/>
  <cols>
    <col min="1" max="1" width="3" customWidth="1"/>
    <col min="2" max="2" width="30" customWidth="1"/>
    <col min="3" max="3" width="23.4140625" customWidth="1"/>
    <col min="4" max="4" width="8.6640625" customWidth="1"/>
    <col min="5" max="5" width="3.75" customWidth="1"/>
  </cols>
  <sheetData>
    <row r="1" spans="1:5" x14ac:dyDescent="0.35">
      <c r="A1" s="18"/>
      <c r="B1" s="19"/>
      <c r="C1" s="19"/>
      <c r="D1" s="19"/>
      <c r="E1" s="20"/>
    </row>
    <row r="2" spans="1:5" x14ac:dyDescent="0.35">
      <c r="A2" s="21"/>
      <c r="B2" s="22" t="s">
        <v>51</v>
      </c>
      <c r="C2" s="11"/>
      <c r="D2" s="11"/>
      <c r="E2" s="23"/>
    </row>
    <row r="3" spans="1:5" x14ac:dyDescent="0.35">
      <c r="A3" s="21"/>
      <c r="B3" s="11"/>
      <c r="C3" s="11"/>
      <c r="D3" s="11"/>
      <c r="E3" s="23"/>
    </row>
    <row r="4" spans="1:5" ht="29.5" x14ac:dyDescent="0.55000000000000004">
      <c r="A4" s="21"/>
      <c r="B4" s="24" t="s">
        <v>68</v>
      </c>
      <c r="C4" s="11"/>
      <c r="D4" s="11"/>
      <c r="E4" s="23"/>
    </row>
    <row r="5" spans="1:5" x14ac:dyDescent="0.35">
      <c r="A5" s="21"/>
      <c r="B5" s="11"/>
      <c r="C5" s="11"/>
      <c r="D5" s="11"/>
      <c r="E5" s="23"/>
    </row>
    <row r="6" spans="1:5" ht="20" customHeight="1" x14ac:dyDescent="0.35">
      <c r="A6" s="21"/>
      <c r="B6" s="7" t="s">
        <v>19</v>
      </c>
      <c r="C6" s="8" t="s">
        <v>52</v>
      </c>
      <c r="D6" s="9" t="s">
        <v>20</v>
      </c>
      <c r="E6" s="23"/>
    </row>
    <row r="7" spans="1:5" ht="25.5" x14ac:dyDescent="0.35">
      <c r="A7" s="21"/>
      <c r="B7" s="12" t="s">
        <v>2</v>
      </c>
      <c r="C7" s="13"/>
      <c r="D7" s="15"/>
      <c r="E7" s="23"/>
    </row>
    <row r="8" spans="1:5" ht="25.5" x14ac:dyDescent="0.35">
      <c r="A8" s="21"/>
      <c r="B8" s="12" t="s">
        <v>6</v>
      </c>
      <c r="C8" s="13"/>
      <c r="D8" s="15"/>
      <c r="E8" s="23"/>
    </row>
    <row r="9" spans="1:5" ht="25.5" x14ac:dyDescent="0.35">
      <c r="A9" s="21"/>
      <c r="B9" s="12" t="s">
        <v>3</v>
      </c>
      <c r="C9" s="13"/>
      <c r="D9" s="15"/>
      <c r="E9" s="23"/>
    </row>
    <row r="10" spans="1:5" ht="18" x14ac:dyDescent="0.35">
      <c r="A10" s="21"/>
      <c r="B10" s="25" t="s">
        <v>7</v>
      </c>
      <c r="C10" s="26"/>
      <c r="D10" s="27"/>
      <c r="E10" s="23"/>
    </row>
    <row r="11" spans="1:5" ht="18" x14ac:dyDescent="0.35">
      <c r="A11" s="21"/>
      <c r="B11" s="25" t="s">
        <v>8</v>
      </c>
      <c r="C11" s="26"/>
      <c r="D11" s="27"/>
      <c r="E11" s="23"/>
    </row>
    <row r="12" spans="1:5" ht="18" x14ac:dyDescent="0.35">
      <c r="A12" s="21"/>
      <c r="B12" s="25" t="s">
        <v>10</v>
      </c>
      <c r="C12" s="26"/>
      <c r="D12" s="27"/>
      <c r="E12" s="23"/>
    </row>
    <row r="13" spans="1:5" ht="18" x14ac:dyDescent="0.35">
      <c r="A13" s="21"/>
      <c r="B13" s="25" t="s">
        <v>5</v>
      </c>
      <c r="C13" s="26"/>
      <c r="D13" s="27"/>
      <c r="E13" s="23"/>
    </row>
    <row r="14" spans="1:5" ht="18" x14ac:dyDescent="0.35">
      <c r="A14" s="21"/>
      <c r="B14" s="25" t="s">
        <v>11</v>
      </c>
      <c r="C14" s="26"/>
      <c r="D14" s="27"/>
      <c r="E14" s="23"/>
    </row>
    <row r="15" spans="1:5" ht="18" x14ac:dyDescent="0.35">
      <c r="A15" s="21"/>
      <c r="B15" s="25" t="s">
        <v>4</v>
      </c>
      <c r="C15" s="26"/>
      <c r="D15" s="27"/>
      <c r="E15" s="23"/>
    </row>
    <row r="16" spans="1:5" ht="18" x14ac:dyDescent="0.35">
      <c r="A16" s="21"/>
      <c r="B16" s="25" t="s">
        <v>12</v>
      </c>
      <c r="C16" s="26"/>
      <c r="D16" s="27"/>
      <c r="E16" s="23"/>
    </row>
    <row r="17" spans="1:5" ht="18" x14ac:dyDescent="0.35">
      <c r="A17" s="21"/>
      <c r="B17" s="25" t="s">
        <v>14</v>
      </c>
      <c r="C17" s="26"/>
      <c r="D17" s="27"/>
      <c r="E17" s="23"/>
    </row>
    <row r="18" spans="1:5" ht="18" x14ac:dyDescent="0.35">
      <c r="A18" s="21"/>
      <c r="B18" s="25" t="s">
        <v>13</v>
      </c>
      <c r="C18" s="26"/>
      <c r="D18" s="27"/>
      <c r="E18" s="23"/>
    </row>
    <row r="19" spans="1:5" ht="18" x14ac:dyDescent="0.35">
      <c r="A19" s="21"/>
      <c r="B19" s="25" t="s">
        <v>15</v>
      </c>
      <c r="C19" s="26"/>
      <c r="D19" s="27"/>
      <c r="E19" s="23"/>
    </row>
    <row r="20" spans="1:5" ht="18" x14ac:dyDescent="0.35">
      <c r="A20" s="21"/>
      <c r="B20" s="25" t="s">
        <v>9</v>
      </c>
      <c r="C20" s="26"/>
      <c r="D20" s="27"/>
      <c r="E20" s="23"/>
    </row>
    <row r="21" spans="1:5" ht="16" thickBot="1" x14ac:dyDescent="0.4">
      <c r="A21" s="28"/>
      <c r="B21" s="29"/>
      <c r="C21" s="29"/>
      <c r="D21" s="29"/>
      <c r="E21" s="30"/>
    </row>
  </sheetData>
  <pageMargins left="0.7" right="0.7" top="0.75" bottom="0.75" header="0.3" footer="0.3"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444A-117E-4D3E-A10F-D515452202D6}">
  <sheetPr>
    <tabColor rgb="FFFFFF00"/>
  </sheetPr>
  <dimension ref="A2:S19"/>
  <sheetViews>
    <sheetView topLeftCell="H1" workbookViewId="0">
      <selection activeCell="K8" sqref="K8"/>
    </sheetView>
  </sheetViews>
  <sheetFormatPr defaultRowHeight="15.5" x14ac:dyDescent="0.35"/>
  <cols>
    <col min="1" max="1" width="20.5" bestFit="1" customWidth="1"/>
    <col min="2" max="2" width="15.25" bestFit="1" customWidth="1"/>
    <col min="3" max="3" width="19.33203125" bestFit="1" customWidth="1"/>
    <col min="4" max="4" width="13.58203125" bestFit="1" customWidth="1"/>
    <col min="5" max="5" width="11.4140625" bestFit="1" customWidth="1"/>
    <col min="6" max="6" width="23.75" bestFit="1" customWidth="1"/>
    <col min="7" max="7" width="12.6640625" bestFit="1" customWidth="1"/>
    <col min="8" max="8" width="7.25" bestFit="1" customWidth="1"/>
    <col min="9" max="9" width="8.5" bestFit="1" customWidth="1"/>
    <col min="11" max="11" width="18.6640625" customWidth="1"/>
    <col min="12" max="12" width="14" customWidth="1"/>
    <col min="13" max="13" width="17.9140625" customWidth="1"/>
    <col min="14" max="14" width="12.75" customWidth="1"/>
    <col min="15" max="15" width="10.9140625" customWidth="1"/>
    <col min="16" max="16" width="21.58203125" customWidth="1"/>
    <col min="17" max="17" width="11.5" customWidth="1"/>
  </cols>
  <sheetData>
    <row r="2" spans="1:19" x14ac:dyDescent="0.35">
      <c r="B2" t="s">
        <v>37</v>
      </c>
    </row>
    <row r="4" spans="1:19" x14ac:dyDescent="0.35">
      <c r="A4" s="2" t="s">
        <v>41</v>
      </c>
      <c r="B4" s="2"/>
      <c r="C4" s="2"/>
      <c r="D4" s="2"/>
      <c r="E4" s="2"/>
      <c r="F4" s="2"/>
      <c r="G4" s="2"/>
      <c r="H4" s="2"/>
      <c r="I4" s="2"/>
      <c r="K4" s="2" t="s">
        <v>42</v>
      </c>
      <c r="L4" s="2"/>
      <c r="M4" s="2"/>
      <c r="N4" s="2"/>
      <c r="O4" s="2"/>
      <c r="P4" s="2"/>
      <c r="Q4" s="2"/>
      <c r="R4" s="2"/>
      <c r="S4" s="2"/>
    </row>
    <row r="5" spans="1:19" x14ac:dyDescent="0.35">
      <c r="A5" t="s">
        <v>19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20</v>
      </c>
      <c r="K5" t="s">
        <v>19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20</v>
      </c>
    </row>
    <row r="6" spans="1:19" x14ac:dyDescent="0.35">
      <c r="A6" t="s">
        <v>2</v>
      </c>
      <c r="B6">
        <f>ЛовРУк_ОЗ[[#This Row],[кол-во очков]]</f>
        <v>0</v>
      </c>
      <c r="C6">
        <f>БорЗаМуж_ОЗ[[#This Row],[кол-во очков]]</f>
        <v>0</v>
      </c>
      <c r="D6">
        <f>МолотТора_ОЗ[[#This Row],[кол-во очков]]</f>
        <v>0</v>
      </c>
      <c r="E6">
        <f>Волейбол_ОЗ[[#This Row],[кол-во очков]]</f>
        <v>0</v>
      </c>
      <c r="F6">
        <f>ПерКан_ОЗ[[#This Row],[кол-во очков]]</f>
        <v>0</v>
      </c>
      <c r="G6">
        <f>Выбивалы_ОЗ[[#This Row],[кол-во очков]]</f>
        <v>0</v>
      </c>
      <c r="H6" s="17">
        <f>SUM(кубокСпорта_ОЗ[[#This Row],[Ловкость рук]:[Выбивалы]])</f>
        <v>0</v>
      </c>
      <c r="I6" s="17">
        <f>RANK(кубокСпорта_ОЗ[[#This Row],[Итого]],кубокСпорта_ОЗ[Итого],1)</f>
        <v>1</v>
      </c>
      <c r="K6" t="s">
        <v>2</v>
      </c>
      <c r="L6">
        <f>ЛовРук_ЗХ[[#This Row],[Кол-во очков]]</f>
        <v>0</v>
      </c>
      <c r="M6">
        <f>БорЗаМуж_ЗХ[[#This Row],[Кол-во очков]]</f>
        <v>0</v>
      </c>
      <c r="N6">
        <f>МолотТОра_ЗХ[[#This Row],[Кол-во очков]]</f>
        <v>0</v>
      </c>
      <c r="O6">
        <f>Волейбол_ЗХ[[#This Row],[Кол-во очков]]</f>
        <v>0</v>
      </c>
      <c r="P6">
        <f>ПерКан_ЗХ[[#This Row],[Кол-во очков]]</f>
        <v>0</v>
      </c>
      <c r="Q6">
        <f>Выбивалы_ЗХ[[#This Row],[Кол-во очков]]</f>
        <v>0</v>
      </c>
      <c r="R6">
        <f>SUM(КубокСпорт_ЗХ[[#This Row],[Ловкость рук]:[Выбивалы]])</f>
        <v>0</v>
      </c>
      <c r="S6">
        <f>RANK(КубокСпорт_ЗХ[[#This Row],[Итого]],КубокСпорт_ЗХ[Итого],1)</f>
        <v>1</v>
      </c>
    </row>
    <row r="7" spans="1:19" x14ac:dyDescent="0.35">
      <c r="A7" t="s">
        <v>3</v>
      </c>
      <c r="B7">
        <f>ЛовРУк_ОЗ[[#This Row],[кол-во очков]]</f>
        <v>0</v>
      </c>
      <c r="C7">
        <f>БорЗаМуж_ОЗ[[#This Row],[кол-во очков]]</f>
        <v>0</v>
      </c>
      <c r="D7">
        <f>МолотТора_ОЗ[[#This Row],[кол-во очков]]</f>
        <v>0</v>
      </c>
      <c r="E7">
        <f>Волейбол_ОЗ[[#This Row],[кол-во очков]]</f>
        <v>0</v>
      </c>
      <c r="F7">
        <f>ПерКан_ОЗ[[#This Row],[кол-во очков]]</f>
        <v>0</v>
      </c>
      <c r="G7">
        <f>Выбивалы_ОЗ[[#This Row],[кол-во очков]]</f>
        <v>0</v>
      </c>
      <c r="H7" s="17">
        <f>SUM(кубокСпорта_ОЗ[[#This Row],[Ловкость рук]:[Выбивалы]])</f>
        <v>0</v>
      </c>
      <c r="I7" s="17">
        <f>RANK(кубокСпорта_ОЗ[[#This Row],[Итого]],кубокСпорта_ОЗ[Итого],1)</f>
        <v>1</v>
      </c>
      <c r="K7" t="s">
        <v>3</v>
      </c>
      <c r="L7">
        <f>ЛовРук_ЗХ[[#This Row],[Кол-во очков]]</f>
        <v>0</v>
      </c>
      <c r="M7">
        <f>БорЗаМуж_ЗХ[[#This Row],[Кол-во очков]]</f>
        <v>0</v>
      </c>
      <c r="N7">
        <f>МолотТОра_ЗХ[[#This Row],[Кол-во очков]]</f>
        <v>0</v>
      </c>
      <c r="O7">
        <f>Волейбол_ЗХ[[#This Row],[Кол-во очков]]</f>
        <v>0</v>
      </c>
      <c r="P7">
        <f>ПерКан_ЗХ[[#This Row],[Кол-во очков]]</f>
        <v>0</v>
      </c>
      <c r="Q7">
        <f>Выбивалы_ЗХ[[#This Row],[Кол-во очков]]</f>
        <v>0</v>
      </c>
      <c r="R7">
        <f>SUM(КубокСпорт_ЗХ[[#This Row],[Ловкость рук]:[Выбивалы]])</f>
        <v>0</v>
      </c>
      <c r="S7">
        <f>RANK(КубокСпорт_ЗХ[[#This Row],[Итого]],КубокСпорт_ЗХ[Итого],1)</f>
        <v>1</v>
      </c>
    </row>
    <row r="8" spans="1:19" x14ac:dyDescent="0.35">
      <c r="A8" t="s">
        <v>4</v>
      </c>
      <c r="B8">
        <f>ЛовРУк_ОЗ[[#This Row],[кол-во очков]]</f>
        <v>0</v>
      </c>
      <c r="C8">
        <f>БорЗаМуж_ОЗ[[#This Row],[кол-во очков]]</f>
        <v>0</v>
      </c>
      <c r="D8">
        <f>МолотТора_ОЗ[[#This Row],[кол-во очков]]</f>
        <v>0</v>
      </c>
      <c r="E8">
        <f>Волейбол_ОЗ[[#This Row],[кол-во очков]]</f>
        <v>0</v>
      </c>
      <c r="F8">
        <f>ПерКан_ОЗ[[#This Row],[кол-во очков]]</f>
        <v>0</v>
      </c>
      <c r="G8">
        <f>Выбивалы_ОЗ[[#This Row],[кол-во очков]]</f>
        <v>0</v>
      </c>
      <c r="H8" s="17">
        <f>SUM(кубокСпорта_ОЗ[[#This Row],[Ловкость рук]:[Выбивалы]])</f>
        <v>0</v>
      </c>
      <c r="I8" s="17">
        <f>RANK(кубокСпорта_ОЗ[[#This Row],[Итого]],кубокСпорта_ОЗ[Итого],1)</f>
        <v>1</v>
      </c>
      <c r="K8" t="s">
        <v>4</v>
      </c>
      <c r="L8">
        <f>ЛовРук_ЗХ[[#This Row],[Кол-во очков]]</f>
        <v>0</v>
      </c>
      <c r="M8">
        <f>БорЗаМуж_ЗХ[[#This Row],[Кол-во очков]]</f>
        <v>0</v>
      </c>
      <c r="N8">
        <f>МолотТОра_ЗХ[[#This Row],[Кол-во очков]]</f>
        <v>0</v>
      </c>
      <c r="O8">
        <f>Волейбол_ЗХ[[#This Row],[Кол-во очков]]</f>
        <v>0</v>
      </c>
      <c r="P8">
        <f>ПерКан_ЗХ[[#This Row],[Кол-во очков]]</f>
        <v>0</v>
      </c>
      <c r="Q8">
        <f>Выбивалы_ЗХ[[#This Row],[Кол-во очков]]</f>
        <v>0</v>
      </c>
      <c r="R8">
        <f>SUM(КубокСпорт_ЗХ[[#This Row],[Ловкость рук]:[Выбивалы]])</f>
        <v>0</v>
      </c>
      <c r="S8">
        <f>RANK(КубокСпорт_ЗХ[[#This Row],[Итого]],КубокСпорт_ЗХ[Итого],1)</f>
        <v>1</v>
      </c>
    </row>
    <row r="9" spans="1:19" x14ac:dyDescent="0.35">
      <c r="A9" t="s">
        <v>5</v>
      </c>
      <c r="B9">
        <f>ЛовРУк_ОЗ[[#This Row],[кол-во очков]]</f>
        <v>0</v>
      </c>
      <c r="C9">
        <f>БорЗаМуж_ОЗ[[#This Row],[кол-во очков]]</f>
        <v>0</v>
      </c>
      <c r="D9">
        <f>МолотТора_ОЗ[[#This Row],[кол-во очков]]</f>
        <v>0</v>
      </c>
      <c r="E9">
        <f>Волейбол_ОЗ[[#This Row],[кол-во очков]]</f>
        <v>0</v>
      </c>
      <c r="F9">
        <f>ПерКан_ОЗ[[#This Row],[кол-во очков]]</f>
        <v>0</v>
      </c>
      <c r="G9">
        <f>Выбивалы_ОЗ[[#This Row],[кол-во очков]]</f>
        <v>0</v>
      </c>
      <c r="H9" s="17">
        <f>SUM(кубокСпорта_ОЗ[[#This Row],[Ловкость рук]:[Выбивалы]])</f>
        <v>0</v>
      </c>
      <c r="I9" s="17">
        <f>RANK(кубокСпорта_ОЗ[[#This Row],[Итого]],кубокСпорта_ОЗ[Итого],1)</f>
        <v>1</v>
      </c>
      <c r="K9" t="s">
        <v>5</v>
      </c>
      <c r="L9">
        <f>ЛовРук_ЗХ[[#This Row],[Кол-во очков]]</f>
        <v>0</v>
      </c>
      <c r="M9">
        <f>БорЗаМуж_ЗХ[[#This Row],[Кол-во очков]]</f>
        <v>0</v>
      </c>
      <c r="N9">
        <f>МолотТОра_ЗХ[[#This Row],[Кол-во очков]]</f>
        <v>0</v>
      </c>
      <c r="O9">
        <f>Волейбол_ЗХ[[#This Row],[Кол-во очков]]</f>
        <v>0</v>
      </c>
      <c r="P9">
        <f>ПерКан_ЗХ[[#This Row],[Кол-во очков]]</f>
        <v>0</v>
      </c>
      <c r="Q9">
        <f>Выбивалы_ЗХ[[#This Row],[Кол-во очков]]</f>
        <v>0</v>
      </c>
      <c r="R9">
        <f>SUM(КубокСпорт_ЗХ[[#This Row],[Ловкость рук]:[Выбивалы]])</f>
        <v>0</v>
      </c>
      <c r="S9">
        <f>RANK(КубокСпорт_ЗХ[[#This Row],[Итого]],КубокСпорт_ЗХ[Итого],1)</f>
        <v>1</v>
      </c>
    </row>
    <row r="10" spans="1:19" x14ac:dyDescent="0.35">
      <c r="A10" t="s">
        <v>6</v>
      </c>
      <c r="B10">
        <f>ЛовРУк_ОЗ[[#This Row],[кол-во очков]]</f>
        <v>0</v>
      </c>
      <c r="C10">
        <f>БорЗаМуж_ОЗ[[#This Row],[кол-во очков]]</f>
        <v>0</v>
      </c>
      <c r="D10">
        <f>МолотТора_ОЗ[[#This Row],[кол-во очков]]</f>
        <v>0</v>
      </c>
      <c r="E10">
        <f>Волейбол_ОЗ[[#This Row],[кол-во очков]]</f>
        <v>0</v>
      </c>
      <c r="F10">
        <f>ПерКан_ОЗ[[#This Row],[кол-во очков]]</f>
        <v>0</v>
      </c>
      <c r="G10">
        <f>Выбивалы_ОЗ[[#This Row],[кол-во очков]]</f>
        <v>0</v>
      </c>
      <c r="H10" s="17">
        <f>SUM(кубокСпорта_ОЗ[[#This Row],[Ловкость рук]:[Выбивалы]])</f>
        <v>0</v>
      </c>
      <c r="I10" s="17">
        <f>RANK(кубокСпорта_ОЗ[[#This Row],[Итого]],кубокСпорта_ОЗ[Итого],1)</f>
        <v>1</v>
      </c>
      <c r="K10" t="s">
        <v>6</v>
      </c>
      <c r="L10">
        <f>ЛовРук_ЗХ[[#This Row],[Кол-во очков]]</f>
        <v>0</v>
      </c>
      <c r="M10">
        <f>БорЗаМуж_ЗХ[[#This Row],[Кол-во очков]]</f>
        <v>0</v>
      </c>
      <c r="N10">
        <f>МолотТОра_ЗХ[[#This Row],[Кол-во очков]]</f>
        <v>0</v>
      </c>
      <c r="O10">
        <f>Волейбол_ЗХ[[#This Row],[Кол-во очков]]</f>
        <v>0</v>
      </c>
      <c r="P10">
        <f>ПерКан_ЗХ[[#This Row],[Кол-во очков]]</f>
        <v>0</v>
      </c>
      <c r="Q10">
        <f>Выбивалы_ЗХ[[#This Row],[Кол-во очков]]</f>
        <v>0</v>
      </c>
      <c r="R10">
        <f>SUM(КубокСпорт_ЗХ[[#This Row],[Ловкость рук]:[Выбивалы]])</f>
        <v>0</v>
      </c>
      <c r="S10">
        <f>RANK(КубокСпорт_ЗХ[[#This Row],[Итого]],КубокСпорт_ЗХ[Итого],1)</f>
        <v>1</v>
      </c>
    </row>
    <row r="11" spans="1:19" x14ac:dyDescent="0.35">
      <c r="A11" t="s">
        <v>7</v>
      </c>
      <c r="B11">
        <f>ЛовРУк_ОЗ[[#This Row],[кол-во очков]]</f>
        <v>0</v>
      </c>
      <c r="C11">
        <f>БорЗаМуж_ОЗ[[#This Row],[кол-во очков]]</f>
        <v>0</v>
      </c>
      <c r="D11">
        <f>МолотТора_ОЗ[[#This Row],[кол-во очков]]</f>
        <v>0</v>
      </c>
      <c r="E11">
        <f>Волейбол_ОЗ[[#This Row],[кол-во очков]]</f>
        <v>0</v>
      </c>
      <c r="F11">
        <f>ПерКан_ОЗ[[#This Row],[кол-во очков]]</f>
        <v>0</v>
      </c>
      <c r="G11">
        <f>Выбивалы_ОЗ[[#This Row],[кол-во очков]]</f>
        <v>0</v>
      </c>
      <c r="H11" s="17">
        <f>SUM(кубокСпорта_ОЗ[[#This Row],[Ловкость рук]:[Выбивалы]])</f>
        <v>0</v>
      </c>
      <c r="I11" s="17">
        <f>RANK(кубокСпорта_ОЗ[[#This Row],[Итого]],кубокСпорта_ОЗ[Итого],1)</f>
        <v>1</v>
      </c>
      <c r="K11" t="s">
        <v>7</v>
      </c>
      <c r="L11">
        <f>ЛовРук_ЗХ[[#This Row],[Кол-во очков]]</f>
        <v>0</v>
      </c>
      <c r="M11">
        <f>БорЗаМуж_ЗХ[[#This Row],[Кол-во очков]]</f>
        <v>0</v>
      </c>
      <c r="N11">
        <f>МолотТОра_ЗХ[[#This Row],[Кол-во очков]]</f>
        <v>0</v>
      </c>
      <c r="O11">
        <f>Волейбол_ЗХ[[#This Row],[Кол-во очков]]</f>
        <v>0</v>
      </c>
      <c r="P11">
        <f>ПерКан_ЗХ[[#This Row],[Кол-во очков]]</f>
        <v>0</v>
      </c>
      <c r="Q11">
        <f>Выбивалы_ЗХ[[#This Row],[Кол-во очков]]</f>
        <v>0</v>
      </c>
      <c r="R11">
        <f>SUM(КубокСпорт_ЗХ[[#This Row],[Ловкость рук]:[Выбивалы]])</f>
        <v>0</v>
      </c>
      <c r="S11">
        <f>RANK(КубокСпорт_ЗХ[[#This Row],[Итого]],КубокСпорт_ЗХ[Итого],1)</f>
        <v>1</v>
      </c>
    </row>
    <row r="12" spans="1:19" x14ac:dyDescent="0.35">
      <c r="A12" t="s">
        <v>8</v>
      </c>
      <c r="B12">
        <f>ЛовРУк_ОЗ[[#This Row],[кол-во очков]]</f>
        <v>0</v>
      </c>
      <c r="C12">
        <f>БорЗаМуж_ОЗ[[#This Row],[кол-во очков]]</f>
        <v>0</v>
      </c>
      <c r="D12">
        <f>МолотТора_ОЗ[[#This Row],[кол-во очков]]</f>
        <v>0</v>
      </c>
      <c r="E12">
        <f>Волейбол_ОЗ[[#This Row],[кол-во очков]]</f>
        <v>0</v>
      </c>
      <c r="F12">
        <f>ПерКан_ОЗ[[#This Row],[кол-во очков]]</f>
        <v>0</v>
      </c>
      <c r="G12">
        <f>Выбивалы_ОЗ[[#This Row],[кол-во очков]]</f>
        <v>0</v>
      </c>
      <c r="H12" s="17">
        <f>SUM(кубокСпорта_ОЗ[[#This Row],[Ловкость рук]:[Выбивалы]])</f>
        <v>0</v>
      </c>
      <c r="I12" s="17">
        <f>RANK(кубокСпорта_ОЗ[[#This Row],[Итого]],кубокСпорта_ОЗ[Итого],1)</f>
        <v>1</v>
      </c>
      <c r="K12" t="s">
        <v>8</v>
      </c>
      <c r="L12">
        <f>ЛовРук_ЗХ[[#This Row],[Кол-во очков]]</f>
        <v>0</v>
      </c>
      <c r="M12">
        <f>БорЗаМуж_ЗХ[[#This Row],[Кол-во очков]]</f>
        <v>0</v>
      </c>
      <c r="N12">
        <f>МолотТОра_ЗХ[[#This Row],[Кол-во очков]]</f>
        <v>0</v>
      </c>
      <c r="O12">
        <f>Волейбол_ЗХ[[#This Row],[Кол-во очков]]</f>
        <v>0</v>
      </c>
      <c r="P12">
        <f>ПерКан_ЗХ[[#This Row],[Кол-во очков]]</f>
        <v>0</v>
      </c>
      <c r="Q12">
        <f>Выбивалы_ЗХ[[#This Row],[Кол-во очков]]</f>
        <v>0</v>
      </c>
      <c r="R12">
        <f>SUM(КубокСпорт_ЗХ[[#This Row],[Ловкость рук]:[Выбивалы]])</f>
        <v>0</v>
      </c>
      <c r="S12">
        <f>RANK(КубокСпорт_ЗХ[[#This Row],[Итого]],КубокСпорт_ЗХ[Итого],1)</f>
        <v>1</v>
      </c>
    </row>
    <row r="13" spans="1:19" x14ac:dyDescent="0.35">
      <c r="A13" t="s">
        <v>9</v>
      </c>
      <c r="B13">
        <f>ЛовРУк_ОЗ[[#This Row],[кол-во очков]]</f>
        <v>0</v>
      </c>
      <c r="C13">
        <f>БорЗаМуж_ОЗ[[#This Row],[кол-во очков]]</f>
        <v>0</v>
      </c>
      <c r="D13">
        <f>МолотТора_ОЗ[[#This Row],[кол-во очков]]</f>
        <v>0</v>
      </c>
      <c r="E13">
        <f>Волейбол_ОЗ[[#This Row],[кол-во очков]]</f>
        <v>0</v>
      </c>
      <c r="F13">
        <f>ПерКан_ОЗ[[#This Row],[кол-во очков]]</f>
        <v>0</v>
      </c>
      <c r="G13">
        <f>Выбивалы_ОЗ[[#This Row],[кол-во очков]]</f>
        <v>0</v>
      </c>
      <c r="H13" s="17">
        <f>SUM(кубокСпорта_ОЗ[[#This Row],[Ловкость рук]:[Выбивалы]])</f>
        <v>0</v>
      </c>
      <c r="I13" s="17">
        <f>RANK(кубокСпорта_ОЗ[[#This Row],[Итого]],кубокСпорта_ОЗ[Итого],1)</f>
        <v>1</v>
      </c>
      <c r="K13" t="s">
        <v>9</v>
      </c>
      <c r="L13">
        <f>ЛовРук_ЗХ[[#This Row],[Кол-во очков]]</f>
        <v>0</v>
      </c>
      <c r="M13">
        <f>БорЗаМуж_ЗХ[[#This Row],[Кол-во очков]]</f>
        <v>0</v>
      </c>
      <c r="N13">
        <f>МолотТОра_ЗХ[[#This Row],[Кол-во очков]]</f>
        <v>0</v>
      </c>
      <c r="O13">
        <f>Волейбол_ЗХ[[#This Row],[Кол-во очков]]</f>
        <v>0</v>
      </c>
      <c r="P13">
        <f>ПерКан_ЗХ[[#This Row],[Кол-во очков]]</f>
        <v>0</v>
      </c>
      <c r="Q13">
        <f>Выбивалы_ЗХ[[#This Row],[Кол-во очков]]</f>
        <v>0</v>
      </c>
      <c r="R13">
        <f>SUM(КубокСпорт_ЗХ[[#This Row],[Ловкость рук]:[Выбивалы]])</f>
        <v>0</v>
      </c>
      <c r="S13">
        <f>RANK(КубокСпорт_ЗХ[[#This Row],[Итого]],КубокСпорт_ЗХ[Итого],1)</f>
        <v>1</v>
      </c>
    </row>
    <row r="14" spans="1:19" x14ac:dyDescent="0.35">
      <c r="A14" t="s">
        <v>10</v>
      </c>
      <c r="B14">
        <f>ЛовРУк_ОЗ[[#This Row],[кол-во очков]]</f>
        <v>0</v>
      </c>
      <c r="C14">
        <f>БорЗаМуж_ОЗ[[#This Row],[кол-во очков]]</f>
        <v>0</v>
      </c>
      <c r="D14">
        <f>МолотТора_ОЗ[[#This Row],[кол-во очков]]</f>
        <v>0</v>
      </c>
      <c r="E14">
        <f>Волейбол_ОЗ[[#This Row],[кол-во очков]]</f>
        <v>0</v>
      </c>
      <c r="F14">
        <f>ПерКан_ОЗ[[#This Row],[кол-во очков]]</f>
        <v>0</v>
      </c>
      <c r="G14">
        <f>Выбивалы_ОЗ[[#This Row],[кол-во очков]]</f>
        <v>0</v>
      </c>
      <c r="H14" s="17">
        <f>SUM(кубокСпорта_ОЗ[[#This Row],[Ловкость рук]:[Выбивалы]])</f>
        <v>0</v>
      </c>
      <c r="I14" s="17">
        <f>RANK(кубокСпорта_ОЗ[[#This Row],[Итого]],кубокСпорта_ОЗ[Итого],1)</f>
        <v>1</v>
      </c>
      <c r="K14" t="s">
        <v>10</v>
      </c>
      <c r="L14">
        <f>ЛовРук_ЗХ[[#This Row],[Кол-во очков]]</f>
        <v>0</v>
      </c>
      <c r="M14">
        <f>БорЗаМуж_ЗХ[[#This Row],[Кол-во очков]]</f>
        <v>0</v>
      </c>
      <c r="N14">
        <f>МолотТОра_ЗХ[[#This Row],[Кол-во очков]]</f>
        <v>0</v>
      </c>
      <c r="O14">
        <f>Волейбол_ЗХ[[#This Row],[Кол-во очков]]</f>
        <v>0</v>
      </c>
      <c r="P14">
        <f>ПерКан_ЗХ[[#This Row],[Кол-во очков]]</f>
        <v>0</v>
      </c>
      <c r="Q14">
        <f>Выбивалы_ЗХ[[#This Row],[Кол-во очков]]</f>
        <v>0</v>
      </c>
      <c r="R14">
        <f>SUM(КубокСпорт_ЗХ[[#This Row],[Ловкость рук]:[Выбивалы]])</f>
        <v>0</v>
      </c>
      <c r="S14">
        <f>RANK(КубокСпорт_ЗХ[[#This Row],[Итого]],КубокСпорт_ЗХ[Итого],1)</f>
        <v>1</v>
      </c>
    </row>
    <row r="15" spans="1:19" x14ac:dyDescent="0.35">
      <c r="A15" t="s">
        <v>11</v>
      </c>
      <c r="B15">
        <f>ЛовРУк_ОЗ[[#This Row],[кол-во очков]]</f>
        <v>0</v>
      </c>
      <c r="C15">
        <f>БорЗаМуж_ОЗ[[#This Row],[кол-во очков]]</f>
        <v>0</v>
      </c>
      <c r="D15">
        <f>МолотТора_ОЗ[[#This Row],[кол-во очков]]</f>
        <v>0</v>
      </c>
      <c r="E15">
        <f>Волейбол_ОЗ[[#This Row],[кол-во очков]]</f>
        <v>0</v>
      </c>
      <c r="F15">
        <f>ПерКан_ОЗ[[#This Row],[кол-во очков]]</f>
        <v>0</v>
      </c>
      <c r="G15">
        <f>Выбивалы_ОЗ[[#This Row],[кол-во очков]]</f>
        <v>0</v>
      </c>
      <c r="H15" s="17">
        <f>SUM(кубокСпорта_ОЗ[[#This Row],[Ловкость рук]:[Выбивалы]])</f>
        <v>0</v>
      </c>
      <c r="I15" s="17">
        <f>RANK(кубокСпорта_ОЗ[[#This Row],[Итого]],кубокСпорта_ОЗ[Итого],1)</f>
        <v>1</v>
      </c>
      <c r="K15" t="s">
        <v>11</v>
      </c>
      <c r="L15">
        <f>ЛовРук_ЗХ[[#This Row],[Кол-во очков]]</f>
        <v>0</v>
      </c>
      <c r="M15">
        <f>БорЗаМуж_ЗХ[[#This Row],[Кол-во очков]]</f>
        <v>0</v>
      </c>
      <c r="N15">
        <f>МолотТОра_ЗХ[[#This Row],[Кол-во очков]]</f>
        <v>0</v>
      </c>
      <c r="O15">
        <f>Волейбол_ЗХ[[#This Row],[Кол-во очков]]</f>
        <v>0</v>
      </c>
      <c r="P15">
        <f>ПерКан_ЗХ[[#This Row],[Кол-во очков]]</f>
        <v>0</v>
      </c>
      <c r="Q15">
        <f>Выбивалы_ЗХ[[#This Row],[Кол-во очков]]</f>
        <v>0</v>
      </c>
      <c r="R15">
        <f>SUM(КубокСпорт_ЗХ[[#This Row],[Ловкость рук]:[Выбивалы]])</f>
        <v>0</v>
      </c>
      <c r="S15">
        <f>RANK(КубокСпорт_ЗХ[[#This Row],[Итого]],КубокСпорт_ЗХ[Итого],1)</f>
        <v>1</v>
      </c>
    </row>
    <row r="16" spans="1:19" x14ac:dyDescent="0.35">
      <c r="A16" t="s">
        <v>12</v>
      </c>
      <c r="B16">
        <f>ЛовРУк_ОЗ[[#This Row],[кол-во очков]]</f>
        <v>0</v>
      </c>
      <c r="C16">
        <f>БорЗаМуж_ОЗ[[#This Row],[кол-во очков]]</f>
        <v>0</v>
      </c>
      <c r="D16">
        <f>МолотТора_ОЗ[[#This Row],[кол-во очков]]</f>
        <v>0</v>
      </c>
      <c r="E16">
        <f>Волейбол_ОЗ[[#This Row],[кол-во очков]]</f>
        <v>0</v>
      </c>
      <c r="F16">
        <f>ПерКан_ОЗ[[#This Row],[кол-во очков]]</f>
        <v>0</v>
      </c>
      <c r="G16">
        <f>Выбивалы_ОЗ[[#This Row],[кол-во очков]]</f>
        <v>0</v>
      </c>
      <c r="H16" s="17">
        <f>SUM(кубокСпорта_ОЗ[[#This Row],[Ловкость рук]:[Выбивалы]])</f>
        <v>0</v>
      </c>
      <c r="I16" s="17">
        <f>RANK(кубокСпорта_ОЗ[[#This Row],[Итого]],кубокСпорта_ОЗ[Итого],1)</f>
        <v>1</v>
      </c>
    </row>
    <row r="17" spans="1:9" x14ac:dyDescent="0.35">
      <c r="A17" t="s">
        <v>13</v>
      </c>
      <c r="B17">
        <f>ЛовРУк_ОЗ[[#This Row],[кол-во очков]]</f>
        <v>0</v>
      </c>
      <c r="C17">
        <f>БорЗаМуж_ОЗ[[#This Row],[кол-во очков]]</f>
        <v>0</v>
      </c>
      <c r="D17">
        <f>МолотТора_ОЗ[[#This Row],[кол-во очков]]</f>
        <v>0</v>
      </c>
      <c r="E17">
        <f>Волейбол_ОЗ[[#This Row],[кол-во очков]]</f>
        <v>0</v>
      </c>
      <c r="F17">
        <f>ПерКан_ОЗ[[#This Row],[кол-во очков]]</f>
        <v>0</v>
      </c>
      <c r="G17">
        <f>Выбивалы_ОЗ[[#This Row],[кол-во очков]]</f>
        <v>0</v>
      </c>
      <c r="H17" s="17">
        <f>SUM(кубокСпорта_ОЗ[[#This Row],[Ловкость рук]:[Выбивалы]])</f>
        <v>0</v>
      </c>
      <c r="I17" s="17">
        <f>RANK(кубокСпорта_ОЗ[[#This Row],[Итого]],кубокСпорта_ОЗ[Итого],1)</f>
        <v>1</v>
      </c>
    </row>
    <row r="18" spans="1:9" x14ac:dyDescent="0.35">
      <c r="A18" t="s">
        <v>14</v>
      </c>
      <c r="B18">
        <f>ЛовРУк_ОЗ[[#This Row],[кол-во очков]]</f>
        <v>0</v>
      </c>
      <c r="C18">
        <f>БорЗаМуж_ОЗ[[#This Row],[кол-во очков]]</f>
        <v>0</v>
      </c>
      <c r="D18">
        <f>МолотТора_ОЗ[[#This Row],[кол-во очков]]</f>
        <v>0</v>
      </c>
      <c r="E18">
        <f>Волейбол_ОЗ[[#This Row],[кол-во очков]]</f>
        <v>0</v>
      </c>
      <c r="F18">
        <f>ПерКан_ОЗ[[#This Row],[кол-во очков]]</f>
        <v>0</v>
      </c>
      <c r="G18">
        <f>Выбивалы_ОЗ[[#This Row],[кол-во очков]]</f>
        <v>0</v>
      </c>
      <c r="H18" s="17">
        <f>SUM(кубокСпорта_ОЗ[[#This Row],[Ловкость рук]:[Выбивалы]])</f>
        <v>0</v>
      </c>
      <c r="I18" s="17">
        <f>RANK(кубокСпорта_ОЗ[[#This Row],[Итого]],кубокСпорта_ОЗ[Итого],1)</f>
        <v>1</v>
      </c>
    </row>
    <row r="19" spans="1:9" x14ac:dyDescent="0.35">
      <c r="A19" t="s">
        <v>15</v>
      </c>
      <c r="B19">
        <f>ЛовРУк_ОЗ[[#This Row],[кол-во очков]]</f>
        <v>0</v>
      </c>
      <c r="C19">
        <f>БорЗаМуж_ОЗ[[#This Row],[кол-во очков]]</f>
        <v>0</v>
      </c>
      <c r="D19">
        <f>МолотТора_ОЗ[[#This Row],[кол-во очков]]</f>
        <v>0</v>
      </c>
      <c r="E19">
        <f>Волейбол_ОЗ[[#This Row],[кол-во очков]]</f>
        <v>0</v>
      </c>
      <c r="F19">
        <f>ПерКан_ОЗ[[#This Row],[кол-во очков]]</f>
        <v>0</v>
      </c>
      <c r="G19">
        <f>Выбивалы_ОЗ[[#This Row],[кол-во очков]]</f>
        <v>0</v>
      </c>
      <c r="H19" s="17">
        <f>SUM(кубокСпорта_ОЗ[[#This Row],[Ловкость рук]:[Выбивалы]])</f>
        <v>0</v>
      </c>
      <c r="I19" s="17">
        <f>RANK(кубокСпорта_ОЗ[[#This Row],[Итого]],кубокСпорта_ОЗ[Итого],1)</f>
        <v>1</v>
      </c>
    </row>
  </sheetData>
  <mergeCells count="2">
    <mergeCell ref="A4:I4"/>
    <mergeCell ref="K4:S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Команды</vt:lpstr>
      <vt:lpstr>содержание</vt:lpstr>
      <vt:lpstr>Кубок фестиваля</vt:lpstr>
      <vt:lpstr>Форма кубок фестиваля</vt:lpstr>
      <vt:lpstr>Кубок холдинга</vt:lpstr>
      <vt:lpstr>Форма кубок холдинга</vt:lpstr>
      <vt:lpstr>Кубок туризма</vt:lpstr>
      <vt:lpstr>Форма кубок туризма</vt:lpstr>
      <vt:lpstr>Кубок спорта</vt:lpstr>
      <vt:lpstr>Форма кубок спорта</vt:lpstr>
      <vt:lpstr>Кубок Культуры</vt:lpstr>
      <vt:lpstr>Форма кубок культуры</vt:lpstr>
      <vt:lpstr>Ночное ориентирование</vt:lpstr>
      <vt:lpstr>Форма Ночное ориентирование</vt:lpstr>
      <vt:lpstr>Велотуризм</vt:lpstr>
      <vt:lpstr>Форма велотуризм</vt:lpstr>
      <vt:lpstr>Техника пешеходного туризма</vt:lpstr>
      <vt:lpstr>Форма техника пешеходного туриз</vt:lpstr>
      <vt:lpstr>Туристический маршрут</vt:lpstr>
      <vt:lpstr>Форма туристический маршрут</vt:lpstr>
      <vt:lpstr>Ловкость рук</vt:lpstr>
      <vt:lpstr>Форма ловкость рук</vt:lpstr>
      <vt:lpstr>Борьба за мужика</vt:lpstr>
      <vt:lpstr>Форма борьба за мужика</vt:lpstr>
      <vt:lpstr>Молот Тора</vt:lpstr>
      <vt:lpstr>форма молот Тора</vt:lpstr>
      <vt:lpstr>Волейбол</vt:lpstr>
      <vt:lpstr>форма волейбол</vt:lpstr>
      <vt:lpstr>Перетягивание каната</vt:lpstr>
      <vt:lpstr>форма перетягивание каната</vt:lpstr>
      <vt:lpstr>Выбивалы</vt:lpstr>
      <vt:lpstr>форма выбивалы</vt:lpstr>
      <vt:lpstr>Боди-Арт</vt:lpstr>
      <vt:lpstr>форма боди-арт</vt:lpstr>
      <vt:lpstr>Бивуак</vt:lpstr>
      <vt:lpstr>форма бивуак</vt:lpstr>
      <vt:lpstr>Драник-Fest</vt:lpstr>
      <vt:lpstr>форма драник-fest</vt:lpstr>
      <vt:lpstr>Творческий конкурс</vt:lpstr>
      <vt:lpstr>форма творческий конкурс</vt:lpstr>
    </vt:vector>
  </TitlesOfParts>
  <Company>bmz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tu-gtp1</dc:creator>
  <cp:lastModifiedBy>Дмитрий Мартинчик</cp:lastModifiedBy>
  <dcterms:created xsi:type="dcterms:W3CDTF">2021-06-14T08:49:14Z</dcterms:created>
  <dcterms:modified xsi:type="dcterms:W3CDTF">2021-06-16T19:04:16Z</dcterms:modified>
</cp:coreProperties>
</file>