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 firstSheet="1" activeTab="6"/>
  </bookViews>
  <sheets>
    <sheet name="__FDSCACHE__" sheetId="7" state="veryHidden" r:id="rId1"/>
    <sheet name="Net Back" sheetId="12" r:id="rId2"/>
    <sheet name="Production" sheetId="9" r:id="rId3"/>
    <sheet name="Reserves" sheetId="15" r:id="rId4"/>
    <sheet name="Acreage" sheetId="11" r:id="rId5"/>
    <sheet name="Pricing_Liquidity_Market Cap" sheetId="14" r:id="rId6"/>
    <sheet name="Production_Hedge" sheetId="18" r:id="rId7"/>
    <sheet name="Guidance" sheetId="17" r:id="rId8"/>
    <sheet name="Inputs" sheetId="6" r:id="rId9"/>
    <sheet name="Master" sheetId="1" r:id="rId10"/>
  </sheets>
  <externalReferences>
    <externalReference r:id="rId11"/>
  </externalReferences>
  <definedNames>
    <definedName name="__FDS_HYPERLINK_TOGGLE_STATE__" hidden="1">"ON"</definedName>
    <definedName name="__FDS_UNIQUE_RANGE_ID_GENERATOR_COUNTER" hidden="1">12</definedName>
    <definedName name="_1__FDSAUDITLINK__" hidden="1">{"fdsup://Directions/FactSet Auditing Viewer?action=AUDIT_VALUE&amp;DB=129&amp;ID1=38259P50&amp;VALUEID=02001&amp;SDATE=2009&amp;PERIODTYPE=ANN_STD&amp;window=popup_no_bar&amp;width=385&amp;height=120&amp;START_MAXIMIZED=FALSE&amp;creator=factset&amp;display_string=Audit"}</definedName>
    <definedName name="_10__FDSAUDITLINK__" hidden="1">{"fdsup://Directions/FactSet Auditing Viewer?action=AUDIT_VALUE&amp;DB=129&amp;ID1=98433210&amp;VALUEID=01001&amp;SDATE=2009&amp;PERIODTYPE=ANN_STD&amp;window=popup_no_bar&amp;width=385&amp;height=120&amp;START_MAXIMIZED=FALSE&amp;creator=factset&amp;display_string=Audit"}</definedName>
    <definedName name="_100__FDSAUDITLINK__" hidden="1">{"fdsup://IBCentral/FAT Viewer?action=UPDATE&amp;creator=factset&amp;DOC_NAME=fat:reuters_annual_source_window.fat&amp;display_string=Audit&amp;DYN_ARGS=TRUE&amp;VAR:ID1=98433210&amp;VAR:RCODE=FDSASTINTANG&amp;VAR:SDATE=20071299&amp;VAR:FREQ=Y&amp;VAR:RELITEM=&amp;VAR:CURRENCY=USD&amp;VAR:CURRSOURCE=","EXSHARE&amp;VAR:NATFREQ=ANNUAL&amp;VAR:RFIELD=FINALIZED&amp;VAR:DB_TYPE=&amp;VAR:UNITS=M&amp;window=popup&amp;width=450&amp;height=300&amp;START_MAXIMIZED=FALSE"}</definedName>
    <definedName name="_101__FDSAUDITLINK__" hidden="1">{"fdsup://IBCentral/FAT Viewer?action=UPDATE&amp;creator=factset&amp;DOC_NAME=fat:reuters_annual_source_window.fat&amp;display_string=Audit&amp;DYN_ARGS=TRUE&amp;VAR:ID1=98433210&amp;VAR:RCODE=QTLE&amp;VAR:SDATE=20071299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102__FDSAUDITLINK__" hidden="1">{"fdsup://IBCentral/FAT Viewer?action=UPDATE&amp;creator=factset&amp;DOC_NAME=fat:reuters_annual_source_window.fat&amp;display_string=Audit&amp;DYN_ARGS=TRUE&amp;VAR:ID1=98433210&amp;VAR:RCODE=SCSI&amp;VAR:SDATE=20071299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103__FDSAUDITLINK__" hidden="1">{"fdsup://IBCentral/FAT Viewer?action=UPDATE&amp;creator=factset&amp;DOC_NAME=fat:reuters_annual_source_window.fat&amp;display_string=Audit&amp;DYN_ARGS=TRUE&amp;VAR:ID1=59491810&amp;VAR:RCODE=SALES&amp;VAR:SDATE=20080699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104__FDSAUDITLINK__" hidden="1">{"fdsup://IBCentral/FAT Viewer?action=UPDATE&amp;creator=factset&amp;DOC_NAME=fat:reuters_annual_source_window.fat&amp;display_string=Audit&amp;DYN_ARGS=TRUE&amp;VAR:ID1=59491810&amp;VAR:RCODE=SALES&amp;VAR:SDATE=20080699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105__FDSAUDITLINK__" hidden="1">{"fdsup://IBCentral/FAT Viewer?action=UPDATE&amp;creator=factset&amp;DOC_NAME=fat:reuters_annual_source_window.fat&amp;display_string=Audit&amp;DYN_ARGS=TRUE&amp;VAR:ID1=59491810&amp;VAR:RCODE=SALES&amp;VAR:SDATE=20080699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106__FDSAUDITLINK__" hidden="1">{"fdsup://IBCentral/FAT Viewer?action=UPDATE&amp;creator=factset&amp;DOC_NAME=fat:reuters_annual_source_window.fat&amp;display_string=Audit&amp;DYN_ARGS=TRUE&amp;VAR:ID1=59491810&amp;VAR:RCODE=SALES&amp;VAR:SDATE=20080699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107__FDSAUDITLINK__" hidden="1">{"fdsup://IBCentral/FAT Viewer?action=UPDATE&amp;creator=factset&amp;DOC_NAME=fat:reuters_annual_source_window.fat&amp;display_string=Audit&amp;DYN_ARGS=TRUE&amp;VAR:ID1=59491810&amp;VAR:RCODE=SALES&amp;VAR:SDATE=20080699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108__FDSAUDITLINK__" hidden="1">{"fdsup://IBCentral/FAT Viewer?action=UPDATE&amp;creator=factset&amp;DOC_NAME=fat:reuters_annual_source_window.fat&amp;display_string=Audit&amp;DYN_ARGS=TRUE&amp;VAR:ID1=59491810&amp;VAR:RCODE=SALES&amp;VAR:SDATE=20080699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109__FDSAUDITLINK__" hidden="1">{"fdsup://IBCentral/FAT Viewer?action=UPDATE&amp;creator=factset&amp;DOC_NAME=fat:reuters_annual_source_window.fat&amp;display_string=Audit&amp;DYN_ARGS=TRUE&amp;VAR:ID1=59491810&amp;VAR:RCODE=SALES&amp;VAR:SDATE=20080699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11__FDSAUDITLINK__" hidden="1">{"fdsup://Directions/FactSet Auditing Viewer?action=AUDIT_VALUE&amp;DB=129&amp;ID1=98433210&amp;VALUEID=01001&amp;SDATE=2009&amp;PERIODTYPE=ANN_STD&amp;window=popup_no_bar&amp;width=385&amp;height=120&amp;START_MAXIMIZED=FALSE&amp;creator=factset&amp;display_string=Audit"}</definedName>
    <definedName name="_110__FDSAUDITLINK__" hidden="1">{"fdsup://IBCentral/FAT Viewer?action=UPDATE&amp;creator=factset&amp;DOC_NAME=fat:reuters_annual_source_window.fat&amp;display_string=Audit&amp;DYN_ARGS=TRUE&amp;VAR:ID1=59491810&amp;VAR:RCODE=SALES&amp;VAR:SDATE=20080699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111__FDSAUDITLINK__" hidden="1">{"fdsup://IBCentral/FAT Viewer?action=UPDATE&amp;creator=factset&amp;DOC_NAME=fat:reuters_annual_source_window.fat&amp;display_string=Audit&amp;DYN_ARGS=TRUE&amp;VAR:ID1=98433210&amp;VAR:RCODE=QTLE&amp;VAR:SDATE=20071299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112__FDSAUDITLINK__" hidden="1">{"fdsup://IBCentral/FAT Viewer?action=UPDATE&amp;creator=factset&amp;DOC_NAME=fat:reuters_annual_source_window.fat&amp;display_string=Audit&amp;DYN_ARGS=TRUE&amp;VAR:ID1=98433210&amp;VAR:RCODE=QTLE&amp;VAR:SDATE=20071299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113__FDSAUDITLINK__" hidden="1">{"fdsup://IBCentral/FAT Viewer?action=UPDATE&amp;creator=factset&amp;DOC_NAME=fat:reuters_annual_source_window.fat&amp;display_string=Audit&amp;DYN_ARGS=TRUE&amp;VAR:ID1=98433210&amp;VAR:RCODE=QTLE&amp;VAR:SDATE=20071299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114__FDSAUDITLINK__" hidden="1">{"fdsup://IBCentral/FAT Viewer?action=UPDATE&amp;creator=factset&amp;DOC_NAME=fat:reuters_annual_source_window.fat&amp;display_string=Audit&amp;DYN_ARGS=TRUE&amp;VAR:ID1=00763M10&amp;VAR:RCODE=SCSI&amp;VAR:SDATE=20071299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115__FDSAUDITLINK__" hidden="1">{"fdsup://IBCentral/FAT Viewer?action=UPDATE&amp;creator=factset&amp;DOC_NAME=fat:reuters_annual_source_window.fat&amp;display_string=Audit&amp;DYN_ARGS=TRUE&amp;VAR:ID1=00282410&amp;VAR:RCODE=SCSI&amp;VAR:SDATE=20071299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116__FDSAUDITLINK__" hidden="1">{"fdsup://IBCentral/FAT Viewer?action=UPDATE&amp;creator=factset&amp;DOC_NAME=fat:reuters_annual_source_window.fat&amp;display_string=Audit&amp;DYN_ARGS=TRUE&amp;VAR:ID1=00763M10&amp;VAR:RCODE=FDSASTINTANG&amp;VAR:SDATE=20071299&amp;VAR:FREQ=Y&amp;VAR:RELITEM=&amp;VAR:CURRENCY=USD&amp;VAR:CURRSOURCE=","EXSHARE&amp;VAR:NATFREQ=ANNUAL&amp;VAR:RFIELD=FINALIZED&amp;VAR:DB_TYPE=&amp;VAR:UNITS=M&amp;window=popup&amp;width=450&amp;height=300&amp;START_MAXIMIZED=FALSE"}</definedName>
    <definedName name="_117__FDSAUDITLINK__" hidden="1">{"fdsup://IBCentral/FAT Viewer?action=UPDATE&amp;creator=factset&amp;DOC_NAME=fat:reuters_annual_source_window.fat&amp;display_string=Audit&amp;DYN_ARGS=TRUE&amp;VAR:ID1=00763M10&amp;VAR:RCODE=QTLE&amp;VAR:SDATE=20071299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118__FDSAUDITLINK__" hidden="1">{"fdsup://IBCentral/FAT Viewer?action=UPDATE&amp;creator=factset&amp;DOC_NAME=fat:reuters_annual_source_window.fat&amp;display_string=Audit&amp;DYN_ARGS=TRUE&amp;VAR:ID1=00763M10&amp;VAR:RCODE=SALES&amp;VAR:SDATE=20071299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119__FDSAUDITLINK__" hidden="1">{"fdsup://IBCentral/FAT Viewer?action=UPDATE&amp;creator=factset&amp;DOC_NAME=fat:reuters_annual_source_window.fat&amp;display_string=Audit&amp;DYN_ARGS=TRUE&amp;VAR:ID1=00763M10&amp;VAR:RCODE=SALES&amp;VAR:SDATE=20071299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12__FDSAUDITLINK__" hidden="1">{"fdsup://IBCentral/FAT Viewer?action=UPDATE&amp;creator=factset&amp;DOC_NAME=fat:reuters_annual_source_window.fat&amp;display_string=Audit&amp;DYN_ARGS=TRUE&amp;VAR:ID1=94974610&amp;VAR:RCODE=SALES&amp;VAR:SDATE=20071299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120__FDSAUDITLINK__" hidden="1">{"fdsup://IBCentral/FAT Viewer?action=UPDATE&amp;creator=factset&amp;DOC_NAME=fat:reuters_annual_source_window.fat&amp;display_string=Audit&amp;DYN_ARGS=TRUE&amp;VAR:ID1=00282410&amp;VAR:RCODE=SALES&amp;VAR:SDATE=20071299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121__FDSAUDITLINK__" hidden="1">{"fdsup://IBCentral/FAT Viewer?action=UPDATE&amp;creator=factset&amp;DOC_NAME=fat:reuters_annual_source_window.fat&amp;display_string=Audit&amp;DYN_ARGS=TRUE&amp;VAR:ID1=00282410&amp;VAR:RCODE=SALES&amp;VAR:SDATE=20071299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122__FDSAUDITLINK__" hidden="1">{"fdsup://IBCentral/FAT Viewer?action=UPDATE&amp;creator=factset&amp;DOC_NAME=fat:reuters_annual_source_window.fat&amp;display_string=Audit&amp;DYN_ARGS=TRUE&amp;VAR:ID1=59491810&amp;VAR:RCODE=SALES&amp;VAR:SDATE=20080699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123__FDSAUDITLINK__" hidden="1">{"fdsup://IBCentral/FAT Viewer?action=UPDATE&amp;creator=factset&amp;DOC_NAME=fat:reuters_annual_source_window.fat&amp;display_string=Audit&amp;DYN_ARGS=TRUE&amp;VAR:ID1=59491810&amp;VAR:RCODE=SALES&amp;VAR:SDATE=20080699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124__FDSAUDITLINK__" hidden="1">{"fdsup://IBCentral/FAT Viewer?action=UPDATE&amp;creator=factset&amp;DOC_NAME=fat:reuters_annual_source_window.fat&amp;display_string=Audit&amp;DYN_ARGS=TRUE&amp;VAR:ID1=59491810&amp;VAR:RCODE=SCSI&amp;VAR:SDATE=20080699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125__FDSAUDITLINK__" hidden="1">{"fdsup://IBCentral/FAT Viewer?action=UPDATE&amp;creator=factset&amp;DOC_NAME=fat:reuters_annual_source_window.fat&amp;display_string=Audit&amp;DYN_ARGS=TRUE&amp;VAR:ID1=98433210&amp;VAR:RCODE=SALES&amp;VAR:SDATE=20071299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126__FDSAUDITLINK__" hidden="1">{"fdsup://IBCentral/FAT Viewer?action=UPDATE&amp;creator=factset&amp;DOC_NAME=fat:reuters_annual_source_window.fat&amp;display_string=Audit&amp;DYN_ARGS=TRUE&amp;VAR:ID1=98433210&amp;VAR:RCODE=SALES&amp;VAR:SDATE=20071299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127__FDSAUDITLINK__" hidden="1">{"fdsup://IBCentral/FAT Viewer?action=UPDATE&amp;creator=factset&amp;DOC_NAME=fat:reuters_annual_source_window.fat&amp;display_string=Audit&amp;DYN_ARGS=TRUE&amp;VAR:ID1=98433210&amp;VAR:RCODE=FDSASTINTANG&amp;VAR:SDATE=20071299&amp;VAR:FREQ=Y&amp;VAR:RELITEM=&amp;VAR:CURRENCY=USD&amp;VAR:CURRSOURCE=","EXSHARE&amp;VAR:NATFREQ=ANNUAL&amp;VAR:RFIELD=FINALIZED&amp;VAR:DB_TYPE=&amp;VAR:UNITS=M&amp;window=popup&amp;width=450&amp;height=300&amp;START_MAXIMIZED=FALSE"}</definedName>
    <definedName name="_128__FDSAUDITLINK__" hidden="1">{"fdsup://IBCentral/FAT Viewer?action=UPDATE&amp;creator=factset&amp;DOC_NAME=fat:reuters_annual_source_window.fat&amp;display_string=Audit&amp;DYN_ARGS=TRUE&amp;VAR:ID1=98433210&amp;VAR:RCODE=QTLE&amp;VAR:SDATE=20071299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129__FDSAUDITLINK__" hidden="1">{"fdsup://IBCentral/FAT Viewer?action=UPDATE&amp;creator=factset&amp;DOC_NAME=fat:reuters_annual_source_window.fat&amp;display_string=Audit&amp;DYN_ARGS=TRUE&amp;VAR:ID1=98433210&amp;VAR:RCODE=SCSI&amp;VAR:SDATE=20071299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13__FDSAUDITLINK__" hidden="1">{"fdsup://IBCentral/FAT Viewer?action=UPDATE&amp;creator=factset&amp;DOC_NAME=fat:reuters_annual_source_window.fat&amp;display_string=Audit&amp;DYN_ARGS=TRUE&amp;VAR:ID1=59018810&amp;VAR:RCODE=SCSI&amp;VAR:SDATE=20071299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130__FDSAUDITLINK__" hidden="1">{"fdsup://IBCentral/FAT Viewer?action=UPDATE&amp;creator=factset&amp;DOC_NAME=fat:reuters_annual_source_window.fat&amp;display_string=Audit&amp;DYN_ARGS=TRUE&amp;VAR:ID1=30307510&amp;VAR:RCODE=SCSI&amp;VAR:SDATE=20080899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131__FDSAUDITLINK__" hidden="1">{"fdsup://IBCentral/FAT Viewer?action=UPDATE&amp;creator=factset&amp;DOC_NAME=fat:reuters_annual_source_window.fat&amp;display_string=Audit&amp;DYN_ARGS=TRUE&amp;VAR:ID1=65248E10&amp;VAR:RCODE=SCSI&amp;VAR:SDATE=20080699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132__FDSAUDITLINK__" hidden="1">{"fdsup://IBCentral/FAT Viewer?action=UPDATE&amp;creator=factset&amp;DOC_NAME=fat:reuters_annual_source_window.fat&amp;display_string=Audit&amp;DYN_ARGS=TRUE&amp;VAR:ID1=30307510&amp;VAR:RCODE=FDSASTINTANG&amp;VAR:SDATE=20080899&amp;VAR:FREQ=Y&amp;VAR:RELITEM=&amp;VAR:CURRENCY=USD&amp;VAR:CURRSOURCE=","EXSHARE&amp;VAR:NATFREQ=ANNUAL&amp;VAR:RFIELD=FINALIZED&amp;VAR:DB_TYPE=&amp;VAR:UNITS=M&amp;window=popup&amp;width=450&amp;height=300&amp;START_MAXIMIZED=FALSE"}</definedName>
    <definedName name="_133__FDSAUDITLINK__" hidden="1">{"fdsup://IBCentral/FAT Viewer?action=UPDATE&amp;creator=factset&amp;DOC_NAME=fat:reuters_annual_source_window.fat&amp;display_string=Audit&amp;DYN_ARGS=TRUE&amp;VAR:ID1=30307510&amp;VAR:RCODE=QTLE&amp;VAR:SDATE=20080899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134__FDSAUDITLINK__" hidden="1">{"fdsup://IBCentral/FAT Viewer?action=UPDATE&amp;creator=factset&amp;DOC_NAME=fat:reuters_annual_source_window.fat&amp;display_string=Audit&amp;DYN_ARGS=TRUE&amp;VAR:ID1=30307510&amp;VAR:RCODE=SALES&amp;VAR:SDATE=20080899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135__FDSAUDITLINK__" hidden="1">{"fdsup://IBCentral/FAT Viewer?action=UPDATE&amp;creator=factset&amp;DOC_NAME=fat:reuters_annual_source_window.fat&amp;display_string=Audit&amp;DYN_ARGS=TRUE&amp;VAR:ID1=30307510&amp;VAR:RCODE=SALES&amp;VAR:SDATE=20080899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136__FDSAUDITLINK__" hidden="1">{"fdsup://IBCentral/FAT Viewer?action=UPDATE&amp;creator=factset&amp;DOC_NAME=fat:reuters_annual_source_window.fat&amp;display_string=Audit&amp;DYN_ARGS=TRUE&amp;VAR:ID1=65248E10&amp;VAR:RCODE=SALES&amp;VAR:SDATE=20080699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137__FDSAUDITLINK__" hidden="1">{"fdsup://IBCentral/FAT Viewer?action=UPDATE&amp;creator=factset&amp;DOC_NAME=fat:reuters_annual_source_window.fat&amp;display_string=Audit&amp;DYN_ARGS=TRUE&amp;VAR:ID1=65248E10&amp;VAR:RCODE=SALES&amp;VAR:SDATE=20080699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138__FDSAUDITLINK__" hidden="1">{"fdsup://IBCentral/FAT Viewer?action=UPDATE&amp;creator=factset&amp;DOC_NAME=fat:reuters_annual_source_window.fat&amp;display_string=Audit&amp;DYN_ARGS=TRUE&amp;VAR:ID1=11012210&amp;VAR:RCODE=SCSI&amp;VAR:SDATE=20071299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139__FDSAUDITLINK__" hidden="1">{"fdsup://IBCentral/FAT Viewer?action=UPDATE&amp;creator=factset&amp;DOC_NAME=fat:reuters_annual_source_window.fat&amp;display_string=Audit&amp;DYN_ARGS=TRUE&amp;VAR:ID1=74271810&amp;VAR:RCODE=SCSI&amp;VAR:SDATE=20080699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14__FDSAUDITLINK__" hidden="1">{"fdsup://IBCentral/FAT Viewer?action=UPDATE&amp;creator=factset&amp;DOC_NAME=fat:reuters_annual_source_window.fat&amp;display_string=Audit&amp;DYN_ARGS=TRUE&amp;VAR:ID1=06050510&amp;VAR:RCODE=SCSI&amp;VAR:SDATE=20071299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140__FDSAUDITLINK__" hidden="1">{"fdsup://IBCentral/FAT Viewer?action=UPDATE&amp;creator=factset&amp;DOC_NAME=fat:reuters_annual_source_window.fat&amp;display_string=Audit&amp;DYN_ARGS=TRUE&amp;VAR:ID1=11012210&amp;VAR:RCODE=FDSASTINTANG&amp;VAR:SDATE=20071299&amp;VAR:FREQ=Y&amp;VAR:RELITEM=&amp;VAR:CURRENCY=USD&amp;VAR:CURRSOURCE=","EXSHARE&amp;VAR:NATFREQ=ANNUAL&amp;VAR:RFIELD=FINALIZED&amp;VAR:DB_TYPE=&amp;VAR:UNITS=M&amp;window=popup&amp;width=450&amp;height=300&amp;START_MAXIMIZED=FALSE"}</definedName>
    <definedName name="_141__FDSAUDITLINK__" hidden="1">{"fdsup://IBCentral/FAT Viewer?action=UPDATE&amp;creator=factset&amp;DOC_NAME=fat:reuters_annual_source_window.fat&amp;display_string=Audit&amp;DYN_ARGS=TRUE&amp;VAR:ID1=11012210&amp;VAR:RCODE=QTLE&amp;VAR:SDATE=20071299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142__FDSAUDITLINK__" hidden="1">{"fdsup://IBCentral/FAT Viewer?action=UPDATE&amp;creator=factset&amp;DOC_NAME=fat:reuters_annual_source_window.fat&amp;display_string=Audit&amp;DYN_ARGS=TRUE&amp;VAR:ID1=11012210&amp;VAR:RCODE=SALES&amp;VAR:SDATE=20071299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143__FDSAUDITLINK__" hidden="1">{"fdsup://IBCentral/FAT Viewer?action=UPDATE&amp;creator=factset&amp;DOC_NAME=fat:reuters_annual_source_window.fat&amp;display_string=Audit&amp;DYN_ARGS=TRUE&amp;VAR:ID1=11012210&amp;VAR:RCODE=SALES&amp;VAR:SDATE=20071299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144__FDSAUDITLINK__" hidden="1">{"fdsup://IBCentral/FAT Viewer?action=UPDATE&amp;creator=factset&amp;DOC_NAME=fat:reuters_annual_source_window.fat&amp;display_string=Audit&amp;DYN_ARGS=TRUE&amp;VAR:ID1=74271810&amp;VAR:RCODE=SALES&amp;VAR:SDATE=20080699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145__FDSAUDITLINK__" hidden="1">{"fdsup://IBCentral/FAT Viewer?action=UPDATE&amp;creator=factset&amp;DOC_NAME=fat:reuters_annual_source_window.fat&amp;display_string=Audit&amp;DYN_ARGS=TRUE&amp;VAR:ID1=74271810&amp;VAR:RCODE=SALES&amp;VAR:SDATE=20080699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146__FDSAUDITLINK__" hidden="1">{"fdsup://IBCentral/FAT Viewer?action=UPDATE&amp;creator=factset&amp;DOC_NAME=fat:reuters_annual_source_window.fat&amp;display_string=Audit&amp;DYN_ARGS=TRUE&amp;VAR:ID1=74271810&amp;VAR:RCODE=SALES&amp;VAR:SDATE=20080699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147__FDSAUDITLINK__" hidden="1">{"fdsup://IBCentral/FAT Viewer?action=UPDATE&amp;creator=factset&amp;DOC_NAME=fat:reuters_annual_source_window.fat&amp;display_string=Audit&amp;DYN_ARGS=TRUE&amp;VAR:ID1=74271810&amp;VAR:RCODE=SALES&amp;VAR:SDATE=20080699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148__FDSAUDITLINK__" hidden="1">{"fdsup://IBCentral/FAT Viewer?action=UPDATE&amp;creator=factset&amp;DOC_NAME=fat:reuters_annual_source_window.fat&amp;display_string=Audit&amp;DYN_ARGS=TRUE&amp;VAR:ID1=11012210&amp;VAR:RCODE=SALES&amp;VAR:SDATE=20071299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149__FDSAUDITLINK__" hidden="1">{"fdsup://IBCentral/FAT Viewer?action=UPDATE&amp;creator=factset&amp;DOC_NAME=fat:reuters_annual_source_window.fat&amp;display_string=Audit&amp;DYN_ARGS=TRUE&amp;VAR:ID1=11012210&amp;VAR:RCODE=SALES&amp;VAR:SDATE=20071299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15__FDSAUDITLINK__" hidden="1">{"fdsup://IBCentral/FAT Viewer?action=UPDATE&amp;creator=factset&amp;DOC_NAME=fat:reuters_annual_source_window.fat&amp;display_string=Audit&amp;DYN_ARGS=TRUE&amp;VAR:ID1=59018810&amp;VAR:RCODE=FDSASTINTANG&amp;VAR:SDATE=20071299&amp;VAR:FREQ=Y&amp;VAR:RELITEM=&amp;VAR:CURRENCY=USD&amp;VAR:CURRSOURCE=","EXSHARE&amp;VAR:NATFREQ=ANNUAL&amp;VAR:RFIELD=FINALIZED&amp;VAR:DB_TYPE=&amp;VAR:UNITS=M&amp;window=popup&amp;width=450&amp;height=300&amp;START_MAXIMIZED=FALSE"}</definedName>
    <definedName name="_150__FDSAUDITLINK__" hidden="1">{"fdsup://IBCentral/FAT Viewer?action=UPDATE&amp;creator=factset&amp;DOC_NAME=fat:reuters_annual_source_window.fat&amp;display_string=Audit&amp;DYN_ARGS=TRUE&amp;VAR:ID1=74271810&amp;VAR:RCODE=SCSI&amp;VAR:SDATE=20080699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151__FDSAUDITLINK__" hidden="1">{"fdsup://IBCentral/FAT Viewer?action=UPDATE&amp;creator=factset&amp;DOC_NAME=fat:reuters_annual_source_window.fat&amp;display_string=Audit&amp;DYN_ARGS=TRUE&amp;VAR:ID1=11012210&amp;VAR:RCODE=SCSI&amp;VAR:SDATE=20071299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152__FDSAUDITLINK__" hidden="1">{"fdsup://IBCentral/FAT Viewer?action=UPDATE&amp;creator=factset&amp;DOC_NAME=fat:reuters_annual_source_window.fat&amp;display_string=Audit&amp;DYN_ARGS=TRUE&amp;VAR:ID1=11012210&amp;VAR:RCODE=FDSASTINTANG&amp;VAR:SDATE=20071299&amp;VAR:FREQ=Y&amp;VAR:RELITEM=&amp;VAR:CURRENCY=USD&amp;VAR:CURRSOURCE=","EXSHARE&amp;VAR:NATFREQ=ANNUAL&amp;VAR:RFIELD=FINALIZED&amp;VAR:DB_TYPE=&amp;VAR:UNITS=M&amp;window=popup&amp;width=450&amp;height=300&amp;START_MAXIMIZED=FALSE"}</definedName>
    <definedName name="_153__FDSAUDITLINK__" hidden="1">{"fdsup://IBCentral/FAT Viewer?action=UPDATE&amp;creator=factset&amp;DOC_NAME=fat:reuters_annual_source_window.fat&amp;display_string=Audit&amp;DYN_ARGS=TRUE&amp;VAR:ID1=11012210&amp;VAR:RCODE=QTLE&amp;VAR:SDATE=20071299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154__FDSAUDITLINK__" hidden="1">{"fdsup://IBCentral/FAT Viewer?action=UPDATE&amp;creator=factset&amp;DOC_NAME=fat:reuters_annual_source_window.fat&amp;display_string=Audit&amp;DYN_ARGS=TRUE&amp;VAR:ID1=30307510&amp;VAR:RCODE=SCSI&amp;VAR:SDATE=20080899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155__FDSAUDITLINK__" hidden="1">{"fdsup://IBCentral/FAT Viewer?action=UPDATE&amp;creator=factset&amp;DOC_NAME=fat:reuters_annual_source_window.fat&amp;display_string=Audit&amp;DYN_ARGS=TRUE&amp;VAR:ID1=88490310&amp;VAR:RCODE=SCSI&amp;VAR:SDATE=20071299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156__FDSAUDITLINK__" hidden="1">{"fdsup://IBCentral/FAT Viewer?action=UPDATE&amp;creator=factset&amp;DOC_NAME=fat:reuters_annual_source_window.fat&amp;display_string=Audit&amp;DYN_ARGS=TRUE&amp;VAR:ID1=30307510&amp;VAR:RCODE=FDSASTINTANG&amp;VAR:SDATE=20080899&amp;VAR:FREQ=Y&amp;VAR:RELITEM=&amp;VAR:CURRENCY=USD&amp;VAR:CURRSOURCE=","EXSHARE&amp;VAR:NATFREQ=ANNUAL&amp;VAR:RFIELD=FINALIZED&amp;VAR:DB_TYPE=&amp;VAR:UNITS=M&amp;window=popup&amp;width=450&amp;height=300&amp;START_MAXIMIZED=FALSE"}</definedName>
    <definedName name="_157__FDSAUDITLINK__" hidden="1">{"fdsup://IBCentral/FAT Viewer?action=UPDATE&amp;creator=factset&amp;DOC_NAME=fat:reuters_annual_source_window.fat&amp;display_string=Audit&amp;DYN_ARGS=TRUE&amp;VAR:ID1=30307510&amp;VAR:RCODE=QTLE&amp;VAR:SDATE=20080899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158__FDSAUDITLINK__" hidden="1">{"fdsup://IBCentral/FAT Viewer?action=UPDATE&amp;creator=factset&amp;DOC_NAME=fat:reuters_annual_source_window.fat&amp;display_string=Audit&amp;DYN_ARGS=TRUE&amp;VAR:ID1=30307510&amp;VAR:RCODE=SALES&amp;VAR:SDATE=20080899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159__FDSAUDITLINK__" hidden="1">{"fdsup://IBCentral/FAT Viewer?action=UPDATE&amp;creator=factset&amp;DOC_NAME=fat:reuters_annual_source_window.fat&amp;display_string=Audit&amp;DYN_ARGS=TRUE&amp;VAR:ID1=30307510&amp;VAR:RCODE=SALES&amp;VAR:SDATE=20080899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16__FDSAUDITLINK__" hidden="1">{"fdsup://IBCentral/FAT Viewer?action=UPDATE&amp;creator=factset&amp;DOC_NAME=fat:reuters_annual_source_window.fat&amp;display_string=Audit&amp;DYN_ARGS=TRUE&amp;VAR:ID1=59018810&amp;VAR:RCODE=QTLE&amp;VAR:SDATE=20071299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160__FDSAUDITLINK__" hidden="1">{"fdsup://IBCentral/FAT Viewer?action=UPDATE&amp;creator=factset&amp;DOC_NAME=fat:reuters_annual_source_window.fat&amp;display_string=Audit&amp;DYN_ARGS=TRUE&amp;VAR:ID1=88490310&amp;VAR:RCODE=SALES&amp;VAR:SDATE=20071299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161__FDSAUDITLINK__" hidden="1">{"fdsup://IBCentral/FAT Viewer?action=UPDATE&amp;creator=factset&amp;DOC_NAME=fat:reuters_annual_source_window.fat&amp;display_string=Audit&amp;DYN_ARGS=TRUE&amp;VAR:ID1=88490310&amp;VAR:RCODE=SALES&amp;VAR:SDATE=20071299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162__FDSAUDITLINK__" hidden="1">{"fdsup://IBCentral/FAT Viewer?action=UPDATE&amp;creator=factset&amp;DOC_NAME=fat:reuters_annual_source_window.fat&amp;display_string=Audit&amp;DYN_ARGS=TRUE&amp;VAR:ID1=74271810&amp;VAR:RCODE=SALES&amp;VAR:SDATE=20080699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163__FDSAUDITLINK__" hidden="1">{"fdsup://IBCentral/FAT Viewer?action=UPDATE&amp;creator=factset&amp;DOC_NAME=fat:reuters_annual_source_window.fat&amp;display_string=Audit&amp;DYN_ARGS=TRUE&amp;VAR:ID1=74271810&amp;VAR:RCODE=SALES&amp;VAR:SDATE=20080699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164__FDSAUDITLINK__" hidden="1">{"fdsup://IBCentral/FAT Viewer?action=UPDATE&amp;creator=factset&amp;DOC_NAME=fat:reuters_annual_source_window.fat&amp;display_string=Audit&amp;DYN_ARGS=TRUE&amp;VAR:ID1=74271810&amp;VAR:RCODE=SCSI&amp;VAR:SDATE=20080699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165__FDSAUDITLINK__" hidden="1">{"fdsup://IBCentral/FAT Viewer?action=UPDATE&amp;creator=factset&amp;DOC_NAME=fat:reuters_annual_source_window.fat&amp;display_string=Audit&amp;DYN_ARGS=TRUE&amp;VAR:ID1=71708110&amp;VAR:RCODE=SCSI&amp;VAR:SDATE=20071299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166__FDSAUDITLINK__" hidden="1">{"fdsup://IBCentral/FAT Viewer?action=UPDATE&amp;creator=factset&amp;DOC_NAME=fat:reuters_annual_source_window.fat&amp;display_string=Audit&amp;DYN_ARGS=TRUE&amp;VAR:ID1=71708110&amp;VAR:RCODE=FDSASTINTANG&amp;VAR:SDATE=20071299&amp;VAR:FREQ=Y&amp;VAR:RELITEM=&amp;VAR:CURRENCY=USD&amp;VAR:CURRSOURCE=","EXSHARE&amp;VAR:NATFREQ=ANNUAL&amp;VAR:RFIELD=FINALIZED&amp;VAR:DB_TYPE=&amp;VAR:UNITS=M&amp;window=popup&amp;width=450&amp;height=300&amp;START_MAXIMIZED=FALSE"}</definedName>
    <definedName name="_167__FDSAUDITLINK__" hidden="1">{"fdsup://IBCentral/FAT Viewer?action=UPDATE&amp;creator=factset&amp;DOC_NAME=fat:reuters_annual_source_window.fat&amp;display_string=Audit&amp;DYN_ARGS=TRUE&amp;VAR:ID1=71708110&amp;VAR:RCODE=QTLE&amp;VAR:SDATE=20071299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168__FDSAUDITLINK__" hidden="1">{"fdsup://IBCentral/FAT Viewer?action=UPDATE&amp;creator=factset&amp;DOC_NAME=fat:reuters_annual_source_window.fat&amp;display_string=Audit&amp;DYN_ARGS=TRUE&amp;VAR:ID1=71708110&amp;VAR:RCODE=SALES&amp;VAR:SDATE=20071299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169__FDSAUDITLINK__" hidden="1">{"fdsup://IBCentral/FAT Viewer?action=UPDATE&amp;creator=factset&amp;DOC_NAME=fat:reuters_annual_source_window.fat&amp;display_string=Audit&amp;DYN_ARGS=TRUE&amp;VAR:ID1=71708110&amp;VAR:RCODE=SALES&amp;VAR:SDATE=20071299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17__FDSAUDITLINK__" hidden="1">{"fdsup://IBCentral/FAT Viewer?action=UPDATE&amp;creator=factset&amp;DOC_NAME=fat:reuters_annual_source_window.fat&amp;display_string=Audit&amp;DYN_ARGS=TRUE&amp;VAR:ID1=59018810&amp;VAR:RCODE=SALES&amp;VAR:SDATE=20071299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170__FDSAUDITLINK__" hidden="1">{"fdsup://IBCentral/FAT Viewer?action=UPDATE&amp;creator=factset&amp;DOC_NAME=fat:reuters_annual_source_window.fat&amp;display_string=Audit&amp;DYN_ARGS=TRUE&amp;VAR:ID1=47816010&amp;VAR:RCODE=SCSI&amp;VAR:SDATE=20071299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171__FDSAUDITLINK__" hidden="1">{"fdsup://IBCentral/FAT Viewer?action=UPDATE&amp;creator=factset&amp;DOC_NAME=fat:reuters_annual_source_window.fat&amp;display_string=Audit&amp;DYN_ARGS=TRUE&amp;VAR:ID1=47816010&amp;VAR:RCODE=SALES&amp;VAR:SDATE=20071299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172__FDSAUDITLINK__" hidden="1">{"fdsup://IBCentral/FAT Viewer?action=UPDATE&amp;creator=factset&amp;DOC_NAME=fat:reuters_annual_source_window.fat&amp;display_string=Audit&amp;DYN_ARGS=TRUE&amp;VAR:ID1=47816010&amp;VAR:RCODE=SALES&amp;VAR:SDATE=20071299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173__FDSAUDITLINK__" hidden="1">{"fdsup://IBCentral/FAT Viewer?action=UPDATE&amp;creator=factset&amp;DOC_NAME=fat:reuters_annual_source_window.fat&amp;display_string=Audit&amp;DYN_ARGS=TRUE&amp;VAR:ID1=17296710&amp;VAR:RCODE=SCSI&amp;VAR:SDATE=20071299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174__FDSAUDITLINK__" hidden="1">{"fdsup://IBCentral/FAT Viewer?action=UPDATE&amp;creator=factset&amp;DOC_NAME=fat:reuters_annual_source_window.fat&amp;display_string=Audit&amp;DYN_ARGS=TRUE&amp;VAR:ID1=61744644&amp;VAR:RCODE=SCSI&amp;VAR:SDATE=20081199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175__FDSAUDITLINK__" hidden="1">{"fdsup://IBCentral/FAT Viewer?action=UPDATE&amp;creator=factset&amp;DOC_NAME=fat:reuters_annual_source_window.fat&amp;display_string=Audit&amp;DYN_ARGS=TRUE&amp;VAR:ID1=17296710&amp;VAR:RCODE=FDSASTINTANG&amp;VAR:SDATE=20071299&amp;VAR:FREQ=Y&amp;VAR:RELITEM=&amp;VAR:CURRENCY=USD&amp;VAR:CURRSOURCE=","EXSHARE&amp;VAR:NATFREQ=ANNUAL&amp;VAR:RFIELD=FINALIZED&amp;VAR:DB_TYPE=&amp;VAR:UNITS=M&amp;window=popup&amp;width=450&amp;height=300&amp;START_MAXIMIZED=FALSE"}</definedName>
    <definedName name="_176__FDSAUDITLINK__" hidden="1">{"fdsup://IBCentral/FAT Viewer?action=UPDATE&amp;creator=factset&amp;DOC_NAME=fat:reuters_annual_source_window.fat&amp;display_string=Audit&amp;DYN_ARGS=TRUE&amp;VAR:ID1=17296710&amp;VAR:RCODE=QTLE&amp;VAR:SDATE=20071299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177__FDSAUDITLINK__" hidden="1">{"fdsup://IBCentral/FAT Viewer?action=UPDATE&amp;creator=factset&amp;DOC_NAME=fat:reuters_annual_source_window.fat&amp;display_string=Audit&amp;DYN_ARGS=TRUE&amp;VAR:ID1=17296710&amp;VAR:RCODE=SALES&amp;VAR:SDATE=20071299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178__FDSAUDITLINK__" hidden="1">{"fdsup://IBCentral/FAT Viewer?action=UPDATE&amp;creator=factset&amp;DOC_NAME=fat:reuters_annual_source_window.fat&amp;display_string=Audit&amp;DYN_ARGS=TRUE&amp;VAR:ID1=17296710&amp;VAR:RCODE=SALES&amp;VAR:SDATE=20071299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179__FDSAUDITLINK__" hidden="1">{"fdsup://IBCentral/FAT Viewer?action=UPDATE&amp;creator=factset&amp;DOC_NAME=fat:reuters_annual_source_window.fat&amp;display_string=Audit&amp;DYN_ARGS=TRUE&amp;VAR:ID1=61744644&amp;VAR:RCODE=SALES&amp;VAR:SDATE=20081199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18__FDSAUDITLINK__" hidden="1">{"fdsup://IBCentral/FAT Viewer?action=UPDATE&amp;creator=factset&amp;DOC_NAME=fat:reuters_annual_source_window.fat&amp;display_string=Audit&amp;DYN_ARGS=TRUE&amp;VAR:ID1=06050510&amp;VAR:RCODE=SALES&amp;VAR:SDATE=20071299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180__FDSAUDITLINK__" hidden="1">{"fdsup://IBCentral/FAT Viewer?action=UPDATE&amp;creator=factset&amp;DOC_NAME=fat:reuters_annual_source_window.fat&amp;display_string=Audit&amp;DYN_ARGS=TRUE&amp;VAR:ID1=61744644&amp;VAR:RCODE=SALES&amp;VAR:SDATE=20081199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181__FDSAUDITLINK__" hidden="1">{"fdsup://IBCentral/FAT Viewer?action=UPDATE&amp;creator=factset&amp;DOC_NAME=fat:reuters_annual_source_window.fat&amp;display_string=Audit&amp;DYN_ARGS=TRUE&amp;VAR:ID1=17296710&amp;VAR:RCODE=SCSI&amp;VAR:SDATE=20071299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182__FDSAUDITLINK__" hidden="1">{"fdsup://IBCentral/FAT Viewer?action=UPDATE&amp;creator=factset&amp;DOC_NAME=fat:reuters_annual_source_window.fat&amp;display_string=Audit&amp;DYN_ARGS=TRUE&amp;VAR:ID1=17296710&amp;VAR:RCODE=SALES&amp;VAR:SDATE=20071299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183__FDSAUDITLINK__" hidden="1">{"fdsup://IBCentral/FAT Viewer?action=UPDATE&amp;creator=factset&amp;DOC_NAME=fat:reuters_annual_source_window.fat&amp;display_string=Audit&amp;DYN_ARGS=TRUE&amp;VAR:ID1=17296710&amp;VAR:RCODE=SALES&amp;VAR:SDATE=20071299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184__FDSAUDITLINK__" hidden="1">{"fdsup://IBCentral/FAT Viewer?action=UPDATE&amp;creator=factset&amp;DOC_NAME=fat:reuters_annual_source_window.fat&amp;display_string=Audit&amp;DYN_ARGS=TRUE&amp;VAR:ID1=61744644&amp;VAR:RCODE=SCSI&amp;VAR:SDATE=20081199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185__FDSAUDITLINK__" hidden="1">{"fdsup://IBCentral/FAT Viewer?action=UPDATE&amp;creator=factset&amp;DOC_NAME=fat:reuters_annual_source_window.fat&amp;display_string=Audit&amp;DYN_ARGS=TRUE&amp;VAR:ID1=61744644&amp;VAR:RCODE=SALES&amp;VAR:SDATE=20081199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186__FDSAUDITLINK__" hidden="1">{"fdsup://IBCentral/FAT Viewer?action=UPDATE&amp;creator=factset&amp;DOC_NAME=fat:reuters_annual_source_window.fat&amp;display_string=Audit&amp;DYN_ARGS=TRUE&amp;VAR:ID1=61744644&amp;VAR:RCODE=SALES&amp;VAR:SDATE=20081199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187__FDSAUDITLINK__" hidden="1">{"fdsup://IBCentral/FAT Viewer?action=UPDATE&amp;creator=factset&amp;DOC_NAME=fat:reuters_annual_source_window.fat&amp;display_string=Audit&amp;DYN_ARGS=TRUE&amp;VAR:ID1=61744644&amp;VAR:RCODE=FDSASTINTANG&amp;VAR:SDATE=20081199&amp;VAR:FREQ=Y&amp;VAR:RELITEM=&amp;VAR:CURRENCY=USD&amp;VAR:CURRSOURCE=","EXSHARE&amp;VAR:NATFREQ=ANNUAL&amp;VAR:RFIELD=FINALIZED&amp;VAR:DB_TYPE=&amp;VAR:UNITS=M&amp;window=popup&amp;width=450&amp;height=300&amp;START_MAXIMIZED=FALSE"}</definedName>
    <definedName name="_188__FDSAUDITLINK__" hidden="1">{"fdsup://IBCentral/FAT Viewer?action=UPDATE&amp;creator=factset&amp;DOC_NAME=fat:reuters_annual_source_window.fat&amp;display_string=Audit&amp;DYN_ARGS=TRUE&amp;VAR:ID1=61744644&amp;VAR:RCODE=QTLE&amp;VAR:SDATE=20081199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189__FDSAUDITLINK__" hidden="1">{"fdsup://IBCentral/FAT Viewer?action=UPDATE&amp;creator=factset&amp;DOC_NAME=fat:reuters_annual_source_window.fat&amp;display_string=Audit&amp;DYN_ARGS=TRUE&amp;VAR:ID1=61744644&amp;VAR:RCODE=FDSASTINTANG&amp;VAR:SDATE=20081199&amp;VAR:FREQ=Y&amp;VAR:RELITEM=&amp;VAR:CURRENCY=USD&amp;VAR:CURRSOURCE=","EXSHARE&amp;VAR:NATFREQ=ANNUAL&amp;VAR:RFIELD=FINALIZED&amp;VAR:DB_TYPE=&amp;VAR:UNITS=M&amp;window=popup&amp;width=450&amp;height=300&amp;START_MAXIMIZED=FALSE"}</definedName>
    <definedName name="_19__FDSAUDITLINK__" hidden="1">{"fdsup://IBCentral/FAT Viewer?action=UPDATE&amp;creator=factset&amp;DOC_NAME=fat:reuters_annual_source_window.fat&amp;display_string=Audit&amp;DYN_ARGS=TRUE&amp;VAR:ID1=30307510&amp;VAR:RCODE=SCSI&amp;VAR:SDATE=20080899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190__FDSAUDITLINK__" hidden="1">{"fdsup://IBCentral/FAT Viewer?action=UPDATE&amp;creator=factset&amp;DOC_NAME=fat:reuters_annual_source_window.fat&amp;display_string=Audit&amp;DYN_ARGS=TRUE&amp;VAR:ID1=47816010&amp;VAR:RCODE=SCSI&amp;VAR:SDATE=20071299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191__FDSAUDITLINK__" hidden="1">{"fdsup://IBCentral/FAT Viewer?action=UPDATE&amp;creator=factset&amp;DOC_NAME=fat:reuters_annual_source_window.fat&amp;display_string=Audit&amp;DYN_ARGS=TRUE&amp;VAR:ID1=47816010&amp;VAR:RCODE=SALES&amp;VAR:SDATE=20071299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192__FDSAUDITLINK__" hidden="1">{"fdsup://IBCentral/FAT Viewer?action=UPDATE&amp;creator=factset&amp;DOC_NAME=fat:reuters_annual_source_window.fat&amp;display_string=Audit&amp;DYN_ARGS=TRUE&amp;VAR:ID1=47816010&amp;VAR:RCODE=SALES&amp;VAR:SDATE=20071299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193__FDSAUDITLINK__" hidden="1">{"fdsup://IBCentral/FAT Viewer?action=UPDATE&amp;creator=factset&amp;DOC_NAME=fat:reuters_annual_source_window.fat&amp;display_string=Audit&amp;DYN_ARGS=TRUE&amp;VAR:ID1=74271810&amp;VAR:RCODE=SCSI&amp;VAR:SDATE=20080699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194__FDSAUDITLINK__" hidden="1">{"fdsup://IBCentral/FAT Viewer?action=UPDATE&amp;creator=factset&amp;DOC_NAME=fat:reuters_annual_source_window.fat&amp;display_string=Audit&amp;DYN_ARGS=TRUE&amp;VAR:ID1=74271810&amp;VAR:RCODE=SALES&amp;VAR:SDATE=20080699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195__FDSAUDITLINK__" hidden="1">{"fdsup://IBCentral/FAT Viewer?action=UPDATE&amp;creator=factset&amp;DOC_NAME=fat:reuters_annual_source_window.fat&amp;display_string=Audit&amp;DYN_ARGS=TRUE&amp;VAR:ID1=74271810&amp;VAR:RCODE=SALES&amp;VAR:SDATE=20080699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196__FDSAUDITLINK__" hidden="1">{"fdsup://IBCentral/FAT Viewer?action=UPDATE&amp;creator=factset&amp;DOC_NAME=fat:reuters_annual_source_window.fat&amp;display_string=Audit&amp;DYN_ARGS=TRUE&amp;VAR:ID1=74271810&amp;VAR:RCODE=FDSASTINTANG&amp;VAR:SDATE=20080699&amp;VAR:FREQ=Y&amp;VAR:RELITEM=&amp;VAR:CURRENCY=USD&amp;VAR:CURRSOURCE=","EXSHARE&amp;VAR:NATFREQ=ANNUAL&amp;VAR:RFIELD=FINALIZED&amp;VAR:DB_TYPE=&amp;VAR:UNITS=M&amp;window=popup&amp;width=450&amp;height=300&amp;START_MAXIMIZED=FALSE"}</definedName>
    <definedName name="_197__FDSAUDITLINK__" hidden="1">{"fdsup://IBCentral/FAT Viewer?action=UPDATE&amp;creator=factset&amp;DOC_NAME=fat:reuters_annual_source_window.fat&amp;display_string=Audit&amp;DYN_ARGS=TRUE&amp;VAR:ID1=74271810&amp;VAR:RCODE=QTLE&amp;VAR:SDATE=20080699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198__FDSAUDITLINK__" hidden="1">{"fdsup://IBCentral/FAT Viewer?action=UPDATE&amp;creator=factset&amp;DOC_NAME=fat:reuters_annual_source_window.fat&amp;display_string=Audit&amp;DYN_ARGS=TRUE&amp;VAR:ID1=71708110&amp;VAR:RCODE=SCSI&amp;VAR:SDATE=20071299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199__FDSAUDITLINK__" hidden="1">{"fdsup://IBCentral/FAT Viewer?action=UPDATE&amp;creator=factset&amp;DOC_NAME=fat:reuters_annual_source_window.fat&amp;display_string=Audit&amp;DYN_ARGS=TRUE&amp;VAR:ID1=71708110&amp;VAR:RCODE=QTLE&amp;VAR:SDATE=20071299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2__FDSAUDITLINK__" hidden="1">{"fdsup://Directions/FactSet Auditing Viewer?action=AUDIT_VALUE&amp;DB=129&amp;ID1=59491810&amp;VALUEID=02001&amp;SDATE=2009&amp;PERIODTYPE=ANN_STD&amp;window=popup_no_bar&amp;width=385&amp;height=120&amp;START_MAXIMIZED=FALSE&amp;creator=factset&amp;display_string=Audit"}</definedName>
    <definedName name="_20__FDSAUDITLINK__" hidden="1">{"fdsup://IBCentral/FAT Viewer?action=UPDATE&amp;creator=factset&amp;DOC_NAME=fat:reuters_annual_source_window.fat&amp;display_string=Audit&amp;DYN_ARGS=TRUE&amp;VAR:ID1=88490310&amp;VAR:RCODE=SCSI&amp;VAR:SDATE=20071299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200__FDSAUDITLINK__" hidden="1">{"fdsup://IBCentral/FAT Viewer?action=UPDATE&amp;creator=factset&amp;DOC_NAME=fat:reuters_annual_source_window.fat&amp;display_string=Audit&amp;DYN_ARGS=TRUE&amp;VAR:ID1=71708110&amp;VAR:RCODE=SALES&amp;VAR:SDATE=20071299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201__FDSAUDITLINK__" hidden="1">{"fdsup://IBCentral/FAT Viewer?action=UPDATE&amp;creator=factset&amp;DOC_NAME=fat:reuters_annual_source_window.fat&amp;display_string=Audit&amp;DYN_ARGS=TRUE&amp;VAR:ID1=71708110&amp;VAR:RCODE=SALES&amp;VAR:SDATE=20071299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202__FDSAUDITLINK__" hidden="1">{"fdsup://IBCentral/FAT Viewer?action=UPDATE&amp;creator=factset&amp;DOC_NAME=fat:reuters_annual_source_window.fat&amp;display_string=Audit&amp;DYN_ARGS=TRUE&amp;VAR:ID1=71708110&amp;VAR:RCODE=FDSASTINTANG&amp;VAR:SDATE=20071299&amp;VAR:FREQ=Y&amp;VAR:RELITEM=&amp;VAR:CURRENCY=USD&amp;VAR:CURRSOURCE=","EXSHARE&amp;VAR:NATFREQ=ANNUAL&amp;VAR:RFIELD=FINALIZED&amp;VAR:DB_TYPE=&amp;VAR:UNITS=M&amp;window=popup&amp;width=450&amp;height=300&amp;START_MAXIMIZED=FALSE"}</definedName>
    <definedName name="_203__FDSAUDITLINK__" hidden="1">{"fdsup://IBCentral/FAT Viewer?action=UPDATE&amp;creator=factset&amp;DOC_NAME=fat:reuters_annual_source_window.fat&amp;display_string=Audit&amp;DYN_ARGS=TRUE&amp;VAR:ID1=61744644&amp;VAR:RCODE=SCSI&amp;VAR:SDATE=20081199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204__FDSAUDITLINK__" hidden="1">{"fdsup://IBCentral/FAT Viewer?action=UPDATE&amp;creator=factset&amp;DOC_NAME=fat:reuters_annual_source_window.fat&amp;display_string=Audit&amp;DYN_ARGS=TRUE&amp;VAR:ID1=61744644&amp;VAR:RCODE=SALES&amp;VAR:SDATE=20081199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205__FDSAUDITLINK__" hidden="1">{"fdsup://IBCentral/FAT Viewer?action=UPDATE&amp;creator=factset&amp;DOC_NAME=fat:reuters_annual_source_window.fat&amp;display_string=Audit&amp;DYN_ARGS=TRUE&amp;VAR:ID1=61744644&amp;VAR:RCODE=SALES&amp;VAR:SDATE=20081199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206__FDSAUDITLINK__" hidden="1">{"fdsup://IBCentral/FAT Viewer?action=UPDATE&amp;creator=factset&amp;DOC_NAME=fat:reuters_annual_source_window.fat&amp;display_string=Audit&amp;DYN_ARGS=TRUE&amp;VAR:ID1=17296710&amp;VAR:RCODE=SCSI&amp;VAR:SDATE=20071299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207__FDSAUDITLINK__" hidden="1">{"fdsup://IBCentral/FAT Viewer?action=UPDATE&amp;creator=factset&amp;DOC_NAME=fat:reuters_annual_source_window.fat&amp;display_string=Audit&amp;DYN_ARGS=TRUE&amp;VAR:ID1=17296710&amp;VAR:RCODE=QTLE&amp;VAR:SDATE=20071299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208__FDSAUDITLINK__" hidden="1">{"fdsup://IBCentral/FAT Viewer?action=UPDATE&amp;creator=factset&amp;DOC_NAME=fat:reuters_annual_source_window.fat&amp;display_string=Audit&amp;DYN_ARGS=TRUE&amp;VAR:ID1=17296710&amp;VAR:RCODE=SALES&amp;VAR:SDATE=20071299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209__FDSAUDITLINK__" hidden="1">{"fdsup://IBCentral/FAT Viewer?action=UPDATE&amp;creator=factset&amp;DOC_NAME=fat:reuters_annual_source_window.fat&amp;display_string=Audit&amp;DYN_ARGS=TRUE&amp;VAR:ID1=17296710&amp;VAR:RCODE=SALES&amp;VAR:SDATE=20071299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21__FDSAUDITLINK__" hidden="1">{"fdsup://IBCentral/FAT Viewer?action=UPDATE&amp;creator=factset&amp;DOC_NAME=fat:reuters_annual_source_window.fat&amp;display_string=Audit&amp;DYN_ARGS=TRUE&amp;VAR:ID1=30307510&amp;VAR:RCODE=FDSASTINTANG&amp;VAR:SDATE=20080899&amp;VAR:FREQ=Y&amp;VAR:RELITEM=&amp;VAR:CURRENCY=USD&amp;VAR:CURRSOURCE=","EXSHARE&amp;VAR:NATFREQ=ANNUAL&amp;VAR:RFIELD=FINALIZED&amp;VAR:DB_TYPE=&amp;VAR:UNITS=M&amp;window=popup&amp;width=450&amp;height=300&amp;START_MAXIMIZED=FALSE"}</definedName>
    <definedName name="_210__FDSAUDITLINK__" hidden="1">{"fdsup://IBCentral/FAT Viewer?action=UPDATE&amp;creator=factset&amp;DOC_NAME=fat:reuters_annual_source_window.fat&amp;display_string=Audit&amp;DYN_ARGS=TRUE&amp;VAR:ID1=47816010&amp;VAR:RCODE=SCSI&amp;VAR:SDATE=20071299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211__FDSAUDITLINK__" hidden="1">{"fdsup://IBCentral/FAT Viewer?action=UPDATE&amp;creator=factset&amp;DOC_NAME=fat:reuters_annual_source_window.fat&amp;display_string=Audit&amp;DYN_ARGS=TRUE&amp;VAR:ID1=47816010&amp;VAR:RCODE=SALES&amp;VAR:SDATE=20071299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212__FDSAUDITLINK__" hidden="1">{"fdsup://IBCentral/FAT Viewer?action=UPDATE&amp;creator=factset&amp;DOC_NAME=fat:reuters_annual_source_window.fat&amp;display_string=Audit&amp;DYN_ARGS=TRUE&amp;VAR:ID1=47816010&amp;VAR:RCODE=SALES&amp;VAR:SDATE=20071299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213__FDSAUDITLINK__" hidden="1">{"fdsup://IBCentral/FAT Viewer?action=UPDATE&amp;creator=factset&amp;DOC_NAME=fat:reuters_annual_source_window.fat&amp;display_string=Audit&amp;DYN_ARGS=TRUE&amp;VAR:ID1=71708110&amp;VAR:RCODE=SCSI&amp;VAR:SDATE=20071299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214__FDSAUDITLINK__" hidden="1">{"fdsup://IBCentral/FAT Viewer?action=UPDATE&amp;creator=factset&amp;DOC_NAME=fat:reuters_annual_source_window.fat&amp;display_string=Audit&amp;DYN_ARGS=TRUE&amp;VAR:ID1=71708110&amp;VAR:RCODE=FDSASTINTANG&amp;VAR:SDATE=20071299&amp;VAR:FREQ=Y&amp;VAR:RELITEM=&amp;VAR:CURRENCY=USD&amp;VAR:CURRSOURCE=","EXSHARE&amp;VAR:NATFREQ=ANNUAL&amp;VAR:RFIELD=FINALIZED&amp;VAR:DB_TYPE=&amp;VAR:UNITS=M&amp;window=popup&amp;width=450&amp;height=300&amp;START_MAXIMIZED=FALSE"}</definedName>
    <definedName name="_215__FDSAUDITLINK__" hidden="1">{"fdsup://IBCentral/FAT Viewer?action=UPDATE&amp;creator=factset&amp;DOC_NAME=fat:reuters_annual_source_window.fat&amp;display_string=Audit&amp;DYN_ARGS=TRUE&amp;VAR:ID1=71708110&amp;VAR:RCODE=QTLE&amp;VAR:SDATE=20071299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216__FDSAUDITLINK__" hidden="1">{"fdsup://IBCentral/FAT Viewer?action=UPDATE&amp;creator=factset&amp;DOC_NAME=fat:reuters_annual_source_window.fat&amp;display_string=Audit&amp;DYN_ARGS=TRUE&amp;VAR:ID1=71708110&amp;VAR:RCODE=SALES&amp;VAR:SDATE=20071299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217__FDSAUDITLINK__" hidden="1">{"fdsup://IBCentral/FAT Viewer?action=UPDATE&amp;creator=factset&amp;DOC_NAME=fat:reuters_annual_source_window.fat&amp;display_string=Audit&amp;DYN_ARGS=TRUE&amp;VAR:ID1=71708110&amp;VAR:RCODE=SALES&amp;VAR:SDATE=20071299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218__FDSAUDITLINK__" hidden="1">{"fdsup://IBCentral/FAT Viewer?action=UPDATE&amp;creator=factset&amp;DOC_NAME=fat:reuters_annual_source_window.fat&amp;display_string=Audit&amp;DYN_ARGS=TRUE&amp;VAR:ID1=98433210&amp;VAR:RCODE=SCSI&amp;VAR:SDATE=20071299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219__FDSAUDITLINK__" hidden="1">{"fdsup://IBCentral/FAT Viewer?action=UPDATE&amp;creator=factset&amp;DOC_NAME=fat:reuters_annual_source_window.fat&amp;display_string=Audit&amp;DYN_ARGS=TRUE&amp;VAR:ID1=59491810&amp;VAR:RCODE=SCSI&amp;VAR:SDATE=20080699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22__FDSAUDITLINK__" hidden="1">{"fdsup://IBCentral/FAT Viewer?action=UPDATE&amp;creator=factset&amp;DOC_NAME=fat:reuters_annual_source_window.fat&amp;display_string=Audit&amp;DYN_ARGS=TRUE&amp;VAR:ID1=30307510&amp;VAR:RCODE=QTLE&amp;VAR:SDATE=20080899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220__FDSAUDITLINK__" hidden="1">{"fdsup://IBCentral/FAT Viewer?action=UPDATE&amp;creator=factset&amp;DOC_NAME=fat:reuters_annual_source_window.fat&amp;display_string=Audit&amp;DYN_ARGS=TRUE&amp;VAR:ID1=98433210&amp;VAR:RCODE=FDSASTINTANG&amp;VAR:SDATE=20071299&amp;VAR:FREQ=Y&amp;VAR:RELITEM=&amp;VAR:CURRENCY=USD&amp;VAR:CURRSOURCE=","EXSHARE&amp;VAR:NATFREQ=ANNUAL&amp;VAR:RFIELD=FINALIZED&amp;VAR:DB_TYPE=&amp;VAR:UNITS=M&amp;window=popup&amp;width=450&amp;height=300&amp;START_MAXIMIZED=FALSE"}</definedName>
    <definedName name="_221__FDSAUDITLINK__" hidden="1">{"fdsup://IBCentral/FAT Viewer?action=UPDATE&amp;creator=factset&amp;DOC_NAME=fat:reuters_annual_source_window.fat&amp;display_string=Audit&amp;DYN_ARGS=TRUE&amp;VAR:ID1=98433210&amp;VAR:RCODE=QTLE&amp;VAR:SDATE=20071299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222__FDSAUDITLINK__" hidden="1">{"fdsup://IBCentral/FAT Viewer?action=UPDATE&amp;creator=factset&amp;DOC_NAME=fat:reuters_annual_source_window.fat&amp;display_string=Audit&amp;DYN_ARGS=TRUE&amp;VAR:ID1=98433210&amp;VAR:RCODE=SALES&amp;VAR:SDATE=20071299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223__FDSAUDITLINK__" hidden="1">{"fdsup://IBCentral/FAT Viewer?action=UPDATE&amp;creator=factset&amp;DOC_NAME=fat:reuters_annual_source_window.fat&amp;display_string=Audit&amp;DYN_ARGS=TRUE&amp;VAR:ID1=98433210&amp;VAR:RCODE=SALES&amp;VAR:SDATE=20071299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224__FDSAUDITLINK__" hidden="1">{"fdsup://IBCentral/FAT Viewer?action=UPDATE&amp;creator=factset&amp;DOC_NAME=fat:reuters_annual_source_window.fat&amp;display_string=Audit&amp;DYN_ARGS=TRUE&amp;VAR:ID1=59491810&amp;VAR:RCODE=SALES&amp;VAR:SDATE=20080699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225__FDSAUDITLINK__" hidden="1">{"fdsup://IBCentral/FAT Viewer?action=UPDATE&amp;creator=factset&amp;DOC_NAME=fat:reuters_annual_source_window.fat&amp;display_string=Audit&amp;DYN_ARGS=TRUE&amp;VAR:ID1=59491810&amp;VAR:RCODE=SALES&amp;VAR:SDATE=20080699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226__FDSAUDITLINK__" hidden="1">{"fdsup://IBCentral/FAT Viewer?action=UPDATE&amp;creator=factset&amp;DOC_NAME=fat:reuters_annual_source_window.fat&amp;display_string=Audit&amp;DYN_ARGS=TRUE&amp;VAR:ID1=98433210&amp;VAR:RCODE=SCSI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227__FDSAUDITLINK__" hidden="1">{"fdsup://IBCentral/FAT Viewer?action=UPDATE&amp;creator=factset&amp;DOC_NAME=fat:reuters_annual_source_window.fat&amp;display_string=Audit&amp;DYN_ARGS=TRUE&amp;VAR:ID1=59491810&amp;VAR:RCODE=SCSI&amp;VAR:SDATE=20080699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228__FDSAUDITLINK__" hidden="1">{"fdsup://IBCentral/FAT Viewer?action=UPDATE&amp;creator=factset&amp;DOC_NAME=fat:reuters_annual_source_window.fat&amp;display_string=Audit&amp;DYN_ARGS=TRUE&amp;VAR:ID1=98433210&amp;VAR:RCODE=FDSASTINTANG&amp;VAR:SDATE=20071299&amp;VAR:FREQ=Y&amp;VAR:RELITEM=&amp;VAR:CURRENCY=LOCAL&amp;VAR:CURRSOURC","E=EXSHARE&amp;VAR:NATFREQ=ANNUAL&amp;VAR:RFIELD=FINALIZED&amp;VAR:DB_TYPE=&amp;VAR:UNITS=M&amp;window=popup&amp;width=450&amp;height=300&amp;START_MAXIMIZED=FALSE"}</definedName>
    <definedName name="_229__FDSAUDITLINK__" hidden="1">{"fdsup://IBCentral/FAT Viewer?action=UPDATE&amp;creator=factset&amp;DOC_NAME=fat:reuters_annual_source_window.fat&amp;display_string=Audit&amp;DYN_ARGS=TRUE&amp;VAR:ID1=98433210&amp;VAR:RCODE=QTLE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23__FDSAUDITLINK__" hidden="1">{"fdsup://IBCentral/FAT Viewer?action=UPDATE&amp;creator=factset&amp;DOC_NAME=fat:reuters_annual_source_window.fat&amp;display_string=Audit&amp;DYN_ARGS=TRUE&amp;VAR:ID1=30307510&amp;VAR:RCODE=SALES&amp;VAR:SDATE=20080899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230__FDSAUDITLINK__" hidden="1">{"fdsup://IBCentral/FAT Viewer?action=UPDATE&amp;creator=factset&amp;DOC_NAME=fat:reuters_annual_source_window.fat&amp;display_string=Audit&amp;DYN_ARGS=TRUE&amp;VAR:ID1=98433210&amp;VAR:RCODE=SALES&amp;VAR:SDATE=20071299&amp;VAR:FREQ=Y&amp;VAR:RELITEM=RP&amp;VAR:CURRENCY=LOCAL&amp;VAR:CURRSOURCE=EXS","HARE&amp;VAR:NATFREQ=ANNUAL&amp;VAR:RFIELD=FINALIZED&amp;VAR:DB_TYPE=&amp;VAR:UNITS=M&amp;window=popup&amp;width=450&amp;height=300&amp;START_MAXIMIZED=FALSE"}</definedName>
    <definedName name="_231__FDSAUDITLINK__" hidden="1">{"fdsup://IBCentral/FAT Viewer?action=UPDATE&amp;creator=factset&amp;DOC_NAME=fat:reuters_annual_source_window.fat&amp;display_string=Audit&amp;DYN_ARGS=TRUE&amp;VAR:ID1=98433210&amp;VAR:RCODE=SALES&amp;VAR:SDATE=20071299&amp;VAR:FREQ=Y&amp;VAR:RELITEM=RP&amp;VAR:CURRENCY=LOCAL&amp;VAR:CURRSOURCE=EXS","HARE&amp;VAR:NATFREQ=ANNUAL&amp;VAR:RFIELD=FINALIZED&amp;VAR:DB_TYPE=&amp;VAR:UNITS=M&amp;window=popup&amp;width=450&amp;height=300&amp;START_MAXIMIZED=FALSE"}</definedName>
    <definedName name="_232__FDSAUDITLINK__" hidden="1">{"fdsup://IBCentral/FAT Viewer?action=UPDATE&amp;creator=factset&amp;DOC_NAME=fat:reuters_annual_source_window.fat&amp;display_string=Audit&amp;DYN_ARGS=TRUE&amp;VAR:ID1=59491810&amp;VAR:RCODE=SALES&amp;VAR:SDATE=20080699&amp;VAR:FREQ=Y&amp;VAR:RELITEM=RP&amp;VAR:CURRENCY=LOCAL&amp;VAR:CURRSOURCE=EXS","HARE&amp;VAR:NATFREQ=ANNUAL&amp;VAR:RFIELD=FINALIZED&amp;VAR:DB_TYPE=&amp;VAR:UNITS=M&amp;window=popup&amp;width=450&amp;height=300&amp;START_MAXIMIZED=FALSE"}</definedName>
    <definedName name="_233__FDSAUDITLINK__" hidden="1">{"fdsup://IBCentral/FAT Viewer?action=UPDATE&amp;creator=factset&amp;DOC_NAME=fat:reuters_annual_source_window.fat&amp;display_string=Audit&amp;DYN_ARGS=TRUE&amp;VAR:ID1=59491810&amp;VAR:RCODE=SALES&amp;VAR:SDATE=20080699&amp;VAR:FREQ=Y&amp;VAR:RELITEM=RP&amp;VAR:CURRENCY=LOCAL&amp;VAR:CURRSOURCE=EXS","HARE&amp;VAR:NATFREQ=ANNUAL&amp;VAR:RFIELD=FINALIZED&amp;VAR:DB_TYPE=&amp;VAR:UNITS=M&amp;window=popup&amp;width=450&amp;height=300&amp;START_MAXIMIZED=FALSE"}</definedName>
    <definedName name="_234__FDSAUDITLINK__" hidden="1">{"fdsup://IBCentral/FAT Viewer?action=UPDATE&amp;creator=factset&amp;DOC_NAME=fat:reuters_annual_source_window.fat&amp;display_string=Audit&amp;DYN_ARGS=TRUE&amp;VAR:ID1=71708110&amp;VAR:RCODE=SCSI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235__FDSAUDITLINK__" hidden="1">{"fdsup://IBCentral/FAT Viewer?action=UPDATE&amp;creator=factset&amp;DOC_NAME=fat:reuters_annual_source_window.fat&amp;display_string=Audit&amp;DYN_ARGS=TRUE&amp;VAR:ID1=47816010&amp;VAR:RCODE=SCSI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236__FDSAUDITLINK__" hidden="1">{"fdsup://IBCentral/FAT Viewer?action=UPDATE&amp;creator=factset&amp;DOC_NAME=fat:reuters_annual_source_window.fat&amp;display_string=Audit&amp;DYN_ARGS=TRUE&amp;VAR:ID1=71708110&amp;VAR:RCODE=FDSASTINTANG&amp;VAR:SDATE=20071299&amp;VAR:FREQ=Y&amp;VAR:RELITEM=&amp;VAR:CURRENCY=LOCAL&amp;VAR:CURRSOURC","E=EXSHARE&amp;VAR:NATFREQ=ANNUAL&amp;VAR:RFIELD=FINALIZED&amp;VAR:DB_TYPE=&amp;VAR:UNITS=M&amp;window=popup&amp;width=450&amp;height=300&amp;START_MAXIMIZED=FALSE"}</definedName>
    <definedName name="_237__FDSAUDITLINK__" hidden="1">{"fdsup://IBCentral/FAT Viewer?action=UPDATE&amp;creator=factset&amp;DOC_NAME=fat:reuters_annual_source_window.fat&amp;display_string=Audit&amp;DYN_ARGS=TRUE&amp;VAR:ID1=71708110&amp;VAR:RCODE=QTLE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238__FDSAUDITLINK__" hidden="1">{"fdsup://IBCentral/FAT Viewer?action=UPDATE&amp;creator=factset&amp;DOC_NAME=fat:reuters_annual_source_window.fat&amp;display_string=Audit&amp;DYN_ARGS=TRUE&amp;VAR:ID1=71708110&amp;VAR:RCODE=SALES&amp;VAR:SDATE=20071299&amp;VAR:FREQ=Y&amp;VAR:RELITEM=RP&amp;VAR:CURRENCY=LOCAL&amp;VAR:CURRSOURCE=EXS","HARE&amp;VAR:NATFREQ=ANNUAL&amp;VAR:RFIELD=FINALIZED&amp;VAR:DB_TYPE=&amp;VAR:UNITS=M&amp;window=popup&amp;width=450&amp;height=300&amp;START_MAXIMIZED=FALSE"}</definedName>
    <definedName name="_239__FDSAUDITLINK__" hidden="1">{"fdsup://IBCentral/FAT Viewer?action=UPDATE&amp;creator=factset&amp;DOC_NAME=fat:reuters_annual_source_window.fat&amp;display_string=Audit&amp;DYN_ARGS=TRUE&amp;VAR:ID1=71708110&amp;VAR:RCODE=SALES&amp;VAR:SDATE=20071299&amp;VAR:FREQ=Y&amp;VAR:RELITEM=RP&amp;VAR:CURRENCY=LOCAL&amp;VAR:CURRSOURCE=EXS","HARE&amp;VAR:NATFREQ=ANNUAL&amp;VAR:RFIELD=FINALIZED&amp;VAR:DB_TYPE=&amp;VAR:UNITS=M&amp;window=popup&amp;width=450&amp;height=300&amp;START_MAXIMIZED=FALSE"}</definedName>
    <definedName name="_24__FDSAUDITLINK__" hidden="1">{"fdsup://IBCentral/FAT Viewer?action=UPDATE&amp;creator=factset&amp;DOC_NAME=fat:reuters_annual_source_window.fat&amp;display_string=Audit&amp;DYN_ARGS=TRUE&amp;VAR:ID1=88490310&amp;VAR:RCODE=SALES&amp;VAR:SDATE=20071299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240__FDSAUDITLINK__" hidden="1">{"fdsup://IBCentral/FAT Viewer?action=UPDATE&amp;creator=factset&amp;DOC_NAME=fat:reuters_annual_source_window.fat&amp;display_string=Audit&amp;DYN_ARGS=TRUE&amp;VAR:ID1=47816010&amp;VAR:RCODE=SALES&amp;VAR:SDATE=20071299&amp;VAR:FREQ=Y&amp;VAR:RELITEM=RP&amp;VAR:CURRENCY=LOCAL&amp;VAR:CURRSOURCE=EXS","HARE&amp;VAR:NATFREQ=ANNUAL&amp;VAR:RFIELD=FINALIZED&amp;VAR:DB_TYPE=&amp;VAR:UNITS=M&amp;window=popup&amp;width=450&amp;height=300&amp;START_MAXIMIZED=FALSE"}</definedName>
    <definedName name="_241__FDSAUDITLINK__" hidden="1">{"fdsup://IBCentral/FAT Viewer?action=UPDATE&amp;creator=factset&amp;DOC_NAME=fat:reuters_annual_source_window.fat&amp;display_string=Audit&amp;DYN_ARGS=TRUE&amp;VAR:ID1=47816010&amp;VAR:RCODE=SALES&amp;VAR:SDATE=20071299&amp;VAR:FREQ=Y&amp;VAR:RELITEM=RP&amp;VAR:CURRENCY=LOCAL&amp;VAR:CURRSOURCE=EXS","HARE&amp;VAR:NATFREQ=ANNUAL&amp;VAR:RFIELD=FINALIZED&amp;VAR:DB_TYPE=&amp;VAR:UNITS=M&amp;window=popup&amp;width=450&amp;height=300&amp;START_MAXIMIZED=FALSE"}</definedName>
    <definedName name="_242__FDSAUDITLINK__" hidden="1">{"fdsup://IBCentral/FAT Viewer?action=UPDATE&amp;creator=factset&amp;DOC_NAME=fat:reuters_annual_source_window.fat&amp;display_string=Audit&amp;DYN_ARGS=TRUE&amp;VAR:ID1=30307510&amp;VAR:RCODE=SCSI&amp;VAR:SDATE=20080899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243__FDSAUDITLINK__" hidden="1">{"fdsup://IBCentral/FAT Viewer?action=UPDATE&amp;creator=factset&amp;DOC_NAME=fat:reuters_annual_source_window.fat&amp;display_string=Audit&amp;DYN_ARGS=TRUE&amp;VAR:ID1=65248E10&amp;VAR:RCODE=SCSI&amp;VAR:SDATE=20080699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244__FDSAUDITLINK__" hidden="1">{"fdsup://IBCentral/FAT Viewer?action=UPDATE&amp;creator=factset&amp;DOC_NAME=fat:reuters_annual_source_window.fat&amp;display_string=Audit&amp;DYN_ARGS=TRUE&amp;VAR:ID1=30307510&amp;VAR:RCODE=FDSASTINTANG&amp;VAR:SDATE=20080899&amp;VAR:FREQ=Y&amp;VAR:RELITEM=&amp;VAR:CURRENCY=LOCAL&amp;VAR:CURRSOURC","E=EXSHARE&amp;VAR:NATFREQ=ANNUAL&amp;VAR:RFIELD=FINALIZED&amp;VAR:DB_TYPE=&amp;VAR:UNITS=M&amp;window=popup&amp;width=450&amp;height=300&amp;START_MAXIMIZED=FALSE"}</definedName>
    <definedName name="_245__FDSAUDITLINK__" hidden="1">{"fdsup://IBCentral/FAT Viewer?action=UPDATE&amp;creator=factset&amp;DOC_NAME=fat:reuters_annual_source_window.fat&amp;display_string=Audit&amp;DYN_ARGS=TRUE&amp;VAR:ID1=30307510&amp;VAR:RCODE=QTLE&amp;VAR:SDATE=20080899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246__FDSAUDITLINK__" hidden="1">{"fdsup://IBCentral/FAT Viewer?action=UPDATE&amp;creator=factset&amp;DOC_NAME=fat:reuters_annual_source_window.fat&amp;display_string=Audit&amp;DYN_ARGS=TRUE&amp;VAR:ID1=30307510&amp;VAR:RCODE=SALES&amp;VAR:SDATE=20080899&amp;VAR:FREQ=Y&amp;VAR:RELITEM=RP&amp;VAR:CURRENCY=LOCAL&amp;VAR:CURRSOURCE=EXS","HARE&amp;VAR:NATFREQ=ANNUAL&amp;VAR:RFIELD=FINALIZED&amp;VAR:DB_TYPE=&amp;VAR:UNITS=M&amp;window=popup&amp;width=450&amp;height=300&amp;START_MAXIMIZED=FALSE"}</definedName>
    <definedName name="_247__FDSAUDITLINK__" hidden="1">{"fdsup://IBCentral/FAT Viewer?action=UPDATE&amp;creator=factset&amp;DOC_NAME=fat:reuters_annual_source_window.fat&amp;display_string=Audit&amp;DYN_ARGS=TRUE&amp;VAR:ID1=30307510&amp;VAR:RCODE=SALES&amp;VAR:SDATE=20080899&amp;VAR:FREQ=Y&amp;VAR:RELITEM=RP&amp;VAR:CURRENCY=LOCAL&amp;VAR:CURRSOURCE=EXS","HARE&amp;VAR:NATFREQ=ANNUAL&amp;VAR:RFIELD=FINALIZED&amp;VAR:DB_TYPE=&amp;VAR:UNITS=M&amp;window=popup&amp;width=450&amp;height=300&amp;START_MAXIMIZED=FALSE"}</definedName>
    <definedName name="_248__FDSAUDITLINK__" hidden="1">{"fdsup://IBCentral/FAT Viewer?action=UPDATE&amp;creator=factset&amp;DOC_NAME=fat:reuters_annual_source_window.fat&amp;display_string=Audit&amp;DYN_ARGS=TRUE&amp;VAR:ID1=65248E10&amp;VAR:RCODE=SALES&amp;VAR:SDATE=20080699&amp;VAR:FREQ=Y&amp;VAR:RELITEM=RP&amp;VAR:CURRENCY=LOCAL&amp;VAR:CURRSOURCE=EXS","HARE&amp;VAR:NATFREQ=ANNUAL&amp;VAR:RFIELD=FINALIZED&amp;VAR:DB_TYPE=&amp;VAR:UNITS=M&amp;window=popup&amp;width=450&amp;height=300&amp;START_MAXIMIZED=FALSE"}</definedName>
    <definedName name="_249__FDSAUDITLINK__" hidden="1">{"fdsup://IBCentral/FAT Viewer?action=UPDATE&amp;creator=factset&amp;DOC_NAME=fat:reuters_annual_source_window.fat&amp;display_string=Audit&amp;DYN_ARGS=TRUE&amp;VAR:ID1=65248E10&amp;VAR:RCODE=SALES&amp;VAR:SDATE=20080699&amp;VAR:FREQ=Y&amp;VAR:RELITEM=RP&amp;VAR:CURRENCY=LOCAL&amp;VAR:CURRSOURCE=EXS","HARE&amp;VAR:NATFREQ=ANNUAL&amp;VAR:RFIELD=FINALIZED&amp;VAR:DB_TYPE=&amp;VAR:UNITS=M&amp;window=popup&amp;width=450&amp;height=300&amp;START_MAXIMIZED=FALSE"}</definedName>
    <definedName name="_25__FDSAUDITLINK__" hidden="1">{"fdsup://IBCentral/FAT Viewer?action=UPDATE&amp;creator=factset&amp;DOC_NAME=fat:reuters_annual_source_window.fat&amp;display_string=Audit&amp;DYN_ARGS=TRUE&amp;VAR:ID1=30307510&amp;VAR:RCODE=SCSI&amp;VAR:SDATE=20080899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250__FDSAUDITLINK__" hidden="1">{"fdsup://IBCentral/FAT Viewer?action=UPDATE&amp;creator=factset&amp;DOC_NAME=fat:reuters_annual_source_window.fat&amp;display_string=Audit&amp;DYN_ARGS=TRUE&amp;VAR:ID1=00763M10&amp;VAR:RCODE=SCSI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251__FDSAUDITLINK__" hidden="1">{"fdsup://IBCentral/FAT Viewer?action=UPDATE&amp;creator=factset&amp;DOC_NAME=fat:reuters_annual_source_window.fat&amp;display_string=Audit&amp;DYN_ARGS=TRUE&amp;VAR:ID1=00282410&amp;VAR:RCODE=SCSI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252__FDSAUDITLINK__" hidden="1">{"fdsup://IBCentral/FAT Viewer?action=UPDATE&amp;creator=factset&amp;DOC_NAME=fat:reuters_annual_source_window.fat&amp;display_string=Audit&amp;DYN_ARGS=TRUE&amp;VAR:ID1=00763M10&amp;VAR:RCODE=FDSASTINTANG&amp;VAR:SDATE=20071299&amp;VAR:FREQ=Y&amp;VAR:RELITEM=&amp;VAR:CURRENCY=LOCAL&amp;VAR:CURRSOURC","E=EXSHARE&amp;VAR:NATFREQ=ANNUAL&amp;VAR:RFIELD=FINALIZED&amp;VAR:DB_TYPE=&amp;VAR:UNITS=M&amp;window=popup&amp;width=450&amp;height=300&amp;START_MAXIMIZED=FALSE"}</definedName>
    <definedName name="_253__FDSAUDITLINK__" hidden="1">{"fdsup://IBCentral/FAT Viewer?action=UPDATE&amp;creator=factset&amp;DOC_NAME=fat:reuters_annual_source_window.fat&amp;display_string=Audit&amp;DYN_ARGS=TRUE&amp;VAR:ID1=00763M10&amp;VAR:RCODE=QTLE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254__FDSAUDITLINK__" hidden="1">{"fdsup://IBCentral/FAT Viewer?action=UPDATE&amp;creator=factset&amp;DOC_NAME=fat:reuters_annual_source_window.fat&amp;display_string=Audit&amp;DYN_ARGS=TRUE&amp;VAR:ID1=00763M10&amp;VAR:RCODE=SALES&amp;VAR:SDATE=20071299&amp;VAR:FREQ=Y&amp;VAR:RELITEM=RP&amp;VAR:CURRENCY=LOCAL&amp;VAR:CURRSOURCE=EXS","HARE&amp;VAR:NATFREQ=ANNUAL&amp;VAR:RFIELD=FINALIZED&amp;VAR:DB_TYPE=&amp;VAR:UNITS=M&amp;window=popup&amp;width=450&amp;height=300&amp;START_MAXIMIZED=FALSE"}</definedName>
    <definedName name="_255__FDSAUDITLINK__" hidden="1">{"fdsup://IBCentral/FAT Viewer?action=UPDATE&amp;creator=factset&amp;DOC_NAME=fat:reuters_annual_source_window.fat&amp;display_string=Audit&amp;DYN_ARGS=TRUE&amp;VAR:ID1=00763M10&amp;VAR:RCODE=SALES&amp;VAR:SDATE=20071299&amp;VAR:FREQ=Y&amp;VAR:RELITEM=RP&amp;VAR:CURRENCY=LOCAL&amp;VAR:CURRSOURCE=EXS","HARE&amp;VAR:NATFREQ=ANNUAL&amp;VAR:RFIELD=FINALIZED&amp;VAR:DB_TYPE=&amp;VAR:UNITS=M&amp;window=popup&amp;width=450&amp;height=300&amp;START_MAXIMIZED=FALSE"}</definedName>
    <definedName name="_256__FDSAUDITLINK__" hidden="1">{"fdsup://IBCentral/FAT Viewer?action=UPDATE&amp;creator=factset&amp;DOC_NAME=fat:reuters_annual_source_window.fat&amp;display_string=Audit&amp;DYN_ARGS=TRUE&amp;VAR:ID1=00282410&amp;VAR:RCODE=SALES&amp;VAR:SDATE=20071299&amp;VAR:FREQ=Y&amp;VAR:RELITEM=RP&amp;VAR:CURRENCY=LOCAL&amp;VAR:CURRSOURCE=EXS","HARE&amp;VAR:NATFREQ=ANNUAL&amp;VAR:RFIELD=FINALIZED&amp;VAR:DB_TYPE=&amp;VAR:UNITS=M&amp;window=popup&amp;width=450&amp;height=300&amp;START_MAXIMIZED=FALSE"}</definedName>
    <definedName name="_257__FDSAUDITLINK__" hidden="1">{"fdsup://IBCentral/FAT Viewer?action=UPDATE&amp;creator=factset&amp;DOC_NAME=fat:reuters_annual_source_window.fat&amp;display_string=Audit&amp;DYN_ARGS=TRUE&amp;VAR:ID1=00282410&amp;VAR:RCODE=SALES&amp;VAR:SDATE=20071299&amp;VAR:FREQ=Y&amp;VAR:RELITEM=RP&amp;VAR:CURRENCY=LOCAL&amp;VAR:CURRSOURCE=EXS","HARE&amp;VAR:NATFREQ=ANNUAL&amp;VAR:RFIELD=FINALIZED&amp;VAR:DB_TYPE=&amp;VAR:UNITS=M&amp;window=popup&amp;width=450&amp;height=300&amp;START_MAXIMIZED=FALSE"}</definedName>
    <definedName name="_258__FDSAUDITLINK__" hidden="1">{"fdsup://IBCentral/FAT Viewer?action=UPDATE&amp;creator=factset&amp;DOC_NAME=fat:reuters_annual_source_window.fat&amp;display_string=Audit&amp;DYN_ARGS=TRUE&amp;VAR:ID1=71708110&amp;VAR:RCODE=SCSI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259__FDSAUDITLINK__" hidden="1">{"fdsup://IBCentral/FAT Viewer?action=UPDATE&amp;creator=factset&amp;DOC_NAME=fat:reuters_annual_source_window.fat&amp;display_string=Audit&amp;DYN_ARGS=TRUE&amp;VAR:ID1=71708110&amp;VAR:RCODE=SALES&amp;VAR:SDATE=20071299&amp;VAR:FREQ=Y&amp;VAR:RELITEM=RP&amp;VAR:CURRENCY=LOCAL&amp;VAR:CURRSOURCE=EXS","HARE&amp;VAR:NATFREQ=ANNUAL&amp;VAR:RFIELD=FINALIZED&amp;VAR:DB_TYPE=&amp;VAR:UNITS=M&amp;window=popup&amp;width=450&amp;height=300&amp;START_MAXIMIZED=FALSE"}</definedName>
    <definedName name="_26__FDSAUDITLINK__" hidden="1">{"fdsup://IBCentral/FAT Viewer?action=UPDATE&amp;creator=factset&amp;DOC_NAME=fat:reuters_annual_source_window.fat&amp;display_string=Audit&amp;DYN_ARGS=TRUE&amp;VAR:ID1=30307510&amp;VAR:RCODE=FDSASTINTANG&amp;VAR:SDATE=20080899&amp;VAR:FREQ=Y&amp;VAR:RELITEM=&amp;VAR:CURRENCY=USD&amp;VAR:CURRSOURCE=","EXSHARE&amp;VAR:NATFREQ=ANNUAL&amp;VAR:RFIELD=FINALIZED&amp;VAR:DB_TYPE=&amp;VAR:UNITS=M&amp;window=popup&amp;width=450&amp;height=300&amp;START_MAXIMIZED=FALSE"}</definedName>
    <definedName name="_260__FDSAUDITLINK__" hidden="1">{"fdsup://IBCentral/FAT Viewer?action=UPDATE&amp;creator=factset&amp;DOC_NAME=fat:reuters_annual_source_window.fat&amp;display_string=Audit&amp;DYN_ARGS=TRUE&amp;VAR:ID1=71708110&amp;VAR:RCODE=SALES&amp;VAR:SDATE=20071299&amp;VAR:FREQ=Y&amp;VAR:RELITEM=RP&amp;VAR:CURRENCY=LOCAL&amp;VAR:CURRSOURCE=EXS","HARE&amp;VAR:NATFREQ=ANNUAL&amp;VAR:RFIELD=FINALIZED&amp;VAR:DB_TYPE=&amp;VAR:UNITS=M&amp;window=popup&amp;width=450&amp;height=300&amp;START_MAXIMIZED=FALSE"}</definedName>
    <definedName name="_261__FDSAUDITLINK__" hidden="1">{"fdsup://IBCentral/FAT Viewer?action=UPDATE&amp;creator=factset&amp;DOC_NAME=fat:reuters_annual_source_window.fat&amp;display_string=Audit&amp;DYN_ARGS=TRUE&amp;VAR:ID1=98302410&amp;VAR:RCODE=SCSI&amp;VAR:SDATE=20081299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262__FDSAUDITLINK__" hidden="1">{"fdsup://IBCentral/FAT Viewer?action=UPDATE&amp;creator=factset&amp;DOC_NAME=fat:reuters_annual_source_window.fat&amp;display_string=Audit&amp;DYN_ARGS=TRUE&amp;VAR:ID1=71708110&amp;VAR:RCODE=SCSI&amp;VAR:SDATE=20081299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263__FDSAUDITLINK__" hidden="1">{"fdsup://IBCentral/FAT Viewer?action=UPDATE&amp;creator=factset&amp;DOC_NAME=fat:reuters_annual_shs_src_window.fat&amp;display_string=Audit&amp;DYN_ARGS=TRUE&amp;VAR:ID1=98302410&amp;VAR:RCODE=FDSSHSOUTDEPS&amp;VAR:SDATE=20081299&amp;VAR:FREQ=Y&amp;VAR:RELITEM=RP&amp;VAR:CURRENCY=&amp;VAR:CURRSOURCE","=EXSHARE&amp;VAR:NATFREQ=ANNUAL&amp;VAR:RFIELD=FINALIZED&amp;VAR:DB_TYPE=&amp;VAR:UNITS=M&amp;window=popup&amp;width=450&amp;height=300&amp;START_MAXIMIZED=FALSE"}</definedName>
    <definedName name="_264__FDSAUDITLINK__" hidden="1">{"fdsup://IBCentral/FAT Viewer?action=UPDATE&amp;creator=factset&amp;DOC_NAME=fat:reuters_annual_shs_src_window.fat&amp;display_string=Audit&amp;DYN_ARGS=TRUE&amp;VAR:ID1=71708110&amp;VAR:RCODE=FDSSHSOUTDEPS&amp;VAR:SDATE=20081299&amp;VAR:FREQ=Y&amp;VAR:RELITEM=RP&amp;VAR:CURRENCY=&amp;VAR:CURRSOURCE","=EXSHARE&amp;VAR:NATFREQ=ANNUAL&amp;VAR:RFIELD=FINALIZED&amp;VAR:DB_TYPE=&amp;VAR:UNITS=M&amp;window=popup&amp;width=450&amp;height=300&amp;START_MAXIMIZED=FALSE"}</definedName>
    <definedName name="_265__FDSAUDITLINK__" hidden="1">{"fdsup://IBCentral/FAT Viewer?action=UPDATE&amp;creator=factset&amp;DOC_NAME=fat:reuters_annual_source_window.fat&amp;display_string=Audit&amp;DYN_ARGS=TRUE&amp;VAR:ID1=98302410&amp;VAR:RCODE=FDSASTINTANG&amp;VAR:SDATE=20081299&amp;VAR:FREQ=Y&amp;VAR:RELITEM=&amp;VAR:CURRENCY=LOCAL&amp;VAR:CURRSOURC","E=EXSHARE&amp;VAR:NATFREQ=ANNUAL&amp;VAR:RFIELD=FINALIZED&amp;VAR:DB_TYPE=&amp;VAR:UNITS=M&amp;window=popup&amp;width=450&amp;height=300&amp;START_MAXIMIZED=FALSE"}</definedName>
    <definedName name="_266__FDSAUDITLINK__" hidden="1">{"fdsup://IBCentral/FAT Viewer?action=UPDATE&amp;creator=factset&amp;DOC_NAME=fat:reuters_annual_source_window.fat&amp;display_string=Audit&amp;DYN_ARGS=TRUE&amp;VAR:ID1=98302410&amp;VAR:RCODE=QTLE&amp;VAR:SDATE=20081299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267__FDSAUDITLINK__" hidden="1">{"fdsup://IBCentral/FAT Viewer?action=UPDATE&amp;creator=factset&amp;DOC_NAME=fat:reuters_annual_source_window.fat&amp;display_string=Audit&amp;DYN_ARGS=TRUE&amp;VAR:ID1=98302410&amp;VAR:RCODE=SALES&amp;VAR:SDATE=20081299&amp;VAR:FREQ=Y&amp;VAR:RELITEM=RP&amp;VAR:CURRENCY=LOCAL&amp;VAR:CURRSOURCE=EXS","HARE&amp;VAR:NATFREQ=ANNUAL&amp;VAR:RFIELD=FINALIZED&amp;VAR:DB_TYPE=&amp;VAR:UNITS=M&amp;window=popup&amp;width=450&amp;height=300&amp;START_MAXIMIZED=FALSE"}</definedName>
    <definedName name="_268__FDSAUDITLINK__" hidden="1">{"fdsup://IBCentral/FAT Viewer?action=UPDATE&amp;creator=factset&amp;DOC_NAME=fat:reuters_annual_source_window.fat&amp;display_string=Audit&amp;DYN_ARGS=TRUE&amp;VAR:ID1=98302410&amp;VAR:RCODE=SALES&amp;VAR:SDATE=20081299&amp;VAR:FREQ=Y&amp;VAR:RELITEM=RP&amp;VAR:CURRENCY=LOCAL&amp;VAR:CURRSOURCE=EXS","HARE&amp;VAR:NATFREQ=ANNUAL&amp;VAR:RFIELD=FINALIZED&amp;VAR:DB_TYPE=&amp;VAR:UNITS=M&amp;window=popup&amp;width=450&amp;height=300&amp;START_MAXIMIZED=FALSE"}</definedName>
    <definedName name="_269__FDSAUDITLINK__" hidden="1">{"fdsup://IBCentral/FAT Viewer?action=UPDATE&amp;creator=factset&amp;DOC_NAME=fat:reuters_annual_source_window.fat&amp;display_string=Audit&amp;DYN_ARGS=TRUE&amp;VAR:ID1=71708110&amp;VAR:RCODE=SALES&amp;VAR:SDATE=20081299&amp;VAR:FREQ=Y&amp;VAR:RELITEM=RP&amp;VAR:CURRENCY=LOCAL&amp;VAR:CURRSOURCE=EXS","HARE&amp;VAR:NATFREQ=ANNUAL&amp;VAR:RFIELD=FINALIZED&amp;VAR:DB_TYPE=&amp;VAR:UNITS=M&amp;window=popup&amp;width=450&amp;height=300&amp;START_MAXIMIZED=FALSE"}</definedName>
    <definedName name="_27__FDSAUDITLINK__" hidden="1">{"fdsup://IBCentral/FAT Viewer?action=UPDATE&amp;creator=factset&amp;DOC_NAME=fat:reuters_annual_source_window.fat&amp;display_string=Audit&amp;DYN_ARGS=TRUE&amp;VAR:ID1=30307510&amp;VAR:RCODE=QTLE&amp;VAR:SDATE=20080899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270__FDSAUDITLINK__" hidden="1">{"fdsup://IBCentral/FAT Viewer?action=UPDATE&amp;creator=factset&amp;DOC_NAME=fat:reuters_annual_source_window.fat&amp;display_string=Audit&amp;DYN_ARGS=TRUE&amp;VAR:ID1=71708110&amp;VAR:RCODE=SALES&amp;VAR:SDATE=20081299&amp;VAR:FREQ=Y&amp;VAR:RELITEM=RP&amp;VAR:CURRENCY=LOCAL&amp;VAR:CURRSOURCE=EXS","HARE&amp;VAR:NATFREQ=ANNUAL&amp;VAR:RFIELD=FINALIZED&amp;VAR:DB_TYPE=&amp;VAR:UNITS=M&amp;window=popup&amp;width=450&amp;height=300&amp;START_MAXIMIZED=FALSE"}</definedName>
    <definedName name="_271__FDSAUDITLINK__" hidden="1">{"fdsup://IBCentral/FAT Viewer?action=UPDATE&amp;creator=factset&amp;DOC_NAME=fat:reuters_annual_source_window.fat&amp;display_string=Audit&amp;DYN_ARGS=TRUE&amp;VAR:ID1=59491810&amp;VAR:RCODE=SCSI&amp;VAR:SDATE=20080699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272__FDSAUDITLINK__" hidden="1">{"fdsup://IBCentral/FAT Viewer?action=UPDATE&amp;creator=factset&amp;DOC_NAME=fat:reuters_annual_source_window.fat&amp;display_string=Audit&amp;DYN_ARGS=TRUE&amp;VAR:ID1=59491810&amp;VAR:RCODE=SALES&amp;VAR:SDATE=20080699&amp;VAR:FREQ=Y&amp;VAR:RELITEM=RP&amp;VAR:CURRENCY=LOCAL&amp;VAR:CURRSOURCE=EXS","HARE&amp;VAR:NATFREQ=ANNUAL&amp;VAR:RFIELD=FINALIZED&amp;VAR:DB_TYPE=&amp;VAR:UNITS=M&amp;window=popup&amp;width=450&amp;height=300&amp;START_MAXIMIZED=FALSE"}</definedName>
    <definedName name="_273__FDSAUDITLINK__" hidden="1">{"fdsup://IBCentral/FAT Viewer?action=UPDATE&amp;creator=factset&amp;DOC_NAME=fat:reuters_annual_source_window.fat&amp;display_string=Audit&amp;DYN_ARGS=TRUE&amp;VAR:ID1=59491810&amp;VAR:RCODE=SALES&amp;VAR:SDATE=20080699&amp;VAR:FREQ=Y&amp;VAR:RELITEM=RP&amp;VAR:CURRENCY=LOCAL&amp;VAR:CURRSOURCE=EXS","HARE&amp;VAR:NATFREQ=ANNUAL&amp;VAR:RFIELD=FINALIZED&amp;VAR:DB_TYPE=&amp;VAR:UNITS=M&amp;window=popup&amp;width=450&amp;height=300&amp;START_MAXIMIZED=FALSE"}</definedName>
    <definedName name="_274__FDSAUDITLINK__" hidden="1">{"fdsup://IBCentral/FAT Viewer?action=UPDATE&amp;creator=factset&amp;DOC_NAME=fat:reuters_annual_source_window.fat&amp;display_string=Audit&amp;DYN_ARGS=TRUE&amp;VAR:ID1=98433210&amp;VAR:RCODE=SCSI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275__FDSAUDITLINK__" hidden="1">{"fdsup://IBCentral/FAT Viewer?action=UPDATE&amp;creator=factset&amp;DOC_NAME=fat:reuters_annual_source_window.fat&amp;display_string=Audit&amp;DYN_ARGS=TRUE&amp;VAR:ID1=98433210&amp;VAR:RCODE=FDSASTINTANG&amp;VAR:SDATE=20071299&amp;VAR:FREQ=Y&amp;VAR:RELITEM=&amp;VAR:CURRENCY=LOCAL&amp;VAR:CURRSOURC","E=EXSHARE&amp;VAR:NATFREQ=ANNUAL&amp;VAR:RFIELD=FINALIZED&amp;VAR:DB_TYPE=&amp;VAR:UNITS=M&amp;window=popup&amp;width=450&amp;height=300&amp;START_MAXIMIZED=FALSE"}</definedName>
    <definedName name="_276__FDSAUDITLINK__" hidden="1">{"fdsup://IBCentral/FAT Viewer?action=UPDATE&amp;creator=factset&amp;DOC_NAME=fat:reuters_annual_source_window.fat&amp;display_string=Audit&amp;DYN_ARGS=TRUE&amp;VAR:ID1=98433210&amp;VAR:RCODE=QTLE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277__FDSAUDITLINK__" hidden="1">{"fdsup://IBCentral/FAT Viewer?action=UPDATE&amp;creator=factset&amp;DOC_NAME=fat:reuters_annual_source_window.fat&amp;display_string=Audit&amp;DYN_ARGS=TRUE&amp;VAR:ID1=98433210&amp;VAR:RCODE=SALES&amp;VAR:SDATE=20071299&amp;VAR:FREQ=Y&amp;VAR:RELITEM=RP&amp;VAR:CURRENCY=LOCAL&amp;VAR:CURRSOURCE=EXS","HARE&amp;VAR:NATFREQ=ANNUAL&amp;VAR:RFIELD=FINALIZED&amp;VAR:DB_TYPE=&amp;VAR:UNITS=M&amp;window=popup&amp;width=450&amp;height=300&amp;START_MAXIMIZED=FALSE"}</definedName>
    <definedName name="_278__FDSAUDITLINK__" hidden="1">{"fdsup://IBCentral/FAT Viewer?action=UPDATE&amp;creator=factset&amp;DOC_NAME=fat:reuters_annual_source_window.fat&amp;display_string=Audit&amp;DYN_ARGS=TRUE&amp;VAR:ID1=98433210&amp;VAR:RCODE=SALES&amp;VAR:SDATE=20071299&amp;VAR:FREQ=Y&amp;VAR:RELITEM=RP&amp;VAR:CURRENCY=LOCAL&amp;VAR:CURRSOURCE=EXS","HARE&amp;VAR:NATFREQ=ANNUAL&amp;VAR:RFIELD=FINALIZED&amp;VAR:DB_TYPE=&amp;VAR:UNITS=M&amp;window=popup&amp;width=450&amp;height=300&amp;START_MAXIMIZED=FALSE"}</definedName>
    <definedName name="_279__FDSAUDITLINK__" hidden="1">{"fdsup://IBCentral/FAT Viewer?action=UPDATE&amp;creator=factset&amp;DOC_NAME=fat:reuters_annual_shs_src_window.fat&amp;display_string=Audit&amp;DYN_ARGS=TRUE&amp;VAR:ID1=98433210&amp;VAR:RCODE=FDSSHSOUTDEPS&amp;VAR:SDATE=20071299&amp;VAR:FREQ=Y&amp;VAR:RELITEM=RP&amp;VAR:CURRENCY=&amp;VAR:CURRSOURCE","=EXSHARE&amp;VAR:NATFREQ=ANNUAL&amp;VAR:RFIELD=FINALIZED&amp;VAR:DB_TYPE=&amp;VAR:UNITS=M&amp;window=popup&amp;width=450&amp;height=300&amp;START_MAXIMIZED=FALSE"}</definedName>
    <definedName name="_28__FDSAUDITLINK__" hidden="1">{"fdsup://IBCentral/FAT Viewer?action=UPDATE&amp;creator=factset&amp;DOC_NAME=fat:reuters_annual_source_window.fat&amp;display_string=Audit&amp;DYN_ARGS=TRUE&amp;VAR:ID1=30307510&amp;VAR:RCODE=SALES&amp;VAR:SDATE=20080899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280__FDSAUDITLINK__" hidden="1">{"fdsup://IBCentral/FAT Viewer?action=UPDATE&amp;creator=factset&amp;DOC_NAME=fat:reuters_annual_shs_src_window.fat&amp;display_string=Audit&amp;DYN_ARGS=TRUE&amp;VAR:ID1=59491810&amp;VAR:RCODE=FDSSHSOUTDEPS&amp;VAR:SDATE=20080699&amp;VAR:FREQ=Y&amp;VAR:RELITEM=RP&amp;VAR:CURRENCY=&amp;VAR:CURRSOURCE","=EXSHARE&amp;VAR:NATFREQ=ANNUAL&amp;VAR:RFIELD=FINALIZED&amp;VAR:DB_TYPE=&amp;VAR:UNITS=M&amp;window=popup&amp;width=450&amp;height=300&amp;START_MAXIMIZED=FALSE"}</definedName>
    <definedName name="_29__FDSAUDITLINK__" hidden="1">{"fdsup://IBCentral/FAT Viewer?action=UPDATE&amp;creator=factset&amp;DOC_NAME=fat:reuters_annual_source_window.fat&amp;display_string=Audit&amp;DYN_ARGS=TRUE&amp;VAR:ID1=87612E10&amp;VAR:RCODE=SCSI&amp;VAR:SDATE=20080199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3__FDSAUDITLINK__" hidden="1">{"fdsup://Directions/FactSet Auditing Viewer?action=AUDIT_VALUE&amp;DB=129&amp;ID1=38259P50&amp;VALUEID=02649&amp;SDATE=2009&amp;PERIODTYPE=ANN_STD&amp;window=popup_no_bar&amp;width=385&amp;height=120&amp;START_MAXIMIZED=FALSE&amp;creator=factset&amp;display_string=Audit"}</definedName>
    <definedName name="_30__FDSAUDITLINK__" hidden="1">{"fdsup://IBCentral/FAT Viewer?action=UPDATE&amp;creator=factset&amp;DOC_NAME=fat:reuters_annual_source_window.fat&amp;display_string=Audit&amp;DYN_ARGS=TRUE&amp;VAR:ID1=93114210&amp;VAR:RCODE=SCSI&amp;VAR:SDATE=20080199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31__FDSAUDITLINK__" hidden="1">{"fdsup://IBCentral/FAT Viewer?action=UPDATE&amp;creator=factset&amp;DOC_NAME=fat:reuters_annual_source_window.fat&amp;display_string=Audit&amp;DYN_ARGS=TRUE&amp;VAR:ID1=87612E10&amp;VAR:RCODE=FDSASTINTANG&amp;VAR:SDATE=20080199&amp;VAR:FREQ=Y&amp;VAR:RELITEM=&amp;VAR:CURRENCY=USD&amp;VAR:CURRSOURCE=","EXSHARE&amp;VAR:NATFREQ=ANNUAL&amp;VAR:RFIELD=FINALIZED&amp;VAR:DB_TYPE=&amp;VAR:UNITS=M&amp;window=popup&amp;width=450&amp;height=300&amp;START_MAXIMIZED=FALSE"}</definedName>
    <definedName name="_32__FDSAUDITLINK__" hidden="1">{"fdsup://IBCentral/FAT Viewer?action=UPDATE&amp;creator=factset&amp;DOC_NAME=fat:reuters_annual_source_window.fat&amp;display_string=Audit&amp;DYN_ARGS=TRUE&amp;VAR:ID1=87612E10&amp;VAR:RCODE=QTLE&amp;VAR:SDATE=20080199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33__FDSAUDITLINK__" hidden="1">{"fdsup://IBCentral/FAT Viewer?action=UPDATE&amp;creator=factset&amp;DOC_NAME=fat:reuters_annual_source_window.fat&amp;display_string=Audit&amp;DYN_ARGS=TRUE&amp;VAR:ID1=87612E10&amp;VAR:RCODE=SALES&amp;VAR:SDATE=20080199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34__FDSAUDITLINK__" hidden="1">{"fdsup://IBCentral/FAT Viewer?action=UPDATE&amp;creator=factset&amp;DOC_NAME=fat:reuters_annual_source_window.fat&amp;display_string=Audit&amp;DYN_ARGS=TRUE&amp;VAR:ID1=93114210&amp;VAR:RCODE=SALES&amp;VAR:SDATE=20080199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35__FDSAUDITLINK__" hidden="1">{"fdsup://IBCentral/FAT Viewer?action=UPDATE&amp;creator=factset&amp;DOC_NAME=fat:reuters_annual_source_window.fat&amp;display_string=Audit&amp;DYN_ARGS=TRUE&amp;VAR:ID1=87612E10&amp;VAR:RCODE=SCSI&amp;VAR:SDATE=20080199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36__FDSAUDITLINK__" hidden="1">{"fdsup://IBCentral/FAT Viewer?action=UPDATE&amp;creator=factset&amp;DOC_NAME=fat:reuters_annual_source_window.fat&amp;display_string=Audit&amp;DYN_ARGS=TRUE&amp;VAR:ID1=93114210&amp;VAR:RCODE=SCSI&amp;VAR:SDATE=20080199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37__FDSAUDITLINK__" hidden="1">{"fdsup://IBCentral/FAT Viewer?action=UPDATE&amp;creator=factset&amp;DOC_NAME=fat:reuters_annual_source_window.fat&amp;display_string=Audit&amp;DYN_ARGS=TRUE&amp;VAR:ID1=87612E10&amp;VAR:RCODE=FDSASTINTANG&amp;VAR:SDATE=20080199&amp;VAR:FREQ=Y&amp;VAR:RELITEM=&amp;VAR:CURRENCY=USD&amp;VAR:CURRSOURCE=","EXSHARE&amp;VAR:NATFREQ=ANNUAL&amp;VAR:RFIELD=FINALIZED&amp;VAR:DB_TYPE=&amp;VAR:UNITS=M&amp;window=popup&amp;width=450&amp;height=300&amp;START_MAXIMIZED=FALSE"}</definedName>
    <definedName name="_38__FDSAUDITLINK__" hidden="1">{"fdsup://IBCentral/FAT Viewer?action=UPDATE&amp;creator=factset&amp;DOC_NAME=fat:reuters_annual_source_window.fat&amp;display_string=Audit&amp;DYN_ARGS=TRUE&amp;VAR:ID1=87612E10&amp;VAR:RCODE=QTLE&amp;VAR:SDATE=20080199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39__FDSAUDITLINK__" hidden="1">{"fdsup://IBCentral/FAT Viewer?action=UPDATE&amp;creator=factset&amp;DOC_NAME=fat:reuters_annual_source_window.fat&amp;display_string=Audit&amp;DYN_ARGS=TRUE&amp;VAR:ID1=87612E10&amp;VAR:RCODE=SALES&amp;VAR:SDATE=20080199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4__FDSAUDITLINK__" hidden="1">{"fdsup://Directions/FactSet Auditing Viewer?action=AUDIT_VALUE&amp;DB=129&amp;ID1=38259P50&amp;VALUEID=01001&amp;SDATE=2009&amp;PERIODTYPE=ANN_STD&amp;window=popup_no_bar&amp;width=385&amp;height=120&amp;START_MAXIMIZED=FALSE&amp;creator=factset&amp;display_string=Audit"}</definedName>
    <definedName name="_40__FDSAUDITLINK__" hidden="1">{"fdsup://IBCentral/FAT Viewer?action=UPDATE&amp;creator=factset&amp;DOC_NAME=fat:reuters_annual_source_window.fat&amp;display_string=Audit&amp;DYN_ARGS=TRUE&amp;VAR:ID1=93114210&amp;VAR:RCODE=SALES&amp;VAR:SDATE=20080199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41__FDSAUDITLINK__" hidden="1">{"fdsup://IBCentral/FAT Viewer?action=UPDATE&amp;creator=factset&amp;DOC_NAME=fat:reuters_annual_source_window.fat&amp;display_string=Audit&amp;DYN_ARGS=TRUE&amp;VAR:ID1=22160K10&amp;VAR:RCODE=SCSI&amp;VAR:SDATE=20080899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42__FDSAUDITLINK__" hidden="1">{"fdsup://IBCentral/FAT Viewer?action=UPDATE&amp;creator=factset&amp;DOC_NAME=fat:reuters_annual_source_window.fat&amp;display_string=Audit&amp;DYN_ARGS=TRUE&amp;VAR:ID1=22160K10&amp;VAR:RCODE=FDSASTINTANG&amp;VAR:SDATE=20080899&amp;VAR:FREQ=Y&amp;VAR:RELITEM=&amp;VAR:CURRENCY=USD&amp;VAR:CURRSOURCE=","EXSHARE&amp;VAR:NATFREQ=ANNUAL&amp;VAR:RFIELD=FINALIZED&amp;VAR:DB_TYPE=&amp;VAR:UNITS=M&amp;window=popup&amp;width=450&amp;height=300&amp;START_MAXIMIZED=FALSE"}</definedName>
    <definedName name="_43__FDSAUDITLINK__" hidden="1">{"fdsup://IBCentral/FAT Viewer?action=UPDATE&amp;creator=factset&amp;DOC_NAME=fat:reuters_annual_source_window.fat&amp;display_string=Audit&amp;DYN_ARGS=TRUE&amp;VAR:ID1=22160K10&amp;VAR:RCODE=QTLE&amp;VAR:SDATE=20080899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44__FDSAUDITLINK__" hidden="1">{"fdsup://IBCentral/FAT Viewer?action=UPDATE&amp;creator=factset&amp;DOC_NAME=fat:reuters_annual_source_window.fat&amp;display_string=Audit&amp;DYN_ARGS=TRUE&amp;VAR:ID1=22160K10&amp;VAR:RCODE=SALES&amp;VAR:SDATE=20080899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45__FDSAUDITLINK__" hidden="1">{"fdsup://IBCentral/FAT Viewer?action=UPDATE&amp;creator=factset&amp;DOC_NAME=fat:reuters_annual_source_window.fat&amp;display_string=Audit&amp;DYN_ARGS=TRUE&amp;VAR:ID1=22160K10&amp;VAR:RCODE=SCSI&amp;VAR:SDATE=20080899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46__FDSAUDITLINK__" hidden="1">{"fdsup://IBCentral/FAT Viewer?action=UPDATE&amp;creator=factset&amp;DOC_NAME=fat:reuters_annual_source_window.fat&amp;display_string=Audit&amp;DYN_ARGS=TRUE&amp;VAR:ID1=22160K10&amp;VAR:RCODE=FDSASTINTANG&amp;VAR:SDATE=20080899&amp;VAR:FREQ=Y&amp;VAR:RELITEM=&amp;VAR:CURRENCY=USD&amp;VAR:CURRSOURCE=","EXSHARE&amp;VAR:NATFREQ=ANNUAL&amp;VAR:RFIELD=FINALIZED&amp;VAR:DB_TYPE=&amp;VAR:UNITS=M&amp;window=popup&amp;width=450&amp;height=300&amp;START_MAXIMIZED=FALSE"}</definedName>
    <definedName name="_47__FDSAUDITLINK__" hidden="1">{"fdsup://IBCentral/FAT Viewer?action=UPDATE&amp;creator=factset&amp;DOC_NAME=fat:reuters_annual_source_window.fat&amp;display_string=Audit&amp;DYN_ARGS=TRUE&amp;VAR:ID1=22160K10&amp;VAR:RCODE=QTLE&amp;VAR:SDATE=20080899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48__FDSAUDITLINK__" hidden="1">{"fdsup://IBCentral/FAT Viewer?action=UPDATE&amp;creator=factset&amp;DOC_NAME=fat:reuters_annual_source_window.fat&amp;display_string=Audit&amp;DYN_ARGS=TRUE&amp;VAR:ID1=22160K10&amp;VAR:RCODE=SALES&amp;VAR:SDATE=20080899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49__FDSAUDITLINK__" hidden="1">{"fdsup://IBCentral/FAT Viewer?action=UPDATE&amp;creator=factset&amp;DOC_NAME=fat:reuters_annual_source_window.fat&amp;display_string=Audit&amp;DYN_ARGS=TRUE&amp;VAR:ID1=93114210&amp;VAR:RCODE=SALES&amp;VAR:SDATE=20080199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5__FDSAUDITLINK__" hidden="1">{"fdsup://Directions/FactSet Auditing Viewer?action=AUDIT_VALUE&amp;DB=129&amp;ID1=38259P50&amp;VALUEID=01001&amp;SDATE=2009&amp;PERIODTYPE=ANN_STD&amp;window=popup_no_bar&amp;width=385&amp;height=120&amp;START_MAXIMIZED=FALSE&amp;creator=factset&amp;display_string=Audit"}</definedName>
    <definedName name="_50__FDSAUDITLINK__" hidden="1">{"fdsup://IBCentral/FAT Viewer?action=UPDATE&amp;creator=factset&amp;DOC_NAME=fat:reuters_annual_source_window.fat&amp;display_string=Audit&amp;DYN_ARGS=TRUE&amp;VAR:ID1=22160K10&amp;VAR:RCODE=SALES&amp;VAR:SDATE=20080899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51__FDSAUDITLINK__" hidden="1">{"fdsup://IBCentral/FAT Viewer?action=UPDATE&amp;creator=factset&amp;DOC_NAME=fat:reuters_annual_source_window.fat&amp;display_string=Audit&amp;DYN_ARGS=TRUE&amp;VAR:ID1=93114210&amp;VAR:RCODE=SCSI&amp;VAR:SDATE=20080199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52__FDSAUDITLINK__" hidden="1">{"fdsup://IBCentral/FAT Viewer?action=UPDATE&amp;creator=factset&amp;DOC_NAME=fat:reuters_annual_source_window.fat&amp;display_string=Audit&amp;DYN_ARGS=TRUE&amp;VAR:ID1=93114210&amp;VAR:RCODE=SCSI&amp;VAR:SDATE=20080199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53__FDSAUDITLINK__" hidden="1">{"fdsup://IBCentral/FAT Viewer?action=UPDATE&amp;creator=factset&amp;DOC_NAME=fat:reuters_annual_source_window.fat&amp;display_string=Audit&amp;DYN_ARGS=TRUE&amp;VAR:ID1=22160K10&amp;VAR:RCODE=SCSI&amp;VAR:SDATE=20080899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54__FDSAUDITLINK__" hidden="1">{"fdsup://IBCentral/FAT Viewer?action=UPDATE&amp;creator=factset&amp;DOC_NAME=fat:reuters_annual_source_window.fat&amp;display_string=Audit&amp;DYN_ARGS=TRUE&amp;VAR:ID1=93114210&amp;VAR:RCODE=SCSI&amp;VAR:SDATE=20080199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55__FDSAUDITLINK__" hidden="1">{"fdsup://IBCentral/FAT Viewer?action=UPDATE&amp;creator=factset&amp;DOC_NAME=fat:reuters_annual_source_window.fat&amp;display_string=Audit&amp;DYN_ARGS=TRUE&amp;VAR:ID1=22160K10&amp;VAR:RCODE=FDSASTINTANG&amp;VAR:SDATE=20080899&amp;VAR:FREQ=Y&amp;VAR:RELITEM=&amp;VAR:CURRENCY=USD&amp;VAR:CURRSOURCE=","EXSHARE&amp;VAR:NATFREQ=ANNUAL&amp;VAR:RFIELD=FINALIZED&amp;VAR:DB_TYPE=&amp;VAR:UNITS=M&amp;window=popup&amp;width=450&amp;height=300&amp;START_MAXIMIZED=FALSE"}</definedName>
    <definedName name="_56__FDSAUDITLINK__" hidden="1">{"fdsup://IBCentral/FAT Viewer?action=UPDATE&amp;creator=factset&amp;DOC_NAME=fat:reuters_annual_source_window.fat&amp;display_string=Audit&amp;DYN_ARGS=TRUE&amp;VAR:ID1=22160K10&amp;VAR:RCODE=QTLE&amp;VAR:SDATE=20080899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57__FDSAUDITLINK__" hidden="1">{"fdsup://IBCentral/FAT Viewer?action=UPDATE&amp;creator=factset&amp;DOC_NAME=fat:reuters_annual_source_window.fat&amp;display_string=Audit&amp;DYN_ARGS=TRUE&amp;VAR:ID1=22160K10&amp;VAR:RCODE=SALES&amp;VAR:SDATE=20080899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58__FDSAUDITLINK__" hidden="1">{"fdsup://IBCentral/FAT Viewer?action=UPDATE&amp;creator=factset&amp;DOC_NAME=fat:reuters_annual_source_window.fat&amp;display_string=Audit&amp;DYN_ARGS=TRUE&amp;VAR:ID1=93114210&amp;VAR:RCODE=SALES&amp;VAR:SDATE=20080199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59__FDSAUDITLINK__" hidden="1">{"fdsup://IBCentral/FAT Viewer?action=UPDATE&amp;creator=factset&amp;DOC_NAME=fat:reuters_annual_source_window.fat&amp;display_string=Audit&amp;DYN_ARGS=TRUE&amp;VAR:ID1=93114210&amp;VAR:RCODE=SCSI&amp;VAR:SDATE=20080199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6__FDSAUDITLINK__" hidden="1">{"fdsup://Directions/FactSet Auditing Viewer?action=AUDIT_VALUE&amp;DB=129&amp;ID1=59491810&amp;VALUEID=01001&amp;SDATE=2009&amp;PERIODTYPE=ANN_STD&amp;window=popup_no_bar&amp;width=385&amp;height=120&amp;START_MAXIMIZED=FALSE&amp;creator=factset&amp;display_string=Audit"}</definedName>
    <definedName name="_60__FDSAUDITLINK__" hidden="1">{"fdsup://IBCentral/FAT Viewer?action=UPDATE&amp;creator=factset&amp;DOC_NAME=fat:reuters_annual_source_window.fat&amp;display_string=Audit&amp;DYN_ARGS=TRUE&amp;VAR:ID1=22160K10&amp;VAR:RCODE=SCSI&amp;VAR:SDATE=20080899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61__FDSAUDITLINK__" hidden="1">{"fdsup://IBCentral/FAT Viewer?action=UPDATE&amp;creator=factset&amp;DOC_NAME=fat:reuters_annual_source_window.fat&amp;display_string=Audit&amp;DYN_ARGS=TRUE&amp;VAR:ID1=22160K10&amp;VAR:RCODE=FDSASTINTANG&amp;VAR:SDATE=20080899&amp;VAR:FREQ=Y&amp;VAR:RELITEM=&amp;VAR:CURRENCY=USD&amp;VAR:CURRSOURCE=","EXSHARE&amp;VAR:NATFREQ=ANNUAL&amp;VAR:RFIELD=FINALIZED&amp;VAR:DB_TYPE=&amp;VAR:UNITS=M&amp;window=popup&amp;width=450&amp;height=300&amp;START_MAXIMIZED=FALSE"}</definedName>
    <definedName name="_62__FDSAUDITLINK__" hidden="1">{"fdsup://IBCentral/FAT Viewer?action=UPDATE&amp;creator=factset&amp;DOC_NAME=fat:reuters_annual_source_window.fat&amp;display_string=Audit&amp;DYN_ARGS=TRUE&amp;VAR:ID1=22160K10&amp;VAR:RCODE=QTLE&amp;VAR:SDATE=20080899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63__FDSAUDITLINK__" hidden="1">{"fdsup://IBCentral/FAT Viewer?action=UPDATE&amp;creator=factset&amp;DOC_NAME=fat:reuters_annual_source_window.fat&amp;display_string=Audit&amp;DYN_ARGS=TRUE&amp;VAR:ID1=87612E10&amp;VAR:RCODE=SCSI&amp;VAR:SDATE=20080199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64__FDSAUDITLINK__" hidden="1">{"fdsup://IBCentral/FAT Viewer?action=UPDATE&amp;creator=factset&amp;DOC_NAME=fat:reuters_annual_source_window.fat&amp;display_string=Audit&amp;DYN_ARGS=TRUE&amp;VAR:ID1=87612E10&amp;VAR:RCODE=FDSASTINTANG&amp;VAR:SDATE=20080199&amp;VAR:FREQ=Y&amp;VAR:RELITEM=&amp;VAR:CURRENCY=USD&amp;VAR:CURRSOURCE=","EXSHARE&amp;VAR:NATFREQ=ANNUAL&amp;VAR:RFIELD=FINALIZED&amp;VAR:DB_TYPE=&amp;VAR:UNITS=M&amp;window=popup&amp;width=450&amp;height=300&amp;START_MAXIMIZED=FALSE"}</definedName>
    <definedName name="_65__FDSAUDITLINK__" hidden="1">{"fdsup://IBCentral/FAT Viewer?action=UPDATE&amp;creator=factset&amp;DOC_NAME=fat:reuters_annual_source_window.fat&amp;display_string=Audit&amp;DYN_ARGS=TRUE&amp;VAR:ID1=87612E10&amp;VAR:RCODE=QTLE&amp;VAR:SDATE=20080199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66__FDSAUDITLINK__" hidden="1">{"fdsup://IBCentral/FAT Viewer?action=UPDATE&amp;creator=factset&amp;DOC_NAME=fat:reuters_annual_source_window.fat&amp;display_string=Audit&amp;DYN_ARGS=TRUE&amp;VAR:ID1=87612E10&amp;VAR:RCODE=SALES&amp;VAR:SDATE=20080199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67__FDSAUDITLINK__" hidden="1">{"fdsup://IBCentral/FAT Viewer?action=UPDATE&amp;creator=factset&amp;DOC_NAME=fat:reuters_annual_source_window.fat&amp;display_string=Audit&amp;DYN_ARGS=TRUE&amp;VAR:ID1=98433210&amp;VAR:RCODE=SCSI&amp;VAR:SDATE=20071299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68__FDSAUDITLINK__" hidden="1">{"fdsup://IBCentral/FAT Viewer?action=UPDATE&amp;creator=factset&amp;DOC_NAME=fat:reuters_annual_source_window.fat&amp;display_string=Audit&amp;DYN_ARGS=TRUE&amp;VAR:ID1=59491810&amp;VAR:RCODE=SCSI&amp;VAR:SDATE=20080699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69__FDSAUDITLINK__" hidden="1">{"fdsup://IBCentral/FAT Viewer?action=UPDATE&amp;creator=factset&amp;DOC_NAME=fat:reuters_annual_source_window.fat&amp;display_string=Audit&amp;DYN_ARGS=TRUE&amp;VAR:ID1=98433210&amp;VAR:RCODE=FDSASTINTANG&amp;VAR:SDATE=20071299&amp;VAR:FREQ=Y&amp;VAR:RELITEM=&amp;VAR:CURRENCY=USD&amp;VAR:CURRSOURCE=","EXSHARE&amp;VAR:NATFREQ=ANNUAL&amp;VAR:RFIELD=FINALIZED&amp;VAR:DB_TYPE=&amp;VAR:UNITS=M&amp;window=popup&amp;width=450&amp;height=300&amp;START_MAXIMIZED=FALSE"}</definedName>
    <definedName name="_7__FDSAUDITLINK__" hidden="1">{"fdsup://Directions/FactSet Auditing Viewer?action=AUDIT_VALUE&amp;DB=129&amp;ID1=59491810&amp;VALUEID=01001&amp;SDATE=2009&amp;PERIODTYPE=ANN_STD&amp;window=popup_no_bar&amp;width=385&amp;height=120&amp;START_MAXIMIZED=FALSE&amp;creator=factset&amp;display_string=Audit"}</definedName>
    <definedName name="_70__FDSAUDITLINK__" hidden="1">{"fdsup://IBCentral/FAT Viewer?action=UPDATE&amp;creator=factset&amp;DOC_NAME=fat:reuters_annual_source_window.fat&amp;display_string=Audit&amp;DYN_ARGS=TRUE&amp;VAR:ID1=98433210&amp;VAR:RCODE=QTLE&amp;VAR:SDATE=20071299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71__FDSAUDITLINK__" hidden="1">{"fdsup://IBCentral/FAT Viewer?action=UPDATE&amp;creator=factset&amp;DOC_NAME=fat:reuters_annual_source_window.fat&amp;display_string=Audit&amp;DYN_ARGS=TRUE&amp;VAR:ID1=98433210&amp;VAR:RCODE=SALES&amp;VAR:SDATE=20071299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72__FDSAUDITLINK__" hidden="1">{"fdsup://IBCentral/FAT Viewer?action=UPDATE&amp;creator=factset&amp;DOC_NAME=fat:reuters_annual_source_window.fat&amp;display_string=Audit&amp;DYN_ARGS=TRUE&amp;VAR:ID1=59491810&amp;VAR:RCODE=SALES&amp;VAR:SDATE=20080699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73__FDSAUDITLINK__" hidden="1">{"fdsup://IBCentral/FAT Viewer?action=UPDATE&amp;creator=factset&amp;DOC_NAME=fat:reuters_annual_source_window.fat&amp;display_string=Audit&amp;DYN_ARGS=TRUE&amp;VAR:ID1=98433210&amp;VAR:RCODE=SALES&amp;VAR:SDATE=20071299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74__FDSAUDITLINK__" hidden="1">{"fdsup://IBCentral/FAT Viewer?action=UPDATE&amp;creator=factset&amp;DOC_NAME=fat:reuters_annual_source_window.fat&amp;display_string=Audit&amp;DYN_ARGS=TRUE&amp;VAR:ID1=59491810&amp;VAR:RCODE=SALES&amp;VAR:SDATE=20080699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75__FDSAUDITLINK__" hidden="1">{"fdsup://IBCentral/FAT Viewer?action=UPDATE&amp;creator=factset&amp;DOC_NAME=fat:reuters_annual_source_window.fat&amp;display_string=Audit&amp;DYN_ARGS=TRUE&amp;VAR:ID1=59018810&amp;VAR:RCODE=SCSI&amp;VAR:SDATE=20071299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76__FDSAUDITLINK__" hidden="1">{"fdsup://IBCentral/FAT Viewer?action=UPDATE&amp;creator=factset&amp;DOC_NAME=fat:reuters_annual_source_window.fat&amp;display_string=Audit&amp;DYN_ARGS=TRUE&amp;VAR:ID1=06050510&amp;VAR:RCODE=SCSI&amp;VAR:SDATE=20071299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77__FDSAUDITLINK__" hidden="1">{"fdsup://IBCentral/FAT Viewer?action=UPDATE&amp;creator=factset&amp;DOC_NAME=fat:reuters_annual_source_window.fat&amp;display_string=Audit&amp;DYN_ARGS=TRUE&amp;VAR:ID1=59018810&amp;VAR:RCODE=FDSASTINTANG&amp;VAR:SDATE=20071299&amp;VAR:FREQ=Y&amp;VAR:RELITEM=&amp;VAR:CURRENCY=USD&amp;VAR:CURRSOURCE=","EXSHARE&amp;VAR:NATFREQ=ANNUAL&amp;VAR:RFIELD=FINALIZED&amp;VAR:DB_TYPE=&amp;VAR:UNITS=M&amp;window=popup&amp;width=450&amp;height=300&amp;START_MAXIMIZED=FALSE"}</definedName>
    <definedName name="_78__FDSAUDITLINK__" hidden="1">{"fdsup://IBCentral/FAT Viewer?action=UPDATE&amp;creator=factset&amp;DOC_NAME=fat:reuters_annual_source_window.fat&amp;display_string=Audit&amp;DYN_ARGS=TRUE&amp;VAR:ID1=59018810&amp;VAR:RCODE=QTLE&amp;VAR:SDATE=20071299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79__FDSAUDITLINK__" hidden="1">{"fdsup://IBCentral/FAT Viewer?action=UPDATE&amp;creator=factset&amp;DOC_NAME=fat:reuters_annual_source_window.fat&amp;display_string=Audit&amp;DYN_ARGS=TRUE&amp;VAR:ID1=59018810&amp;VAR:RCODE=SALES&amp;VAR:SDATE=20071299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8__FDSAUDITLINK__" hidden="1">{"fdsup://Directions/FactSet Auditing Viewer?action=AUDIT_VALUE&amp;DB=129&amp;ID1=98433210&amp;VALUEID=02001&amp;SDATE=2009&amp;PERIODTYPE=ANN_STD&amp;window=popup_no_bar&amp;width=385&amp;height=120&amp;START_MAXIMIZED=FALSE&amp;creator=factset&amp;display_string=Audit"}</definedName>
    <definedName name="_80__FDSAUDITLINK__" hidden="1">{"fdsup://IBCentral/FAT Viewer?action=UPDATE&amp;creator=factset&amp;DOC_NAME=fat:reuters_annual_source_window.fat&amp;display_string=Audit&amp;DYN_ARGS=TRUE&amp;VAR:ID1=06050510&amp;VAR:RCODE=SALES&amp;VAR:SDATE=20071299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81__FDSAUDITLINK__" hidden="1">{"fdsup://IBCentral/FAT Viewer?action=UPDATE&amp;creator=factset&amp;DOC_NAME=fat:reuters_annual_source_window.fat&amp;display_string=Audit&amp;DYN_ARGS=TRUE&amp;VAR:ID1=92990310&amp;VAR:RCODE=SCSI&amp;VAR:SDATE=20071299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82__FDSAUDITLINK__" hidden="1">{"fdsup://IBCentral/FAT Viewer?action=UPDATE&amp;creator=factset&amp;DOC_NAME=fat:reuters_annual_source_window.fat&amp;display_string=Audit&amp;DYN_ARGS=TRUE&amp;VAR:ID1=94974610&amp;VAR:RCODE=SCSI&amp;VAR:SDATE=20071299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83__FDSAUDITLINK__" hidden="1">{"fdsup://IBCentral/FAT Viewer?action=UPDATE&amp;creator=factset&amp;DOC_NAME=fat:reuters_annual_source_window.fat&amp;display_string=Audit&amp;DYN_ARGS=TRUE&amp;VAR:ID1=92990310&amp;VAR:RCODE=FDSASTINTANG&amp;VAR:SDATE=20071299&amp;VAR:FREQ=Y&amp;VAR:RELITEM=&amp;VAR:CURRENCY=USD&amp;VAR:CURRSOURCE=","EXSHARE&amp;VAR:NATFREQ=ANNUAL&amp;VAR:RFIELD=FINALIZED&amp;VAR:DB_TYPE=&amp;VAR:UNITS=M&amp;window=popup&amp;width=450&amp;height=300&amp;START_MAXIMIZED=FALSE"}</definedName>
    <definedName name="_84__FDSAUDITLINK__" hidden="1">{"fdsup://IBCentral/FAT Viewer?action=UPDATE&amp;creator=factset&amp;DOC_NAME=fat:reuters_annual_source_window.fat&amp;display_string=Audit&amp;DYN_ARGS=TRUE&amp;VAR:ID1=92990310&amp;VAR:RCODE=QTLE&amp;VAR:SDATE=20071299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85__FDSAUDITLINK__" hidden="1">{"fdsup://IBCentral/FAT Viewer?action=UPDATE&amp;creator=factset&amp;DOC_NAME=fat:reuters_annual_source_window.fat&amp;display_string=Audit&amp;DYN_ARGS=TRUE&amp;VAR:ID1=92990310&amp;VAR:RCODE=SALES&amp;VAR:SDATE=20071299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86__FDSAUDITLINK__" hidden="1">{"fdsup://IBCentral/FAT Viewer?action=UPDATE&amp;creator=factset&amp;DOC_NAME=fat:reuters_annual_source_window.fat&amp;display_string=Audit&amp;DYN_ARGS=TRUE&amp;VAR:ID1=94974610&amp;VAR:RCODE=SALES&amp;VAR:SDATE=20071299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87__FDSAUDITLINK__" hidden="1">{"fdsup://IBCentral/FAT Viewer?action=UPDATE&amp;creator=factset&amp;DOC_NAME=fat:reuters_annual_source_window.fat&amp;display_string=Audit&amp;DYN_ARGS=TRUE&amp;VAR:ID1=61770010&amp;VAR:RCODE=SCSI&amp;VAR:SDATE=20071299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88__FDSAUDITLINK__" hidden="1">{"fdsup://IBCentral/FAT Viewer?action=UPDATE&amp;creator=factset&amp;DOC_NAME=fat:reuters_annual_source_window.fat&amp;display_string=Audit&amp;DYN_ARGS=TRUE&amp;VAR:ID1=30307510&amp;VAR:RCODE=SCSI&amp;VAR:SDATE=20080899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89__FDSAUDITLINK__" hidden="1">{"fdsup://IBCentral/FAT Viewer?action=UPDATE&amp;creator=factset&amp;DOC_NAME=fat:reuters_annual_source_window.fat&amp;display_string=Audit&amp;DYN_ARGS=TRUE&amp;VAR:ID1=61770010&amp;VAR:RCODE=FDSASTINTANG&amp;VAR:SDATE=20071299&amp;VAR:FREQ=Y&amp;VAR:RELITEM=&amp;VAR:CURRENCY=USD&amp;VAR:CURRSOURCE=","EXSHARE&amp;VAR:NATFREQ=ANNUAL&amp;VAR:RFIELD=FINALIZED&amp;VAR:DB_TYPE=&amp;VAR:UNITS=M&amp;window=popup&amp;width=450&amp;height=300&amp;START_MAXIMIZED=FALSE"}</definedName>
    <definedName name="_9__FDSAUDITLINK__" hidden="1">{"fdsup://Directions/FactSet Auditing Viewer?action=AUDIT_VALUE&amp;DB=129&amp;ID1=98433210&amp;VALUEID=02649&amp;SDATE=2009&amp;PERIODTYPE=ANN_STD&amp;window=popup_no_bar&amp;width=385&amp;height=120&amp;START_MAXIMIZED=FALSE&amp;creator=factset&amp;display_string=Audit"}</definedName>
    <definedName name="_90__FDSAUDITLINK__" hidden="1">{"fdsup://IBCentral/FAT Viewer?action=UPDATE&amp;creator=factset&amp;DOC_NAME=fat:reuters_annual_source_window.fat&amp;display_string=Audit&amp;DYN_ARGS=TRUE&amp;VAR:ID1=61770010&amp;VAR:RCODE=QTLE&amp;VAR:SDATE=20071299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91__FDSAUDITLINK__" hidden="1">{"fdsup://IBCentral/FAT Viewer?action=UPDATE&amp;creator=factset&amp;DOC_NAME=fat:reuters_annual_source_window.fat&amp;display_string=Audit&amp;DYN_ARGS=TRUE&amp;VAR:ID1=61770010&amp;VAR:RCODE=SALES&amp;VAR:SDATE=20071299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92__FDSAUDITLINK__" hidden="1">{"fdsup://IBCentral/FAT Viewer?action=UPDATE&amp;creator=factset&amp;DOC_NAME=fat:reuters_annual_source_window.fat&amp;display_string=Audit&amp;DYN_ARGS=TRUE&amp;VAR:ID1=61770010&amp;VAR:RCODE=SALES&amp;VAR:SDATE=20071299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93__FDSAUDITLINK__" hidden="1">{"fdsup://IBCentral/FAT Viewer?action=UPDATE&amp;creator=factset&amp;DOC_NAME=fat:reuters_annual_source_window.fat&amp;display_string=Audit&amp;DYN_ARGS=TRUE&amp;VAR:ID1=30307510&amp;VAR:RCODE=SALES&amp;VAR:SDATE=20080899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94__FDSAUDITLINK__" hidden="1">{"fdsup://IBCentral/FAT Viewer?action=UPDATE&amp;creator=factset&amp;DOC_NAME=fat:reuters_annual_source_window.fat&amp;display_string=Audit&amp;DYN_ARGS=TRUE&amp;VAR:ID1=30307510&amp;VAR:RCODE=SALES&amp;VAR:SDATE=20080899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95__FDSAUDITLINK__" hidden="1">{"fdsup://IBCentral/FAT Viewer?action=UPDATE&amp;creator=factset&amp;DOC_NAME=fat:reuters_annual_source_window.fat&amp;display_string=Audit&amp;DYN_ARGS=TRUE&amp;VAR:ID1=59491810&amp;VAR:RCODE=SALES&amp;VAR:SDATE=20080699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96__FDSAUDITLINK__" hidden="1">{"fdsup://IBCentral/FAT Viewer?action=UPDATE&amp;creator=factset&amp;DOC_NAME=fat:reuters_annual_source_window.fat&amp;display_string=Audit&amp;DYN_ARGS=TRUE&amp;VAR:ID1=59491810&amp;VAR:RCODE=SALES&amp;VAR:SDATE=20080699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97__FDSAUDITLINK__" hidden="1">{"fdsup://IBCentral/FAT Viewer?action=UPDATE&amp;creator=factset&amp;DOC_NAME=fat:reuters_annual_source_window.fat&amp;display_string=Audit&amp;DYN_ARGS=TRUE&amp;VAR:ID1=59491810&amp;VAR:RCODE=SCSI&amp;VAR:SDATE=20080699&amp;VAR:FREQ=Y&amp;VAR:RELITEM=RP&amp;VAR:CURRENCY=USD&amp;VAR:CURRSOURCE=EXSHAR","E&amp;VAR:NATFREQ=ANNUAL&amp;VAR:RFIELD=FINALIZED&amp;VAR:DB_TYPE=&amp;VAR:UNITS=M&amp;window=popup&amp;width=450&amp;height=300&amp;START_MAXIMIZED=FALSE"}</definedName>
    <definedName name="_98__FDSAUDITLINK__" hidden="1">{"fdsup://IBCentral/FAT Viewer?action=UPDATE&amp;creator=factset&amp;DOC_NAME=fat:reuters_annual_source_window.fat&amp;display_string=Audit&amp;DYN_ARGS=TRUE&amp;VAR:ID1=98433210&amp;VAR:RCODE=SALES&amp;VAR:SDATE=20071299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99__FDSAUDITLINK__" hidden="1">{"fdsup://IBCentral/FAT Viewer?action=UPDATE&amp;creator=factset&amp;DOC_NAME=fat:reuters_annual_source_window.fat&amp;display_string=Audit&amp;DYN_ARGS=TRUE&amp;VAR:ID1=98433210&amp;VAR:RCODE=SALES&amp;VAR:SDATE=20071299&amp;VAR:FREQ=Y&amp;VAR:RELITEM=RP&amp;VAR:CURRENCY=USD&amp;VAR:CURRSOURCE=EXSHA","RE&amp;VAR:NATFREQ=ANNUAL&amp;VAR:RFIELD=FINALIZED&amp;VAR:DB_TYPE=&amp;VAR:UNITS=M&amp;window=popup&amp;width=450&amp;height=300&amp;START_MAXIMIZED=FALSE"}</definedName>
    <definedName name="_xlnm._FilterDatabase" localSheetId="4" hidden="1">Acreage!$A$1:$B$29</definedName>
    <definedName name="_xlnm._FilterDatabase" localSheetId="7" hidden="1">Guidance!$A$1:$L$29</definedName>
    <definedName name="_xlnm._FilterDatabase" localSheetId="9" hidden="1">Master!$A$1:$AQ$35</definedName>
    <definedName name="_xlnm._FilterDatabase" localSheetId="1" hidden="1">'Net Back'!$A$1:$M$29</definedName>
    <definedName name="_xlnm._FilterDatabase" localSheetId="5" hidden="1">'Pricing_Liquidity_Market Cap'!$A$1:$M$33</definedName>
    <definedName name="_xlnm._FilterDatabase" localSheetId="2" hidden="1">Production!$A$1:$F$29</definedName>
    <definedName name="_xlnm._FilterDatabase" localSheetId="3" hidden="1">Reserves!$A$1:$B$29</definedName>
    <definedName name="Acquirer">[1]AccDil!$G$2</definedName>
    <definedName name="Current_Quarter">Inputs!$C$21</definedName>
    <definedName name="Date">Inputs!$B$6</definedName>
    <definedName name="Date_Formal">Inputs!$B$7</definedName>
    <definedName name="Date_Full">Inputs!$B$8</definedName>
    <definedName name="Day">Inputs!$C$2</definedName>
    <definedName name="List_Day">Inputs!$XEY$2:$XEY$32</definedName>
    <definedName name="List_Month">Inputs!$XEX$2:$XEX$13</definedName>
    <definedName name="List_Year">Inputs!$XEZ$2:$XEZ$4</definedName>
    <definedName name="Month">Inputs!$B$2</definedName>
    <definedName name="Prev_Quarter">Inputs!$C$22</definedName>
    <definedName name="Recently_Completed_Quarter" localSheetId="7">Inputs!#REF!</definedName>
    <definedName name="Recently_Completed_Quarter">Inputs!#REF!</definedName>
    <definedName name="Target">[1]AccDil!$K$2</definedName>
    <definedName name="Year">Inputs!$D$2</definedName>
  </definedNames>
  <calcPr calcId="145621"/>
</workbook>
</file>

<file path=xl/calcChain.xml><?xml version="1.0" encoding="utf-8"?>
<calcChain xmlns="http://schemas.openxmlformats.org/spreadsheetml/2006/main">
  <c r="E34" i="18" l="1"/>
  <c r="D34" i="18"/>
  <c r="F34" i="18" s="1"/>
  <c r="D31" i="18"/>
  <c r="F30" i="18"/>
  <c r="E29" i="18"/>
  <c r="D28" i="18"/>
  <c r="F28" i="18" s="1"/>
  <c r="D21" i="18"/>
  <c r="D15" i="18"/>
  <c r="F15" i="18" s="1"/>
  <c r="D14" i="18"/>
  <c r="F14" i="18" s="1"/>
  <c r="E12" i="18"/>
  <c r="F11" i="18"/>
  <c r="F3" i="18"/>
  <c r="F4" i="18"/>
  <c r="F5" i="18"/>
  <c r="F6" i="18"/>
  <c r="F7" i="18"/>
  <c r="F8" i="18"/>
  <c r="F9" i="18"/>
  <c r="F10" i="18"/>
  <c r="F12" i="18"/>
  <c r="F13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9" i="18"/>
  <c r="F31" i="18"/>
  <c r="F32" i="18"/>
  <c r="F33" i="18"/>
  <c r="F35" i="18"/>
  <c r="E8" i="18"/>
  <c r="F2" i="18"/>
  <c r="E3" i="18"/>
  <c r="D2" i="18"/>
  <c r="B2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C30" i="1" l="1"/>
  <c r="E30" i="1"/>
  <c r="E23" i="1"/>
  <c r="N30" i="1"/>
  <c r="P30" i="1"/>
  <c r="P23" i="1"/>
  <c r="S30" i="1"/>
  <c r="T30" i="1"/>
  <c r="S23" i="1"/>
  <c r="T23" i="1"/>
  <c r="D30" i="1"/>
  <c r="C23" i="1"/>
  <c r="D23" i="1"/>
  <c r="E33" i="1"/>
  <c r="C33" i="1"/>
  <c r="E19" i="1"/>
  <c r="E7" i="1"/>
  <c r="E29" i="1"/>
  <c r="E15" i="1"/>
  <c r="C29" i="1"/>
  <c r="C15" i="1"/>
  <c r="E21" i="1"/>
  <c r="E9" i="1"/>
  <c r="E28" i="1"/>
  <c r="C28" i="1"/>
  <c r="E25" i="1"/>
  <c r="O30" i="1"/>
  <c r="N23" i="1"/>
  <c r="O23" i="1"/>
  <c r="P33" i="1"/>
  <c r="N33" i="1"/>
  <c r="P19" i="1"/>
  <c r="P7" i="1"/>
  <c r="P29" i="1"/>
  <c r="P15" i="1"/>
  <c r="N29" i="1"/>
  <c r="N15" i="1"/>
  <c r="P21" i="1"/>
  <c r="P9" i="1"/>
  <c r="P28" i="1"/>
  <c r="N28" i="1"/>
  <c r="P25" i="1"/>
  <c r="G4" i="9"/>
  <c r="I14" i="9"/>
  <c r="C33" i="9"/>
  <c r="E17" i="9"/>
  <c r="I4" i="9"/>
  <c r="I19" i="9"/>
  <c r="I20" i="9"/>
  <c r="E4" i="9"/>
  <c r="C19" i="9"/>
  <c r="C20" i="9"/>
  <c r="E26" i="9"/>
  <c r="E27" i="9"/>
  <c r="I26" i="9"/>
  <c r="I27" i="9"/>
  <c r="G33" i="9"/>
  <c r="I17" i="9"/>
  <c r="I33" i="9"/>
  <c r="C4" i="9"/>
  <c r="I2" i="9"/>
  <c r="G19" i="9"/>
  <c r="G20" i="9"/>
  <c r="E2" i="9"/>
  <c r="E14" i="9"/>
  <c r="E33" i="9"/>
  <c r="E19" i="9"/>
  <c r="E20" i="9"/>
  <c r="C33" i="12"/>
  <c r="E2" i="12"/>
  <c r="E14" i="12"/>
  <c r="E26" i="12"/>
  <c r="E27" i="12"/>
  <c r="E4" i="12"/>
  <c r="E19" i="12"/>
  <c r="E20" i="12"/>
  <c r="C4" i="12"/>
  <c r="C19" i="12"/>
  <c r="C20" i="12"/>
  <c r="E17" i="12"/>
  <c r="E33" i="12"/>
  <c r="B25" i="1"/>
  <c r="B3" i="1"/>
  <c r="B28" i="1"/>
  <c r="B20" i="1"/>
  <c r="B2" i="1"/>
  <c r="B22" i="1"/>
  <c r="B24" i="1"/>
  <c r="B17" i="1"/>
  <c r="B34" i="1"/>
  <c r="B32" i="1"/>
  <c r="B13" i="1"/>
  <c r="B11" i="1"/>
  <c r="B9" i="1"/>
  <c r="B14" i="1"/>
  <c r="B12" i="1"/>
  <c r="B21" i="1"/>
  <c r="B18" i="1"/>
  <c r="B29" i="1"/>
  <c r="B15" i="1"/>
  <c r="B27" i="1"/>
  <c r="B8" i="1"/>
  <c r="B26" i="1"/>
  <c r="B35" i="1"/>
  <c r="B5" i="1"/>
  <c r="B19" i="1"/>
  <c r="B7" i="1"/>
  <c r="B31" i="1"/>
  <c r="B16" i="1"/>
  <c r="B10" i="1"/>
  <c r="B4" i="1"/>
  <c r="B6" i="1"/>
  <c r="B33" i="1"/>
  <c r="B30" i="1"/>
  <c r="B23" i="1"/>
  <c r="V25" i="1"/>
  <c r="V3" i="1"/>
  <c r="V28" i="1"/>
  <c r="V20" i="1"/>
  <c r="V2" i="1"/>
  <c r="V22" i="1"/>
  <c r="V24" i="1"/>
  <c r="V17" i="1"/>
  <c r="V34" i="1"/>
  <c r="V32" i="1"/>
  <c r="V13" i="1"/>
  <c r="V11" i="1"/>
  <c r="V9" i="1"/>
  <c r="V14" i="1"/>
  <c r="V12" i="1"/>
  <c r="V21" i="1"/>
  <c r="V18" i="1"/>
  <c r="V29" i="1"/>
  <c r="V15" i="1"/>
  <c r="V27" i="1"/>
  <c r="V8" i="1"/>
  <c r="V26" i="1"/>
  <c r="V35" i="1"/>
  <c r="V5" i="1"/>
  <c r="V19" i="1"/>
  <c r="V7" i="1"/>
  <c r="V31" i="1"/>
  <c r="V16" i="1"/>
  <c r="V10" i="1"/>
  <c r="V4" i="1"/>
  <c r="V6" i="1"/>
  <c r="V33" i="1"/>
  <c r="V30" i="1"/>
  <c r="V23" i="1"/>
  <c r="X25" i="1"/>
  <c r="Z25" i="1"/>
  <c r="AA25" i="1"/>
  <c r="X3" i="1"/>
  <c r="Z3" i="1"/>
  <c r="AA3" i="1"/>
  <c r="X28" i="1"/>
  <c r="Z28" i="1"/>
  <c r="AA28" i="1"/>
  <c r="X20" i="1"/>
  <c r="Z20" i="1"/>
  <c r="AA20" i="1"/>
  <c r="X2" i="1"/>
  <c r="Z2" i="1"/>
  <c r="AA2" i="1"/>
  <c r="X22" i="1"/>
  <c r="Z22" i="1"/>
  <c r="AA22" i="1"/>
  <c r="X24" i="1"/>
  <c r="Z24" i="1"/>
  <c r="AA24" i="1"/>
  <c r="X17" i="1"/>
  <c r="Z17" i="1"/>
  <c r="AA17" i="1"/>
  <c r="X34" i="1"/>
  <c r="Z34" i="1"/>
  <c r="AA34" i="1"/>
  <c r="X32" i="1"/>
  <c r="Z32" i="1"/>
  <c r="AA32" i="1"/>
  <c r="X13" i="1"/>
  <c r="Z13" i="1"/>
  <c r="AA13" i="1"/>
  <c r="X11" i="1"/>
  <c r="Z11" i="1"/>
  <c r="AA11" i="1"/>
  <c r="X9" i="1"/>
  <c r="Z9" i="1"/>
  <c r="AA9" i="1"/>
  <c r="X14" i="1"/>
  <c r="Z14" i="1"/>
  <c r="AA14" i="1"/>
  <c r="X12" i="1"/>
  <c r="Z12" i="1"/>
  <c r="AA12" i="1"/>
  <c r="X21" i="1"/>
  <c r="Z21" i="1"/>
  <c r="AA21" i="1"/>
  <c r="X18" i="1"/>
  <c r="Z18" i="1"/>
  <c r="AA18" i="1"/>
  <c r="X29" i="1"/>
  <c r="Z29" i="1"/>
  <c r="AA29" i="1"/>
  <c r="X15" i="1"/>
  <c r="Z15" i="1"/>
  <c r="AA15" i="1"/>
  <c r="X27" i="1"/>
  <c r="Z27" i="1"/>
  <c r="AA27" i="1"/>
  <c r="X8" i="1"/>
  <c r="Z8" i="1"/>
  <c r="AA8" i="1"/>
  <c r="X26" i="1"/>
  <c r="Z26" i="1"/>
  <c r="AA26" i="1"/>
  <c r="X35" i="1"/>
  <c r="Z35" i="1"/>
  <c r="AA35" i="1"/>
  <c r="X5" i="1"/>
  <c r="Z5" i="1"/>
  <c r="AA5" i="1"/>
  <c r="X19" i="1"/>
  <c r="Z19" i="1"/>
  <c r="AA19" i="1"/>
  <c r="X7" i="1"/>
  <c r="Z7" i="1"/>
  <c r="AA7" i="1"/>
  <c r="X31" i="1"/>
  <c r="Z31" i="1"/>
  <c r="AA31" i="1"/>
  <c r="X16" i="1"/>
  <c r="Z16" i="1"/>
  <c r="AA16" i="1"/>
  <c r="X10" i="1"/>
  <c r="Z10" i="1"/>
  <c r="AA10" i="1"/>
  <c r="X4" i="1"/>
  <c r="Z4" i="1"/>
  <c r="AA4" i="1"/>
  <c r="X6" i="1"/>
  <c r="Z6" i="1"/>
  <c r="AA6" i="1"/>
  <c r="X33" i="1"/>
  <c r="Z33" i="1"/>
  <c r="AA33" i="1"/>
  <c r="X30" i="1"/>
  <c r="Z30" i="1"/>
  <c r="AA30" i="1"/>
  <c r="X23" i="1"/>
  <c r="Z23" i="1"/>
  <c r="AA23" i="1"/>
  <c r="AC25" i="1"/>
  <c r="AD25" i="1"/>
  <c r="AE25" i="1"/>
  <c r="AC3" i="1"/>
  <c r="AD3" i="1"/>
  <c r="AE3" i="1"/>
  <c r="AC28" i="1"/>
  <c r="AD28" i="1"/>
  <c r="AE28" i="1"/>
  <c r="AC20" i="1"/>
  <c r="AD20" i="1"/>
  <c r="AE20" i="1"/>
  <c r="AC2" i="1"/>
  <c r="AD2" i="1"/>
  <c r="AE2" i="1"/>
  <c r="AC22" i="1"/>
  <c r="AD22" i="1"/>
  <c r="AE22" i="1"/>
  <c r="AC24" i="1"/>
  <c r="AD24" i="1"/>
  <c r="AE24" i="1"/>
  <c r="AC17" i="1"/>
  <c r="AD17" i="1"/>
  <c r="AE17" i="1"/>
  <c r="AC34" i="1"/>
  <c r="AD34" i="1"/>
  <c r="AE34" i="1"/>
  <c r="AC32" i="1"/>
  <c r="AD32" i="1"/>
  <c r="AE32" i="1"/>
  <c r="AC13" i="1"/>
  <c r="AD13" i="1"/>
  <c r="AE13" i="1"/>
  <c r="AC11" i="1"/>
  <c r="AD11" i="1"/>
  <c r="AE11" i="1"/>
  <c r="AC9" i="1"/>
  <c r="AD9" i="1"/>
  <c r="AE9" i="1"/>
  <c r="AC14" i="1"/>
  <c r="AD14" i="1"/>
  <c r="AE14" i="1"/>
  <c r="AC12" i="1"/>
  <c r="AD12" i="1"/>
  <c r="AE12" i="1"/>
  <c r="AC21" i="1"/>
  <c r="AD21" i="1"/>
  <c r="AE21" i="1"/>
  <c r="AC18" i="1"/>
  <c r="AD18" i="1"/>
  <c r="AE18" i="1"/>
  <c r="AC29" i="1"/>
  <c r="AD29" i="1"/>
  <c r="AE29" i="1"/>
  <c r="AC15" i="1"/>
  <c r="AD15" i="1"/>
  <c r="AE15" i="1"/>
  <c r="AC27" i="1"/>
  <c r="AD27" i="1"/>
  <c r="AE27" i="1"/>
  <c r="AC8" i="1"/>
  <c r="AD8" i="1"/>
  <c r="AE8" i="1"/>
  <c r="AC26" i="1"/>
  <c r="AD26" i="1"/>
  <c r="AE26" i="1"/>
  <c r="AC35" i="1"/>
  <c r="AD35" i="1"/>
  <c r="AE35" i="1"/>
  <c r="AC19" i="1"/>
  <c r="AD19" i="1"/>
  <c r="AE19" i="1"/>
  <c r="AC7" i="1"/>
  <c r="AD7" i="1"/>
  <c r="AE7" i="1"/>
  <c r="AC31" i="1"/>
  <c r="AD31" i="1"/>
  <c r="AE31" i="1"/>
  <c r="AC16" i="1"/>
  <c r="AD16" i="1"/>
  <c r="AE16" i="1"/>
  <c r="AC10" i="1"/>
  <c r="AD10" i="1"/>
  <c r="AE10" i="1"/>
  <c r="AC4" i="1"/>
  <c r="AD4" i="1"/>
  <c r="AE4" i="1"/>
  <c r="AC6" i="1"/>
  <c r="AD6" i="1"/>
  <c r="AE6" i="1"/>
  <c r="AC33" i="1"/>
  <c r="AD33" i="1"/>
  <c r="AE33" i="1"/>
  <c r="AC30" i="1"/>
  <c r="AD30" i="1"/>
  <c r="AE30" i="1"/>
  <c r="AC23" i="1"/>
  <c r="AD23" i="1"/>
  <c r="AE23" i="1"/>
  <c r="AG25" i="1"/>
  <c r="AH25" i="1"/>
  <c r="AI25" i="1"/>
  <c r="AG3" i="1"/>
  <c r="AH3" i="1"/>
  <c r="AI3" i="1"/>
  <c r="AG28" i="1"/>
  <c r="AH28" i="1"/>
  <c r="AI28" i="1"/>
  <c r="AG20" i="1"/>
  <c r="AH20" i="1"/>
  <c r="AI20" i="1"/>
  <c r="AG2" i="1"/>
  <c r="AH2" i="1"/>
  <c r="AI2" i="1"/>
  <c r="AG22" i="1"/>
  <c r="AH22" i="1"/>
  <c r="AI22" i="1"/>
  <c r="AG24" i="1"/>
  <c r="AH24" i="1"/>
  <c r="AI24" i="1"/>
  <c r="AG17" i="1"/>
  <c r="AH17" i="1"/>
  <c r="AI17" i="1"/>
  <c r="AG34" i="1"/>
  <c r="AH34" i="1"/>
  <c r="AI34" i="1"/>
  <c r="AG32" i="1"/>
  <c r="AH32" i="1"/>
  <c r="AI32" i="1"/>
  <c r="AG13" i="1"/>
  <c r="AH13" i="1"/>
  <c r="AI13" i="1"/>
  <c r="AG11" i="1"/>
  <c r="AH11" i="1"/>
  <c r="AI11" i="1"/>
  <c r="AG9" i="1"/>
  <c r="AH9" i="1"/>
  <c r="AI9" i="1"/>
  <c r="AG14" i="1"/>
  <c r="AH14" i="1"/>
  <c r="AI14" i="1"/>
  <c r="AG12" i="1"/>
  <c r="AH12" i="1"/>
  <c r="AI12" i="1"/>
  <c r="AG21" i="1"/>
  <c r="AH21" i="1"/>
  <c r="AI21" i="1"/>
  <c r="AG18" i="1"/>
  <c r="AH18" i="1"/>
  <c r="AI18" i="1"/>
  <c r="AG29" i="1"/>
  <c r="AH29" i="1"/>
  <c r="AI29" i="1"/>
  <c r="AG15" i="1"/>
  <c r="AH15" i="1"/>
  <c r="AI15" i="1"/>
  <c r="AG27" i="1"/>
  <c r="AH27" i="1"/>
  <c r="AI27" i="1"/>
  <c r="AG8" i="1"/>
  <c r="AH8" i="1"/>
  <c r="AI8" i="1"/>
  <c r="AG26" i="1"/>
  <c r="AH26" i="1"/>
  <c r="AI26" i="1"/>
  <c r="AG35" i="1"/>
  <c r="AH35" i="1"/>
  <c r="AI35" i="1"/>
  <c r="AG19" i="1"/>
  <c r="AH19" i="1"/>
  <c r="AI19" i="1"/>
  <c r="AG7" i="1"/>
  <c r="AH7" i="1"/>
  <c r="AI7" i="1"/>
  <c r="AG31" i="1"/>
  <c r="AH31" i="1"/>
  <c r="AI31" i="1"/>
  <c r="AG16" i="1"/>
  <c r="AH16" i="1"/>
  <c r="AI16" i="1"/>
  <c r="AG10" i="1"/>
  <c r="AH10" i="1"/>
  <c r="AI10" i="1"/>
  <c r="AG4" i="1"/>
  <c r="AH4" i="1"/>
  <c r="AI4" i="1"/>
  <c r="AG6" i="1"/>
  <c r="AH6" i="1"/>
  <c r="AI6" i="1"/>
  <c r="AG33" i="1"/>
  <c r="AH33" i="1"/>
  <c r="AI33" i="1"/>
  <c r="AG30" i="1"/>
  <c r="AH30" i="1"/>
  <c r="AI30" i="1"/>
  <c r="AG23" i="1"/>
  <c r="AH23" i="1"/>
  <c r="AI23" i="1"/>
  <c r="AM25" i="1"/>
  <c r="AN25" i="1"/>
  <c r="AO25" i="1"/>
  <c r="AP25" i="1"/>
  <c r="AQ25" i="1"/>
  <c r="AM3" i="1"/>
  <c r="AN3" i="1"/>
  <c r="AO3" i="1"/>
  <c r="AP3" i="1"/>
  <c r="AQ3" i="1"/>
  <c r="AM28" i="1"/>
  <c r="AN28" i="1"/>
  <c r="AO28" i="1"/>
  <c r="AP28" i="1"/>
  <c r="AQ28" i="1"/>
  <c r="AM20" i="1"/>
  <c r="AN20" i="1"/>
  <c r="AO20" i="1"/>
  <c r="AP20" i="1"/>
  <c r="AQ20" i="1"/>
  <c r="AM2" i="1"/>
  <c r="AN2" i="1"/>
  <c r="AO2" i="1"/>
  <c r="AP2" i="1"/>
  <c r="AQ2" i="1"/>
  <c r="AM22" i="1"/>
  <c r="AN22" i="1"/>
  <c r="AO22" i="1"/>
  <c r="AP22" i="1"/>
  <c r="AQ22" i="1"/>
  <c r="AM24" i="1"/>
  <c r="AN24" i="1"/>
  <c r="AO24" i="1"/>
  <c r="AP24" i="1"/>
  <c r="AQ24" i="1"/>
  <c r="AM17" i="1"/>
  <c r="AN17" i="1"/>
  <c r="AO17" i="1"/>
  <c r="AP17" i="1"/>
  <c r="AQ17" i="1"/>
  <c r="AM34" i="1"/>
  <c r="AN34" i="1"/>
  <c r="AO34" i="1"/>
  <c r="AP34" i="1"/>
  <c r="AQ34" i="1"/>
  <c r="AM32" i="1"/>
  <c r="AN32" i="1"/>
  <c r="AO32" i="1"/>
  <c r="AP32" i="1"/>
  <c r="AQ32" i="1"/>
  <c r="AM13" i="1"/>
  <c r="AN13" i="1"/>
  <c r="AO13" i="1"/>
  <c r="AP13" i="1"/>
  <c r="AQ13" i="1"/>
  <c r="AM11" i="1"/>
  <c r="AN11" i="1"/>
  <c r="AO11" i="1"/>
  <c r="AP11" i="1"/>
  <c r="AQ11" i="1"/>
  <c r="AM9" i="1"/>
  <c r="AN9" i="1"/>
  <c r="AO9" i="1"/>
  <c r="AP9" i="1"/>
  <c r="AQ9" i="1"/>
  <c r="AM14" i="1"/>
  <c r="AN14" i="1"/>
  <c r="AO14" i="1"/>
  <c r="AP14" i="1"/>
  <c r="AQ14" i="1"/>
  <c r="AM12" i="1"/>
  <c r="AN12" i="1"/>
  <c r="AO12" i="1"/>
  <c r="AP12" i="1"/>
  <c r="AQ12" i="1"/>
  <c r="AM21" i="1"/>
  <c r="AN21" i="1"/>
  <c r="AO21" i="1"/>
  <c r="AP21" i="1"/>
  <c r="AQ21" i="1"/>
  <c r="AM18" i="1"/>
  <c r="AN18" i="1"/>
  <c r="AO18" i="1"/>
  <c r="AP18" i="1"/>
  <c r="AQ18" i="1"/>
  <c r="AM29" i="1"/>
  <c r="AN29" i="1"/>
  <c r="AO29" i="1"/>
  <c r="AP29" i="1"/>
  <c r="AQ29" i="1"/>
  <c r="AM15" i="1"/>
  <c r="AN15" i="1"/>
  <c r="AO15" i="1"/>
  <c r="AP15" i="1"/>
  <c r="AQ15" i="1"/>
  <c r="AM27" i="1"/>
  <c r="AN27" i="1"/>
  <c r="AO27" i="1"/>
  <c r="AP27" i="1"/>
  <c r="AQ27" i="1"/>
  <c r="AM8" i="1"/>
  <c r="AN8" i="1"/>
  <c r="AO8" i="1"/>
  <c r="AP8" i="1"/>
  <c r="AQ8" i="1"/>
  <c r="AM26" i="1"/>
  <c r="AN26" i="1"/>
  <c r="AO26" i="1"/>
  <c r="AP26" i="1"/>
  <c r="AQ26" i="1"/>
  <c r="AM35" i="1"/>
  <c r="AN35" i="1"/>
  <c r="AO35" i="1"/>
  <c r="AP35" i="1"/>
  <c r="AQ35" i="1"/>
  <c r="AM5" i="1"/>
  <c r="AN5" i="1"/>
  <c r="AO5" i="1"/>
  <c r="AP5" i="1"/>
  <c r="AQ5" i="1"/>
  <c r="AM19" i="1"/>
  <c r="AN19" i="1"/>
  <c r="AO19" i="1"/>
  <c r="AP19" i="1"/>
  <c r="AQ19" i="1"/>
  <c r="AM7" i="1"/>
  <c r="AN7" i="1"/>
  <c r="AO7" i="1"/>
  <c r="AP7" i="1"/>
  <c r="AQ7" i="1"/>
  <c r="AM31" i="1"/>
  <c r="AN31" i="1"/>
  <c r="AO31" i="1"/>
  <c r="AP31" i="1"/>
  <c r="AQ31" i="1"/>
  <c r="AM16" i="1"/>
  <c r="AN16" i="1"/>
  <c r="AO16" i="1"/>
  <c r="AP16" i="1"/>
  <c r="AQ16" i="1"/>
  <c r="AM10" i="1"/>
  <c r="AN10" i="1"/>
  <c r="AO10" i="1"/>
  <c r="AP10" i="1"/>
  <c r="AQ10" i="1"/>
  <c r="AM4" i="1"/>
  <c r="AN4" i="1"/>
  <c r="AO4" i="1"/>
  <c r="AP4" i="1"/>
  <c r="AQ4" i="1"/>
  <c r="AM6" i="1"/>
  <c r="AN6" i="1"/>
  <c r="AO6" i="1"/>
  <c r="AP6" i="1"/>
  <c r="AQ6" i="1"/>
  <c r="AM33" i="1"/>
  <c r="AN33" i="1"/>
  <c r="AO33" i="1"/>
  <c r="AP33" i="1"/>
  <c r="AQ33" i="1"/>
  <c r="AM30" i="1"/>
  <c r="AN30" i="1"/>
  <c r="AO30" i="1"/>
  <c r="AP30" i="1"/>
  <c r="AQ30" i="1"/>
  <c r="AM23" i="1"/>
  <c r="AN23" i="1"/>
  <c r="AO23" i="1"/>
  <c r="AP23" i="1"/>
  <c r="AQ23" i="1"/>
  <c r="AF23" i="1" l="1"/>
  <c r="AJ23" i="1"/>
  <c r="C20" i="6"/>
  <c r="C2" i="17"/>
  <c r="G2" i="17"/>
  <c r="D3" i="17"/>
  <c r="H3" i="17"/>
  <c r="E4" i="17"/>
  <c r="B5" i="17"/>
  <c r="F5" i="17"/>
  <c r="C6" i="17"/>
  <c r="G6" i="17"/>
  <c r="D7" i="17"/>
  <c r="H7" i="17"/>
  <c r="E8" i="17"/>
  <c r="B9" i="17"/>
  <c r="F9" i="17"/>
  <c r="C10" i="17"/>
  <c r="G10" i="17"/>
  <c r="D11" i="17"/>
  <c r="H11" i="17"/>
  <c r="E12" i="17"/>
  <c r="B13" i="17"/>
  <c r="F13" i="17"/>
  <c r="C14" i="17"/>
  <c r="G14" i="17"/>
  <c r="D15" i="17"/>
  <c r="H15" i="17"/>
  <c r="E16" i="17"/>
  <c r="B17" i="17"/>
  <c r="F17" i="17"/>
  <c r="C18" i="17"/>
  <c r="G18" i="17"/>
  <c r="D19" i="17"/>
  <c r="H19" i="17"/>
  <c r="E20" i="17"/>
  <c r="B21" i="17"/>
  <c r="F21" i="17"/>
  <c r="C22" i="17"/>
  <c r="G22" i="17"/>
  <c r="D23" i="17"/>
  <c r="H23" i="17"/>
  <c r="E24" i="17"/>
  <c r="B25" i="17"/>
  <c r="F25" i="17"/>
  <c r="C26" i="17"/>
  <c r="G26" i="17"/>
  <c r="D27" i="17"/>
  <c r="H27" i="17"/>
  <c r="E28" i="17"/>
  <c r="B29" i="17"/>
  <c r="F29" i="17"/>
  <c r="C30" i="17"/>
  <c r="G30" i="17"/>
  <c r="D31" i="17"/>
  <c r="H31" i="17"/>
  <c r="E32" i="17"/>
  <c r="B33" i="17"/>
  <c r="F33" i="17"/>
  <c r="D3" i="14"/>
  <c r="B5" i="14"/>
  <c r="D7" i="14"/>
  <c r="B9" i="14"/>
  <c r="D11" i="14"/>
  <c r="B13" i="14"/>
  <c r="D15" i="14"/>
  <c r="B17" i="14"/>
  <c r="D19" i="14"/>
  <c r="B21" i="14"/>
  <c r="D23" i="14"/>
  <c r="B25" i="14"/>
  <c r="D27" i="14"/>
  <c r="B29" i="14"/>
  <c r="D31" i="14"/>
  <c r="B33" i="14"/>
  <c r="C21" i="6"/>
  <c r="D2" i="17"/>
  <c r="H2" i="17"/>
  <c r="E3" i="17"/>
  <c r="B4" i="17"/>
  <c r="F4" i="17"/>
  <c r="C5" i="17"/>
  <c r="G5" i="17"/>
  <c r="D6" i="17"/>
  <c r="H6" i="17"/>
  <c r="E7" i="17"/>
  <c r="B8" i="17"/>
  <c r="F8" i="17"/>
  <c r="C9" i="17"/>
  <c r="G9" i="17"/>
  <c r="D10" i="17"/>
  <c r="H10" i="17"/>
  <c r="E11" i="17"/>
  <c r="B12" i="17"/>
  <c r="F12" i="17"/>
  <c r="C13" i="17"/>
  <c r="G13" i="17"/>
  <c r="D14" i="17"/>
  <c r="H14" i="17"/>
  <c r="E15" i="17"/>
  <c r="B16" i="17"/>
  <c r="F16" i="17"/>
  <c r="C17" i="17"/>
  <c r="G17" i="17"/>
  <c r="D18" i="17"/>
  <c r="H18" i="17"/>
  <c r="E19" i="17"/>
  <c r="B20" i="17"/>
  <c r="F20" i="17"/>
  <c r="C21" i="17"/>
  <c r="G21" i="17"/>
  <c r="D22" i="17"/>
  <c r="H22" i="17"/>
  <c r="E23" i="17"/>
  <c r="B24" i="17"/>
  <c r="F24" i="17"/>
  <c r="C25" i="17"/>
  <c r="G25" i="17"/>
  <c r="D26" i="17"/>
  <c r="H26" i="17"/>
  <c r="E27" i="17"/>
  <c r="B28" i="17"/>
  <c r="F28" i="17"/>
  <c r="C29" i="17"/>
  <c r="G29" i="17"/>
  <c r="D30" i="17"/>
  <c r="H30" i="17"/>
  <c r="E31" i="17"/>
  <c r="B32" i="17"/>
  <c r="F32" i="17"/>
  <c r="C33" i="17"/>
  <c r="G33" i="17"/>
  <c r="D2" i="14"/>
  <c r="B4" i="14"/>
  <c r="D6" i="14"/>
  <c r="B8" i="14"/>
  <c r="D10" i="14"/>
  <c r="B12" i="14"/>
  <c r="D14" i="14"/>
  <c r="B16" i="14"/>
  <c r="D18" i="14"/>
  <c r="B20" i="14"/>
  <c r="D22" i="14"/>
  <c r="B24" i="14"/>
  <c r="D26" i="14"/>
  <c r="B28" i="14"/>
  <c r="D30" i="14"/>
  <c r="B32" i="14"/>
  <c r="H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K4" i="14"/>
  <c r="K8" i="14"/>
  <c r="K12" i="14"/>
  <c r="K16" i="14"/>
  <c r="K20" i="14"/>
  <c r="K24" i="14"/>
  <c r="K28" i="14"/>
  <c r="K32" i="14"/>
  <c r="B4" i="11"/>
  <c r="B8" i="11"/>
  <c r="C22" i="6"/>
  <c r="E2" i="17"/>
  <c r="B3" i="17"/>
  <c r="F3" i="17"/>
  <c r="C4" i="17"/>
  <c r="G4" i="17"/>
  <c r="D5" i="17"/>
  <c r="H5" i="17"/>
  <c r="E6" i="17"/>
  <c r="B7" i="17"/>
  <c r="F7" i="17"/>
  <c r="C8" i="17"/>
  <c r="G8" i="17"/>
  <c r="D9" i="17"/>
  <c r="H9" i="17"/>
  <c r="E10" i="17"/>
  <c r="B11" i="17"/>
  <c r="F11" i="17"/>
  <c r="C12" i="17"/>
  <c r="G12" i="17"/>
  <c r="D13" i="17"/>
  <c r="H13" i="17"/>
  <c r="E14" i="17"/>
  <c r="B15" i="17"/>
  <c r="F15" i="17"/>
  <c r="C16" i="17"/>
  <c r="G16" i="17"/>
  <c r="D17" i="17"/>
  <c r="H17" i="17"/>
  <c r="E18" i="17"/>
  <c r="B19" i="17"/>
  <c r="F19" i="17"/>
  <c r="C20" i="17"/>
  <c r="G20" i="17"/>
  <c r="D21" i="17"/>
  <c r="H21" i="17"/>
  <c r="E22" i="17"/>
  <c r="B23" i="17"/>
  <c r="F23" i="17"/>
  <c r="C24" i="17"/>
  <c r="G24" i="17"/>
  <c r="D25" i="17"/>
  <c r="H25" i="17"/>
  <c r="E26" i="17"/>
  <c r="B27" i="17"/>
  <c r="F27" i="17"/>
  <c r="C28" i="17"/>
  <c r="G28" i="17"/>
  <c r="D29" i="17"/>
  <c r="H29" i="17"/>
  <c r="E30" i="17"/>
  <c r="B31" i="17"/>
  <c r="F31" i="17"/>
  <c r="C32" i="17"/>
  <c r="G32" i="17"/>
  <c r="D33" i="17"/>
  <c r="H33" i="17"/>
  <c r="B3" i="14"/>
  <c r="D5" i="14"/>
  <c r="B7" i="14"/>
  <c r="D9" i="14"/>
  <c r="B11" i="14"/>
  <c r="D13" i="14"/>
  <c r="B15" i="14"/>
  <c r="D17" i="14"/>
  <c r="B19" i="14"/>
  <c r="D21" i="14"/>
  <c r="B23" i="14"/>
  <c r="D25" i="14"/>
  <c r="B27" i="14"/>
  <c r="D29" i="14"/>
  <c r="B31" i="14"/>
  <c r="D33" i="14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K5" i="14"/>
  <c r="K9" i="14"/>
  <c r="K13" i="14"/>
  <c r="K17" i="14"/>
  <c r="K21" i="14"/>
  <c r="K25" i="14"/>
  <c r="K29" i="14"/>
  <c r="K33" i="14"/>
  <c r="B3" i="11"/>
  <c r="B7" i="11"/>
  <c r="B2" i="17"/>
  <c r="F2" i="17"/>
  <c r="C3" i="17"/>
  <c r="G3" i="17"/>
  <c r="D4" i="17"/>
  <c r="H4" i="17"/>
  <c r="E5" i="17"/>
  <c r="B6" i="17"/>
  <c r="F6" i="17"/>
  <c r="C7" i="17"/>
  <c r="G7" i="17"/>
  <c r="D8" i="17"/>
  <c r="H8" i="17"/>
  <c r="E9" i="17"/>
  <c r="B10" i="17"/>
  <c r="F10" i="17"/>
  <c r="C11" i="17"/>
  <c r="G11" i="17"/>
  <c r="D12" i="17"/>
  <c r="H12" i="17"/>
  <c r="E13" i="17"/>
  <c r="B14" i="17"/>
  <c r="F14" i="17"/>
  <c r="C15" i="17"/>
  <c r="G15" i="17"/>
  <c r="D16" i="17"/>
  <c r="H16" i="17"/>
  <c r="E17" i="17"/>
  <c r="B18" i="17"/>
  <c r="F18" i="17"/>
  <c r="C19" i="17"/>
  <c r="G19" i="17"/>
  <c r="D20" i="17"/>
  <c r="H20" i="17"/>
  <c r="E21" i="17"/>
  <c r="B22" i="17"/>
  <c r="F22" i="17"/>
  <c r="C23" i="17"/>
  <c r="G23" i="17"/>
  <c r="D24" i="17"/>
  <c r="H24" i="17"/>
  <c r="E25" i="17"/>
  <c r="B26" i="17"/>
  <c r="F26" i="17"/>
  <c r="C27" i="17"/>
  <c r="G27" i="17"/>
  <c r="D28" i="17"/>
  <c r="H28" i="17"/>
  <c r="E29" i="17"/>
  <c r="B30" i="17"/>
  <c r="F30" i="17"/>
  <c r="C31" i="17"/>
  <c r="G31" i="17"/>
  <c r="D32" i="17"/>
  <c r="H32" i="17"/>
  <c r="E33" i="17"/>
  <c r="B2" i="14"/>
  <c r="D4" i="14"/>
  <c r="B6" i="14"/>
  <c r="D8" i="14"/>
  <c r="B10" i="14"/>
  <c r="D12" i="14"/>
  <c r="B14" i="14"/>
  <c r="D16" i="14"/>
  <c r="B18" i="14"/>
  <c r="D20" i="14"/>
  <c r="B22" i="14"/>
  <c r="D24" i="14"/>
  <c r="B26" i="14"/>
  <c r="D28" i="14"/>
  <c r="B30" i="14"/>
  <c r="D32" i="14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K2" i="14"/>
  <c r="K6" i="14"/>
  <c r="K10" i="14"/>
  <c r="K14" i="14"/>
  <c r="K18" i="14"/>
  <c r="K22" i="14"/>
  <c r="K26" i="14"/>
  <c r="K30" i="14"/>
  <c r="B2" i="11"/>
  <c r="B6" i="11"/>
  <c r="K11" i="14"/>
  <c r="K27" i="14"/>
  <c r="B5" i="11"/>
  <c r="B12" i="11"/>
  <c r="B16" i="11"/>
  <c r="B20" i="11"/>
  <c r="B24" i="11"/>
  <c r="B28" i="11"/>
  <c r="B32" i="11"/>
  <c r="B4" i="15"/>
  <c r="B8" i="15"/>
  <c r="B12" i="15"/>
  <c r="B16" i="15"/>
  <c r="B20" i="15"/>
  <c r="B24" i="15"/>
  <c r="B28" i="15"/>
  <c r="B32" i="15"/>
  <c r="E2" i="15"/>
  <c r="C4" i="15"/>
  <c r="D5" i="15"/>
  <c r="E6" i="15"/>
  <c r="C8" i="15"/>
  <c r="D9" i="15"/>
  <c r="E10" i="15"/>
  <c r="C12" i="15"/>
  <c r="D13" i="15"/>
  <c r="E14" i="15"/>
  <c r="C16" i="15"/>
  <c r="D17" i="15"/>
  <c r="E18" i="15"/>
  <c r="C20" i="15"/>
  <c r="D21" i="15"/>
  <c r="E22" i="15"/>
  <c r="C24" i="15"/>
  <c r="D26" i="15"/>
  <c r="E27" i="15"/>
  <c r="C29" i="15"/>
  <c r="D30" i="15"/>
  <c r="E31" i="15"/>
  <c r="C33" i="15"/>
  <c r="H2" i="15"/>
  <c r="I3" i="15"/>
  <c r="G5" i="15"/>
  <c r="H6" i="15"/>
  <c r="I7" i="15"/>
  <c r="G9" i="15"/>
  <c r="H10" i="15"/>
  <c r="I11" i="15"/>
  <c r="G13" i="15"/>
  <c r="H14" i="15"/>
  <c r="I15" i="15"/>
  <c r="G17" i="15"/>
  <c r="H18" i="15"/>
  <c r="I19" i="15"/>
  <c r="G21" i="15"/>
  <c r="H22" i="15"/>
  <c r="I23" i="15"/>
  <c r="G26" i="15"/>
  <c r="H27" i="15"/>
  <c r="I28" i="15"/>
  <c r="G30" i="15"/>
  <c r="H31" i="15"/>
  <c r="I32" i="15"/>
  <c r="M2" i="15"/>
  <c r="M6" i="15"/>
  <c r="M10" i="15"/>
  <c r="M14" i="15"/>
  <c r="M18" i="15"/>
  <c r="M22" i="15"/>
  <c r="M26" i="15"/>
  <c r="M30" i="15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K15" i="14"/>
  <c r="K31" i="14"/>
  <c r="B11" i="11"/>
  <c r="B15" i="11"/>
  <c r="B19" i="11"/>
  <c r="B23" i="11"/>
  <c r="B27" i="11"/>
  <c r="B31" i="11"/>
  <c r="B5" i="15"/>
  <c r="B9" i="15"/>
  <c r="B13" i="15"/>
  <c r="B17" i="15"/>
  <c r="B21" i="15"/>
  <c r="B25" i="15"/>
  <c r="B29" i="15"/>
  <c r="B33" i="15"/>
  <c r="C3" i="15"/>
  <c r="D4" i="15"/>
  <c r="E5" i="15"/>
  <c r="C7" i="15"/>
  <c r="D8" i="15"/>
  <c r="E9" i="15"/>
  <c r="C11" i="15"/>
  <c r="D12" i="15"/>
  <c r="E13" i="15"/>
  <c r="C15" i="15"/>
  <c r="D16" i="15"/>
  <c r="E17" i="15"/>
  <c r="C19" i="15"/>
  <c r="D20" i="15"/>
  <c r="E21" i="15"/>
  <c r="C23" i="15"/>
  <c r="D24" i="15"/>
  <c r="E26" i="15"/>
  <c r="C28" i="15"/>
  <c r="D29" i="15"/>
  <c r="E30" i="15"/>
  <c r="C32" i="15"/>
  <c r="D33" i="15"/>
  <c r="I2" i="15"/>
  <c r="G4" i="15"/>
  <c r="H5" i="15"/>
  <c r="I6" i="15"/>
  <c r="G8" i="15"/>
  <c r="H9" i="15"/>
  <c r="I10" i="15"/>
  <c r="G12" i="15"/>
  <c r="H13" i="15"/>
  <c r="I14" i="15"/>
  <c r="G16" i="15"/>
  <c r="H17" i="15"/>
  <c r="I18" i="15"/>
  <c r="G20" i="15"/>
  <c r="H21" i="15"/>
  <c r="I22" i="15"/>
  <c r="G24" i="15"/>
  <c r="H26" i="15"/>
  <c r="I27" i="15"/>
  <c r="G29" i="15"/>
  <c r="H30" i="15"/>
  <c r="I31" i="15"/>
  <c r="G33" i="15"/>
  <c r="M3" i="15"/>
  <c r="M7" i="15"/>
  <c r="M11" i="15"/>
  <c r="M15" i="15"/>
  <c r="M19" i="15"/>
  <c r="M23" i="15"/>
  <c r="M27" i="15"/>
  <c r="M31" i="15"/>
  <c r="K3" i="14"/>
  <c r="K19" i="14"/>
  <c r="B10" i="11"/>
  <c r="B14" i="11"/>
  <c r="B18" i="11"/>
  <c r="B22" i="11"/>
  <c r="B26" i="11"/>
  <c r="B30" i="11"/>
  <c r="B2" i="15"/>
  <c r="B6" i="15"/>
  <c r="B10" i="15"/>
  <c r="B14" i="15"/>
  <c r="B18" i="15"/>
  <c r="B22" i="15"/>
  <c r="B26" i="15"/>
  <c r="B30" i="15"/>
  <c r="C2" i="15"/>
  <c r="D3" i="15"/>
  <c r="E4" i="15"/>
  <c r="C6" i="15"/>
  <c r="D7" i="15"/>
  <c r="E8" i="15"/>
  <c r="C10" i="15"/>
  <c r="D11" i="15"/>
  <c r="E12" i="15"/>
  <c r="C14" i="15"/>
  <c r="D15" i="15"/>
  <c r="E16" i="15"/>
  <c r="C18" i="15"/>
  <c r="D19" i="15"/>
  <c r="E20" i="15"/>
  <c r="C22" i="15"/>
  <c r="D23" i="15"/>
  <c r="E24" i="15"/>
  <c r="C27" i="15"/>
  <c r="D28" i="15"/>
  <c r="E29" i="15"/>
  <c r="C31" i="15"/>
  <c r="D32" i="15"/>
  <c r="E33" i="15"/>
  <c r="G3" i="15"/>
  <c r="H4" i="15"/>
  <c r="I5" i="15"/>
  <c r="G7" i="15"/>
  <c r="H8" i="15"/>
  <c r="I9" i="15"/>
  <c r="G11" i="15"/>
  <c r="H12" i="15"/>
  <c r="I13" i="15"/>
  <c r="G15" i="15"/>
  <c r="H16" i="15"/>
  <c r="I17" i="15"/>
  <c r="G19" i="15"/>
  <c r="H20" i="15"/>
  <c r="I21" i="15"/>
  <c r="G23" i="15"/>
  <c r="H24" i="15"/>
  <c r="I26" i="15"/>
  <c r="G28" i="15"/>
  <c r="H29" i="15"/>
  <c r="I30" i="15"/>
  <c r="G32" i="15"/>
  <c r="H33" i="15"/>
  <c r="M4" i="15"/>
  <c r="M8" i="15"/>
  <c r="M12" i="15"/>
  <c r="M16" i="15"/>
  <c r="M20" i="15"/>
  <c r="M24" i="15"/>
  <c r="M28" i="15"/>
  <c r="M32" i="15"/>
  <c r="K7" i="14"/>
  <c r="K23" i="14"/>
  <c r="B9" i="11"/>
  <c r="B13" i="11"/>
  <c r="B17" i="11"/>
  <c r="B21" i="11"/>
  <c r="B25" i="11"/>
  <c r="B29" i="11"/>
  <c r="B33" i="11"/>
  <c r="B3" i="15"/>
  <c r="B7" i="15"/>
  <c r="B11" i="15"/>
  <c r="B15" i="15"/>
  <c r="B19" i="15"/>
  <c r="B23" i="15"/>
  <c r="B27" i="15"/>
  <c r="B31" i="15"/>
  <c r="D2" i="15"/>
  <c r="E3" i="15"/>
  <c r="C5" i="15"/>
  <c r="D6" i="15"/>
  <c r="E7" i="15"/>
  <c r="C9" i="15"/>
  <c r="D10" i="15"/>
  <c r="E11" i="15"/>
  <c r="C13" i="15"/>
  <c r="D14" i="15"/>
  <c r="E15" i="15"/>
  <c r="C17" i="15"/>
  <c r="D18" i="15"/>
  <c r="E19" i="15"/>
  <c r="C21" i="15"/>
  <c r="D22" i="15"/>
  <c r="E23" i="15"/>
  <c r="C26" i="15"/>
  <c r="D27" i="15"/>
  <c r="E28" i="15"/>
  <c r="C30" i="15"/>
  <c r="D31" i="15"/>
  <c r="E32" i="15"/>
  <c r="G2" i="15"/>
  <c r="H3" i="15"/>
  <c r="I4" i="15"/>
  <c r="G6" i="15"/>
  <c r="H7" i="15"/>
  <c r="I8" i="15"/>
  <c r="G10" i="15"/>
  <c r="H11" i="15"/>
  <c r="I12" i="15"/>
  <c r="G14" i="15"/>
  <c r="H15" i="15"/>
  <c r="I16" i="15"/>
  <c r="G18" i="15"/>
  <c r="H19" i="15"/>
  <c r="I20" i="15"/>
  <c r="G22" i="15"/>
  <c r="H23" i="15"/>
  <c r="I24" i="15"/>
  <c r="G27" i="15"/>
  <c r="H28" i="15"/>
  <c r="I29" i="15"/>
  <c r="G31" i="15"/>
  <c r="H32" i="15"/>
  <c r="I33" i="15"/>
  <c r="K25" i="15"/>
  <c r="M5" i="15"/>
  <c r="M9" i="15"/>
  <c r="M13" i="15"/>
  <c r="M17" i="15"/>
  <c r="M21" i="15"/>
  <c r="M25" i="15"/>
  <c r="M29" i="15"/>
  <c r="M33" i="15"/>
  <c r="B25" i="9"/>
  <c r="B26" i="9"/>
  <c r="B27" i="9"/>
  <c r="B28" i="9"/>
  <c r="B29" i="9"/>
  <c r="B30" i="9"/>
  <c r="B31" i="9"/>
  <c r="B32" i="9"/>
  <c r="B33" i="9"/>
  <c r="B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AK23" i="1"/>
  <c r="T33" i="1"/>
  <c r="S33" i="1"/>
  <c r="T6" i="1"/>
  <c r="S6" i="1"/>
  <c r="T4" i="1"/>
  <c r="S4" i="1"/>
  <c r="T10" i="1"/>
  <c r="S10" i="1"/>
  <c r="T16" i="1"/>
  <c r="S16" i="1"/>
  <c r="T31" i="1"/>
  <c r="S31" i="1"/>
  <c r="T7" i="1"/>
  <c r="S7" i="1"/>
  <c r="T19" i="1"/>
  <c r="S19" i="1"/>
  <c r="T5" i="1"/>
  <c r="S5" i="1"/>
  <c r="T35" i="1"/>
  <c r="S35" i="1"/>
  <c r="T26" i="1"/>
  <c r="S26" i="1"/>
  <c r="T8" i="1"/>
  <c r="S8" i="1"/>
  <c r="T27" i="1"/>
  <c r="S27" i="1"/>
  <c r="T15" i="1"/>
  <c r="S15" i="1"/>
  <c r="T29" i="1"/>
  <c r="S29" i="1"/>
  <c r="T18" i="1"/>
  <c r="S18" i="1"/>
  <c r="T21" i="1"/>
  <c r="S21" i="1"/>
  <c r="T12" i="1"/>
  <c r="S12" i="1"/>
  <c r="T14" i="1"/>
  <c r="S14" i="1"/>
  <c r="T9" i="1"/>
  <c r="S9" i="1"/>
  <c r="T11" i="1"/>
  <c r="S11" i="1"/>
  <c r="T13" i="1"/>
  <c r="S13" i="1"/>
  <c r="T32" i="1"/>
  <c r="S32" i="1"/>
  <c r="T34" i="1"/>
  <c r="S34" i="1"/>
  <c r="T17" i="1"/>
  <c r="S17" i="1"/>
  <c r="T24" i="1"/>
  <c r="S24" i="1"/>
  <c r="T22" i="1"/>
  <c r="S22" i="1"/>
  <c r="T2" i="1"/>
  <c r="S2" i="1"/>
  <c r="T20" i="1"/>
  <c r="S20" i="1"/>
  <c r="T28" i="1"/>
  <c r="S28" i="1"/>
  <c r="T3" i="1"/>
  <c r="S3" i="1"/>
  <c r="T25" i="1"/>
  <c r="S25" i="1"/>
  <c r="D33" i="1"/>
  <c r="E6" i="1"/>
  <c r="D6" i="1"/>
  <c r="C6" i="1"/>
  <c r="E4" i="1"/>
  <c r="D4" i="1"/>
  <c r="C4" i="1"/>
  <c r="E10" i="1"/>
  <c r="D10" i="1"/>
  <c r="C10" i="1"/>
  <c r="E16" i="1"/>
  <c r="D16" i="1"/>
  <c r="C16" i="1"/>
  <c r="E31" i="1"/>
  <c r="D31" i="1"/>
  <c r="C31" i="1"/>
  <c r="D7" i="1"/>
  <c r="C7" i="1"/>
  <c r="D19" i="1"/>
  <c r="C19" i="1"/>
  <c r="E5" i="1"/>
  <c r="D5" i="1"/>
  <c r="C5" i="1"/>
  <c r="E35" i="1"/>
  <c r="D35" i="1"/>
  <c r="C35" i="1"/>
  <c r="E26" i="1"/>
  <c r="D26" i="1"/>
  <c r="C26" i="1"/>
  <c r="E8" i="1"/>
  <c r="D8" i="1"/>
  <c r="C8" i="1"/>
  <c r="E27" i="1"/>
  <c r="D27" i="1"/>
  <c r="C27" i="1"/>
  <c r="D15" i="1"/>
  <c r="D29" i="1"/>
  <c r="E18" i="1"/>
  <c r="D18" i="1"/>
  <c r="C18" i="1"/>
  <c r="D21" i="1"/>
  <c r="C21" i="1"/>
  <c r="E12" i="1"/>
  <c r="D12" i="1"/>
  <c r="C12" i="1"/>
  <c r="E14" i="1"/>
  <c r="D14" i="1"/>
  <c r="C14" i="1"/>
  <c r="D9" i="1"/>
  <c r="C9" i="1"/>
  <c r="E11" i="1"/>
  <c r="D11" i="1"/>
  <c r="C11" i="1"/>
  <c r="E13" i="1"/>
  <c r="D13" i="1"/>
  <c r="C13" i="1"/>
  <c r="E32" i="1"/>
  <c r="D32" i="1"/>
  <c r="C32" i="1"/>
  <c r="E34" i="1"/>
  <c r="D34" i="1"/>
  <c r="C34" i="1"/>
  <c r="E17" i="1"/>
  <c r="D17" i="1"/>
  <c r="C17" i="1"/>
  <c r="E24" i="1"/>
  <c r="D24" i="1"/>
  <c r="C24" i="1"/>
  <c r="E22" i="1"/>
  <c r="D22" i="1"/>
  <c r="C22" i="1"/>
  <c r="E2" i="1"/>
  <c r="D2" i="1"/>
  <c r="C2" i="1"/>
  <c r="E20" i="1"/>
  <c r="D20" i="1"/>
  <c r="C20" i="1"/>
  <c r="D28" i="1"/>
  <c r="E3" i="1"/>
  <c r="D3" i="1"/>
  <c r="C3" i="1"/>
  <c r="D25" i="1"/>
  <c r="C25" i="1"/>
  <c r="O33" i="1"/>
  <c r="P6" i="1"/>
  <c r="O6" i="1"/>
  <c r="N6" i="1"/>
  <c r="P4" i="1"/>
  <c r="O4" i="1"/>
  <c r="N4" i="1"/>
  <c r="P10" i="1"/>
  <c r="O10" i="1"/>
  <c r="N10" i="1"/>
  <c r="P16" i="1"/>
  <c r="O16" i="1"/>
  <c r="N16" i="1"/>
  <c r="P31" i="1"/>
  <c r="O31" i="1"/>
  <c r="N31" i="1"/>
  <c r="O7" i="1"/>
  <c r="N7" i="1"/>
  <c r="O19" i="1"/>
  <c r="N19" i="1"/>
  <c r="P5" i="1"/>
  <c r="O5" i="1"/>
  <c r="N5" i="1"/>
  <c r="P35" i="1"/>
  <c r="O35" i="1"/>
  <c r="N35" i="1"/>
  <c r="P26" i="1"/>
  <c r="O26" i="1"/>
  <c r="N26" i="1"/>
  <c r="P8" i="1"/>
  <c r="O8" i="1"/>
  <c r="N8" i="1"/>
  <c r="P27" i="1"/>
  <c r="O27" i="1"/>
  <c r="N27" i="1"/>
  <c r="O15" i="1"/>
  <c r="O29" i="1"/>
  <c r="P18" i="1"/>
  <c r="O18" i="1"/>
  <c r="N18" i="1"/>
  <c r="O21" i="1"/>
  <c r="N21" i="1"/>
  <c r="P12" i="1"/>
  <c r="O12" i="1"/>
  <c r="N12" i="1"/>
  <c r="P14" i="1"/>
  <c r="O14" i="1"/>
  <c r="N14" i="1"/>
  <c r="O9" i="1"/>
  <c r="N9" i="1"/>
  <c r="P11" i="1"/>
  <c r="O11" i="1"/>
  <c r="N11" i="1"/>
  <c r="P13" i="1"/>
  <c r="O13" i="1"/>
  <c r="N13" i="1"/>
  <c r="P32" i="1"/>
  <c r="O32" i="1"/>
  <c r="N32" i="1"/>
  <c r="P34" i="1"/>
  <c r="O34" i="1"/>
  <c r="N34" i="1"/>
  <c r="P17" i="1"/>
  <c r="O17" i="1"/>
  <c r="N17" i="1"/>
  <c r="P24" i="1"/>
  <c r="O24" i="1"/>
  <c r="N24" i="1"/>
  <c r="P22" i="1"/>
  <c r="O22" i="1"/>
  <c r="N22" i="1"/>
  <c r="P2" i="1"/>
  <c r="O2" i="1"/>
  <c r="N2" i="1"/>
  <c r="P20" i="1"/>
  <c r="O20" i="1"/>
  <c r="N20" i="1"/>
  <c r="O28" i="1"/>
  <c r="P3" i="1"/>
  <c r="O3" i="1"/>
  <c r="N3" i="1"/>
  <c r="O25" i="1"/>
  <c r="N25" i="1"/>
  <c r="Q23" i="1" l="1"/>
  <c r="F23" i="1"/>
  <c r="R23" i="1" s="1"/>
  <c r="G23" i="1"/>
  <c r="H23" i="1" s="1"/>
  <c r="AF30" i="1"/>
  <c r="AJ30" i="1"/>
  <c r="Q30" i="1"/>
  <c r="G30" i="1"/>
  <c r="F30" i="1"/>
  <c r="B6" i="6"/>
  <c r="H7" i="6"/>
  <c r="G31" i="14"/>
  <c r="G30" i="14"/>
  <c r="G33" i="14"/>
  <c r="G29" i="14"/>
  <c r="G32" i="14"/>
  <c r="G28" i="14"/>
  <c r="C31" i="14"/>
  <c r="C27" i="14"/>
  <c r="C23" i="14"/>
  <c r="C19" i="14"/>
  <c r="C15" i="14"/>
  <c r="C11" i="14"/>
  <c r="C7" i="14"/>
  <c r="C3" i="14"/>
  <c r="C32" i="14"/>
  <c r="C28" i="14"/>
  <c r="C24" i="14"/>
  <c r="C20" i="14"/>
  <c r="C16" i="14"/>
  <c r="C12" i="14"/>
  <c r="C8" i="14"/>
  <c r="C4" i="14"/>
  <c r="C33" i="14"/>
  <c r="C29" i="14"/>
  <c r="C25" i="14"/>
  <c r="C21" i="14"/>
  <c r="C17" i="14"/>
  <c r="C13" i="14"/>
  <c r="C9" i="14"/>
  <c r="C5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  <c r="C30" i="14"/>
  <c r="C26" i="14"/>
  <c r="C22" i="14"/>
  <c r="C18" i="14"/>
  <c r="C14" i="14"/>
  <c r="C10" i="14"/>
  <c r="C6" i="14"/>
  <c r="C2" i="14"/>
  <c r="Y23" i="1"/>
  <c r="Y30" i="1"/>
  <c r="Y33" i="1"/>
  <c r="Y6" i="1"/>
  <c r="Y4" i="1"/>
  <c r="Y10" i="1"/>
  <c r="Y16" i="1"/>
  <c r="Y31" i="1"/>
  <c r="Y7" i="1"/>
  <c r="Y19" i="1"/>
  <c r="Y5" i="1"/>
  <c r="Y35" i="1"/>
  <c r="Y26" i="1"/>
  <c r="Y8" i="1"/>
  <c r="Y27" i="1"/>
  <c r="Y15" i="1"/>
  <c r="Y29" i="1"/>
  <c r="Y18" i="1"/>
  <c r="Y21" i="1"/>
  <c r="Y12" i="1"/>
  <c r="Y14" i="1"/>
  <c r="Y9" i="1"/>
  <c r="Y11" i="1"/>
  <c r="Y13" i="1"/>
  <c r="Y32" i="1"/>
  <c r="Y34" i="1"/>
  <c r="Y17" i="1"/>
  <c r="Y24" i="1"/>
  <c r="Y22" i="1"/>
  <c r="Y2" i="1"/>
  <c r="Y20" i="1"/>
  <c r="Y28" i="1"/>
  <c r="Y3" i="1"/>
  <c r="Y25" i="1"/>
  <c r="U23" i="1"/>
  <c r="U30" i="1"/>
  <c r="U33" i="1"/>
  <c r="U6" i="1"/>
  <c r="U4" i="1"/>
  <c r="U10" i="1"/>
  <c r="U16" i="1"/>
  <c r="U31" i="1"/>
  <c r="U7" i="1"/>
  <c r="U19" i="1"/>
  <c r="U5" i="1"/>
  <c r="U35" i="1"/>
  <c r="U26" i="1"/>
  <c r="U8" i="1"/>
  <c r="U27" i="1"/>
  <c r="U15" i="1"/>
  <c r="U29" i="1"/>
  <c r="U18" i="1"/>
  <c r="U21" i="1"/>
  <c r="U12" i="1"/>
  <c r="U14" i="1"/>
  <c r="U9" i="1"/>
  <c r="U11" i="1"/>
  <c r="U13" i="1"/>
  <c r="U32" i="1"/>
  <c r="U34" i="1"/>
  <c r="U17" i="1"/>
  <c r="U24" i="1"/>
  <c r="U22" i="1"/>
  <c r="U2" i="1"/>
  <c r="U20" i="1"/>
  <c r="U28" i="1"/>
  <c r="U3" i="1"/>
  <c r="U25" i="1"/>
  <c r="K23" i="1"/>
  <c r="J23" i="1"/>
  <c r="I23" i="1"/>
  <c r="K30" i="1"/>
  <c r="J30" i="1"/>
  <c r="I30" i="1"/>
  <c r="I3" i="9"/>
  <c r="G9" i="9"/>
  <c r="H14" i="9"/>
  <c r="G25" i="9"/>
  <c r="H30" i="9"/>
  <c r="H9" i="9"/>
  <c r="H25" i="9"/>
  <c r="I30" i="9"/>
  <c r="H4" i="9"/>
  <c r="I9" i="9"/>
  <c r="G15" i="9"/>
  <c r="H20" i="9"/>
  <c r="I25" i="9"/>
  <c r="G31" i="9"/>
  <c r="H3" i="9"/>
  <c r="I8" i="9"/>
  <c r="G14" i="9"/>
  <c r="H19" i="9"/>
  <c r="I24" i="9"/>
  <c r="G30" i="9"/>
  <c r="C5" i="11"/>
  <c r="C8" i="11"/>
  <c r="D8" i="11"/>
  <c r="D14" i="11"/>
  <c r="D22" i="11"/>
  <c r="D30" i="11"/>
  <c r="C12" i="11"/>
  <c r="C20" i="11"/>
  <c r="C28" i="11"/>
  <c r="C2" i="9"/>
  <c r="C6" i="9"/>
  <c r="C10" i="9"/>
  <c r="C14" i="9"/>
  <c r="C11" i="11"/>
  <c r="C19" i="11"/>
  <c r="C27" i="11"/>
  <c r="D2" i="9"/>
  <c r="D6" i="9"/>
  <c r="D10" i="9"/>
  <c r="D14" i="9"/>
  <c r="D11" i="11"/>
  <c r="D19" i="11"/>
  <c r="D27" i="11"/>
  <c r="E3" i="9"/>
  <c r="E7" i="9"/>
  <c r="E11" i="9"/>
  <c r="E15" i="9"/>
  <c r="C25" i="9"/>
  <c r="C29" i="9"/>
  <c r="C5" i="12"/>
  <c r="C9" i="12"/>
  <c r="C13" i="12"/>
  <c r="C17" i="12"/>
  <c r="C21" i="12"/>
  <c r="C25" i="12"/>
  <c r="C29" i="12"/>
  <c r="C23" i="9"/>
  <c r="D27" i="9"/>
  <c r="D31" i="9"/>
  <c r="D3" i="12"/>
  <c r="D7" i="12"/>
  <c r="D11" i="12"/>
  <c r="D15" i="12"/>
  <c r="D19" i="12"/>
  <c r="D23" i="12"/>
  <c r="D27" i="12"/>
  <c r="D31" i="12"/>
  <c r="E16" i="9"/>
  <c r="C22" i="9"/>
  <c r="E30" i="9"/>
  <c r="E6" i="12"/>
  <c r="E10" i="12"/>
  <c r="E18" i="12"/>
  <c r="E22" i="12"/>
  <c r="E30" i="12"/>
  <c r="C21" i="9"/>
  <c r="AK30" i="1"/>
  <c r="G5" i="9"/>
  <c r="H10" i="9"/>
  <c r="I15" i="9"/>
  <c r="G21" i="9"/>
  <c r="H26" i="9"/>
  <c r="I31" i="9"/>
  <c r="H5" i="9"/>
  <c r="I10" i="9"/>
  <c r="G16" i="9"/>
  <c r="H21" i="9"/>
  <c r="G32" i="9"/>
  <c r="I5" i="9"/>
  <c r="G11" i="9"/>
  <c r="H16" i="9"/>
  <c r="I21" i="9"/>
  <c r="G27" i="9"/>
  <c r="H32" i="9"/>
  <c r="G10" i="9"/>
  <c r="H15" i="9"/>
  <c r="G26" i="9"/>
  <c r="H31" i="9"/>
  <c r="D6" i="11"/>
  <c r="C3" i="11"/>
  <c r="C9" i="11"/>
  <c r="C17" i="11"/>
  <c r="C25" i="11"/>
  <c r="C33" i="11"/>
  <c r="D13" i="11"/>
  <c r="D21" i="11"/>
  <c r="D29" i="11"/>
  <c r="C3" i="9"/>
  <c r="C7" i="9"/>
  <c r="C11" i="9"/>
  <c r="C15" i="9"/>
  <c r="D12" i="11"/>
  <c r="D20" i="11"/>
  <c r="D28" i="11"/>
  <c r="D3" i="9"/>
  <c r="D7" i="9"/>
  <c r="D11" i="9"/>
  <c r="D15" i="9"/>
  <c r="C14" i="11"/>
  <c r="C22" i="11"/>
  <c r="C30" i="11"/>
  <c r="E8" i="9"/>
  <c r="E12" i="9"/>
  <c r="C16" i="9"/>
  <c r="D21" i="9"/>
  <c r="C26" i="9"/>
  <c r="C30" i="9"/>
  <c r="C2" i="12"/>
  <c r="C6" i="12"/>
  <c r="C10" i="12"/>
  <c r="C14" i="12"/>
  <c r="C18" i="12"/>
  <c r="C22" i="12"/>
  <c r="C26" i="12"/>
  <c r="C30" i="12"/>
  <c r="D24" i="9"/>
  <c r="D28" i="9"/>
  <c r="D32" i="9"/>
  <c r="D4" i="12"/>
  <c r="D8" i="12"/>
  <c r="D12" i="12"/>
  <c r="D16" i="12"/>
  <c r="D20" i="12"/>
  <c r="D24" i="12"/>
  <c r="D28" i="12"/>
  <c r="D32" i="12"/>
  <c r="C18" i="9"/>
  <c r="D23" i="9"/>
  <c r="E31" i="9"/>
  <c r="E3" i="12"/>
  <c r="E7" i="12"/>
  <c r="E11" i="12"/>
  <c r="E15" i="12"/>
  <c r="E23" i="12"/>
  <c r="E31" i="12"/>
  <c r="C17" i="9"/>
  <c r="D22" i="9"/>
  <c r="H6" i="9"/>
  <c r="I11" i="9"/>
  <c r="G17" i="9"/>
  <c r="H22" i="9"/>
  <c r="I6" i="9"/>
  <c r="G12" i="9"/>
  <c r="H17" i="9"/>
  <c r="I22" i="9"/>
  <c r="G28" i="9"/>
  <c r="H33" i="9"/>
  <c r="G7" i="9"/>
  <c r="H12" i="9"/>
  <c r="G23" i="9"/>
  <c r="H28" i="9"/>
  <c r="G6" i="9"/>
  <c r="H11" i="9"/>
  <c r="I16" i="9"/>
  <c r="G22" i="9"/>
  <c r="H27" i="9"/>
  <c r="I32" i="9"/>
  <c r="C4" i="11"/>
  <c r="D4" i="11"/>
  <c r="D10" i="11"/>
  <c r="D18" i="11"/>
  <c r="D26" i="11"/>
  <c r="C6" i="11"/>
  <c r="C16" i="11"/>
  <c r="C24" i="11"/>
  <c r="C32" i="11"/>
  <c r="C8" i="9"/>
  <c r="C12" i="9"/>
  <c r="C2" i="11"/>
  <c r="C15" i="11"/>
  <c r="C23" i="11"/>
  <c r="C31" i="11"/>
  <c r="D4" i="9"/>
  <c r="D8" i="9"/>
  <c r="D12" i="9"/>
  <c r="D3" i="11"/>
  <c r="D15" i="11"/>
  <c r="D23" i="11"/>
  <c r="D31" i="11"/>
  <c r="E5" i="9"/>
  <c r="E9" i="9"/>
  <c r="E13" i="9"/>
  <c r="D17" i="9"/>
  <c r="E22" i="9"/>
  <c r="C27" i="9"/>
  <c r="C31" i="9"/>
  <c r="C3" i="12"/>
  <c r="C7" i="12"/>
  <c r="C11" i="12"/>
  <c r="C15" i="12"/>
  <c r="C23" i="12"/>
  <c r="C27" i="12"/>
  <c r="C31" i="12"/>
  <c r="D20" i="9"/>
  <c r="D25" i="9"/>
  <c r="D29" i="9"/>
  <c r="D33" i="9"/>
  <c r="D5" i="12"/>
  <c r="D9" i="12"/>
  <c r="D13" i="12"/>
  <c r="D17" i="12"/>
  <c r="D21" i="12"/>
  <c r="D25" i="12"/>
  <c r="D29" i="12"/>
  <c r="D33" i="12"/>
  <c r="D19" i="9"/>
  <c r="E24" i="9"/>
  <c r="E28" i="9"/>
  <c r="E32" i="9"/>
  <c r="E8" i="12"/>
  <c r="E12" i="12"/>
  <c r="E16" i="12"/>
  <c r="E24" i="12"/>
  <c r="E28" i="12"/>
  <c r="E32" i="12"/>
  <c r="D18" i="9"/>
  <c r="E23" i="9"/>
  <c r="H2" i="9"/>
  <c r="I7" i="9"/>
  <c r="G13" i="9"/>
  <c r="H18" i="9"/>
  <c r="I23" i="9"/>
  <c r="G29" i="9"/>
  <c r="G8" i="9"/>
  <c r="H13" i="9"/>
  <c r="I18" i="9"/>
  <c r="G24" i="9"/>
  <c r="H29" i="9"/>
  <c r="G3" i="9"/>
  <c r="H8" i="9"/>
  <c r="I13" i="9"/>
  <c r="H24" i="9"/>
  <c r="I29" i="9"/>
  <c r="G2" i="9"/>
  <c r="H7" i="9"/>
  <c r="I12" i="9"/>
  <c r="G18" i="9"/>
  <c r="H23" i="9"/>
  <c r="I28" i="9"/>
  <c r="D2" i="11"/>
  <c r="D5" i="11"/>
  <c r="C7" i="11"/>
  <c r="C13" i="11"/>
  <c r="C21" i="11"/>
  <c r="C29" i="11"/>
  <c r="D9" i="11"/>
  <c r="D17" i="11"/>
  <c r="D25" i="11"/>
  <c r="D33" i="11"/>
  <c r="C5" i="9"/>
  <c r="C9" i="9"/>
  <c r="C13" i="9"/>
  <c r="D7" i="11"/>
  <c r="D16" i="11"/>
  <c r="D24" i="11"/>
  <c r="D32" i="11"/>
  <c r="D5" i="9"/>
  <c r="D9" i="9"/>
  <c r="D13" i="9"/>
  <c r="C10" i="11"/>
  <c r="C18" i="11"/>
  <c r="C26" i="11"/>
  <c r="E6" i="9"/>
  <c r="E10" i="9"/>
  <c r="E18" i="9"/>
  <c r="C24" i="9"/>
  <c r="C28" i="9"/>
  <c r="C32" i="9"/>
  <c r="C8" i="12"/>
  <c r="C12" i="12"/>
  <c r="C16" i="12"/>
  <c r="C24" i="12"/>
  <c r="C28" i="12"/>
  <c r="C32" i="12"/>
  <c r="D16" i="9"/>
  <c r="E21" i="9"/>
  <c r="D26" i="9"/>
  <c r="D30" i="9"/>
  <c r="D2" i="12"/>
  <c r="D6" i="12"/>
  <c r="D10" i="12"/>
  <c r="D14" i="12"/>
  <c r="D18" i="12"/>
  <c r="D22" i="12"/>
  <c r="D26" i="12"/>
  <c r="D30" i="12"/>
  <c r="E25" i="9"/>
  <c r="E29" i="9"/>
  <c r="E5" i="12"/>
  <c r="E9" i="12"/>
  <c r="E13" i="12"/>
  <c r="E21" i="12"/>
  <c r="E25" i="12"/>
  <c r="E29" i="12"/>
  <c r="H30" i="1" l="1"/>
  <c r="W30" i="1"/>
  <c r="W23" i="1"/>
  <c r="AB30" i="1"/>
  <c r="AB23" i="1"/>
  <c r="M23" i="1"/>
  <c r="L23" i="1"/>
  <c r="AL23" i="1"/>
  <c r="R30" i="1"/>
  <c r="J31" i="15"/>
  <c r="F33" i="15"/>
  <c r="J32" i="15"/>
  <c r="E6" i="14"/>
  <c r="AF4" i="1"/>
  <c r="W6" i="1"/>
  <c r="F31" i="15"/>
  <c r="E31" i="14"/>
  <c r="J33" i="15"/>
  <c r="F32" i="15"/>
  <c r="J31" i="14"/>
  <c r="L31" i="14" s="1"/>
  <c r="J6" i="14"/>
  <c r="L6" i="14" s="1"/>
  <c r="J4" i="14"/>
  <c r="L4" i="14" s="1"/>
  <c r="E4" i="14"/>
  <c r="AJ33" i="1"/>
  <c r="AJ4" i="1"/>
  <c r="W4" i="1"/>
  <c r="AJ6" i="1"/>
  <c r="AF33" i="1"/>
  <c r="W33" i="1"/>
  <c r="AF6" i="1"/>
  <c r="AB33" i="1"/>
  <c r="AB6" i="1"/>
  <c r="AB4" i="1"/>
  <c r="H10" i="6"/>
  <c r="H8" i="6"/>
  <c r="H11" i="6" s="1"/>
  <c r="H9" i="6"/>
  <c r="AK6" i="1"/>
  <c r="AK33" i="1"/>
  <c r="AK4" i="1"/>
  <c r="M30" i="1" l="1"/>
  <c r="L30" i="1"/>
  <c r="AL30" i="1"/>
  <c r="F31" i="9"/>
  <c r="G33" i="1"/>
  <c r="F33" i="1"/>
  <c r="Q4" i="1"/>
  <c r="F32" i="12"/>
  <c r="G32" i="12"/>
  <c r="G6" i="1"/>
  <c r="F6" i="1"/>
  <c r="J31" i="9"/>
  <c r="Q33" i="1"/>
  <c r="J32" i="9"/>
  <c r="F33" i="9"/>
  <c r="G31" i="12"/>
  <c r="F31" i="12"/>
  <c r="G4" i="1"/>
  <c r="F4" i="1"/>
  <c r="Q6" i="1"/>
  <c r="G33" i="12"/>
  <c r="F33" i="12"/>
  <c r="J33" i="9"/>
  <c r="F32" i="9"/>
  <c r="K32" i="15"/>
  <c r="I33" i="1"/>
  <c r="J33" i="1"/>
  <c r="K33" i="1"/>
  <c r="J33" i="12"/>
  <c r="K33" i="12"/>
  <c r="I33" i="12"/>
  <c r="K33" i="15"/>
  <c r="I6" i="1"/>
  <c r="J6" i="1"/>
  <c r="K6" i="1"/>
  <c r="I4" i="1"/>
  <c r="J4" i="1"/>
  <c r="K4" i="1"/>
  <c r="K31" i="15"/>
  <c r="J32" i="12"/>
  <c r="I32" i="12"/>
  <c r="K32" i="12"/>
  <c r="K31" i="12"/>
  <c r="J31" i="12"/>
  <c r="I31" i="12"/>
  <c r="L33" i="15" l="1"/>
  <c r="AL4" i="1"/>
  <c r="AL6" i="1"/>
  <c r="H32" i="12"/>
  <c r="M32" i="12" s="1"/>
  <c r="L31" i="15"/>
  <c r="L32" i="15"/>
  <c r="AL33" i="1"/>
  <c r="L32" i="12"/>
  <c r="R4" i="1"/>
  <c r="K33" i="9"/>
  <c r="R6" i="1"/>
  <c r="H4" i="1"/>
  <c r="H6" i="1"/>
  <c r="R33" i="1"/>
  <c r="H33" i="12"/>
  <c r="H33" i="1"/>
  <c r="K32" i="9"/>
  <c r="H31" i="12"/>
  <c r="K31" i="9"/>
  <c r="AC34" i="15"/>
  <c r="AD32" i="15"/>
  <c r="AC32" i="15"/>
  <c r="AB32" i="15"/>
  <c r="J25" i="15"/>
  <c r="F25" i="15"/>
  <c r="L33" i="12" l="1"/>
  <c r="M33" i="12"/>
  <c r="L31" i="12"/>
  <c r="M31" i="12"/>
  <c r="L6" i="1"/>
  <c r="M6" i="1"/>
  <c r="L33" i="1"/>
  <c r="M33" i="1"/>
  <c r="M4" i="1"/>
  <c r="L4" i="1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AF10" i="1"/>
  <c r="AJ10" i="1"/>
  <c r="F30" i="9"/>
  <c r="G30" i="12"/>
  <c r="F10" i="1"/>
  <c r="G10" i="1"/>
  <c r="F30" i="15"/>
  <c r="J30" i="15"/>
  <c r="F5" i="15"/>
  <c r="F2" i="15"/>
  <c r="F7" i="15"/>
  <c r="J6" i="15"/>
  <c r="J3" i="15"/>
  <c r="J5" i="15"/>
  <c r="J7" i="15"/>
  <c r="F8" i="15"/>
  <c r="J23" i="15"/>
  <c r="J2" i="15"/>
  <c r="F6" i="15"/>
  <c r="J15" i="15"/>
  <c r="F16" i="15"/>
  <c r="J20" i="15"/>
  <c r="F24" i="15"/>
  <c r="F3" i="15"/>
  <c r="J10" i="15"/>
  <c r="J11" i="15"/>
  <c r="J12" i="15"/>
  <c r="F15" i="15"/>
  <c r="J8" i="15"/>
  <c r="F10" i="15"/>
  <c r="F11" i="15"/>
  <c r="F12" i="15"/>
  <c r="J16" i="15"/>
  <c r="F26" i="15"/>
  <c r="F4" i="15"/>
  <c r="J4" i="15"/>
  <c r="F9" i="15"/>
  <c r="J9" i="15"/>
  <c r="F13" i="15"/>
  <c r="J13" i="15"/>
  <c r="F17" i="15"/>
  <c r="J17" i="15"/>
  <c r="J18" i="15"/>
  <c r="J19" i="15"/>
  <c r="F23" i="15"/>
  <c r="L25" i="15"/>
  <c r="F14" i="15"/>
  <c r="J14" i="15"/>
  <c r="F18" i="15"/>
  <c r="F19" i="15"/>
  <c r="F20" i="15"/>
  <c r="J24" i="15"/>
  <c r="J26" i="15"/>
  <c r="F21" i="15"/>
  <c r="J21" i="15"/>
  <c r="F27" i="15"/>
  <c r="J27" i="15"/>
  <c r="F29" i="15"/>
  <c r="J29" i="15"/>
  <c r="F22" i="15"/>
  <c r="J22" i="15"/>
  <c r="F28" i="15"/>
  <c r="J28" i="15"/>
  <c r="AJ16" i="1"/>
  <c r="AJ31" i="1"/>
  <c r="AJ7" i="1"/>
  <c r="AJ19" i="1"/>
  <c r="AJ5" i="1"/>
  <c r="AJ35" i="1"/>
  <c r="AJ26" i="1"/>
  <c r="AJ8" i="1"/>
  <c r="AJ27" i="1"/>
  <c r="AJ15" i="1"/>
  <c r="AJ29" i="1"/>
  <c r="AJ18" i="1"/>
  <c r="AJ21" i="1"/>
  <c r="AJ12" i="1"/>
  <c r="AJ14" i="1"/>
  <c r="AJ9" i="1"/>
  <c r="AJ11" i="1"/>
  <c r="AJ13" i="1"/>
  <c r="AJ32" i="1"/>
  <c r="AJ34" i="1"/>
  <c r="AJ17" i="1"/>
  <c r="AJ24" i="1"/>
  <c r="AJ22" i="1"/>
  <c r="AJ2" i="1"/>
  <c r="AJ20" i="1"/>
  <c r="AJ28" i="1"/>
  <c r="AJ3" i="1"/>
  <c r="AJ25" i="1"/>
  <c r="AF3" i="1"/>
  <c r="AF28" i="1"/>
  <c r="AF20" i="1"/>
  <c r="AF2" i="1"/>
  <c r="AF22" i="1"/>
  <c r="AF24" i="1"/>
  <c r="AF17" i="1"/>
  <c r="AF34" i="1"/>
  <c r="AF32" i="1"/>
  <c r="AF13" i="1"/>
  <c r="AF11" i="1"/>
  <c r="AF9" i="1"/>
  <c r="AF14" i="1"/>
  <c r="AF12" i="1"/>
  <c r="AF21" i="1"/>
  <c r="AF18" i="1"/>
  <c r="AF29" i="1"/>
  <c r="AF15" i="1"/>
  <c r="AF27" i="1"/>
  <c r="AF8" i="1"/>
  <c r="AF26" i="1"/>
  <c r="AF35" i="1"/>
  <c r="AF5" i="1"/>
  <c r="AF19" i="1"/>
  <c r="AF7" i="1"/>
  <c r="AF31" i="1"/>
  <c r="AF16" i="1"/>
  <c r="AF25" i="1"/>
  <c r="AK5" i="1"/>
  <c r="J28" i="12"/>
  <c r="K28" i="12"/>
  <c r="I28" i="12"/>
  <c r="K24" i="12"/>
  <c r="J24" i="12"/>
  <c r="I24" i="12"/>
  <c r="K20" i="12"/>
  <c r="J20" i="12"/>
  <c r="I20" i="12"/>
  <c r="K16" i="12"/>
  <c r="J16" i="12"/>
  <c r="I16" i="12"/>
  <c r="J12" i="12"/>
  <c r="K12" i="12"/>
  <c r="K8" i="12"/>
  <c r="J8" i="12"/>
  <c r="J4" i="12"/>
  <c r="I4" i="12"/>
  <c r="K4" i="12"/>
  <c r="AK10" i="1"/>
  <c r="K2" i="15"/>
  <c r="AK7" i="1"/>
  <c r="AK26" i="1"/>
  <c r="AK29" i="1"/>
  <c r="AK14" i="1"/>
  <c r="AK32" i="1"/>
  <c r="AK22" i="1"/>
  <c r="AK3" i="1"/>
  <c r="J25" i="12"/>
  <c r="I25" i="12"/>
  <c r="K25" i="12"/>
  <c r="J17" i="12"/>
  <c r="K17" i="12"/>
  <c r="I17" i="12"/>
  <c r="K5" i="12"/>
  <c r="J5" i="12"/>
  <c r="I5" i="12"/>
  <c r="K3" i="15"/>
  <c r="K16" i="15"/>
  <c r="K27" i="15"/>
  <c r="AK31" i="1"/>
  <c r="AK12" i="1"/>
  <c r="AK28" i="1"/>
  <c r="I27" i="12"/>
  <c r="K27" i="12"/>
  <c r="J27" i="12"/>
  <c r="I23" i="12"/>
  <c r="K23" i="12"/>
  <c r="J23" i="12"/>
  <c r="I19" i="12"/>
  <c r="J19" i="12"/>
  <c r="K19" i="12"/>
  <c r="K15" i="12"/>
  <c r="J15" i="12"/>
  <c r="I15" i="12"/>
  <c r="J11" i="12"/>
  <c r="I11" i="12"/>
  <c r="K11" i="12"/>
  <c r="K7" i="12"/>
  <c r="I7" i="12"/>
  <c r="J7" i="12"/>
  <c r="J3" i="12"/>
  <c r="K3" i="12"/>
  <c r="I3" i="12"/>
  <c r="K7" i="15"/>
  <c r="K21" i="15"/>
  <c r="K29" i="15"/>
  <c r="K28" i="15"/>
  <c r="AK19" i="1"/>
  <c r="AK8" i="1"/>
  <c r="AK18" i="1"/>
  <c r="AK9" i="1"/>
  <c r="AK34" i="1"/>
  <c r="AK2" i="1"/>
  <c r="AK25" i="1"/>
  <c r="I29" i="12"/>
  <c r="K29" i="12"/>
  <c r="J29" i="12"/>
  <c r="I13" i="12"/>
  <c r="K13" i="12"/>
  <c r="J13" i="12"/>
  <c r="K10" i="15"/>
  <c r="K22" i="15"/>
  <c r="AK15" i="1"/>
  <c r="AK24" i="1"/>
  <c r="J30" i="12"/>
  <c r="I30" i="12"/>
  <c r="K30" i="12"/>
  <c r="K26" i="12"/>
  <c r="J26" i="12"/>
  <c r="I26" i="12"/>
  <c r="I22" i="12"/>
  <c r="J22" i="12"/>
  <c r="K22" i="12"/>
  <c r="I18" i="12"/>
  <c r="J18" i="12"/>
  <c r="K18" i="12"/>
  <c r="K14" i="12"/>
  <c r="I14" i="12"/>
  <c r="J14" i="12"/>
  <c r="J10" i="12"/>
  <c r="K10" i="12"/>
  <c r="I10" i="12"/>
  <c r="K6" i="12"/>
  <c r="I6" i="12"/>
  <c r="J6" i="12"/>
  <c r="I2" i="12"/>
  <c r="J2" i="12"/>
  <c r="K2" i="12"/>
  <c r="K30" i="15"/>
  <c r="K13" i="15"/>
  <c r="K14" i="15"/>
  <c r="K24" i="15"/>
  <c r="AK16" i="1"/>
  <c r="AK27" i="1"/>
  <c r="AK21" i="1"/>
  <c r="AK11" i="1"/>
  <c r="AK17" i="1"/>
  <c r="AK20" i="1"/>
  <c r="K21" i="12"/>
  <c r="I21" i="12"/>
  <c r="J21" i="12"/>
  <c r="J9" i="12"/>
  <c r="I9" i="12"/>
  <c r="K9" i="12"/>
  <c r="I10" i="1"/>
  <c r="J10" i="1"/>
  <c r="K10" i="1"/>
  <c r="K8" i="15"/>
  <c r="K26" i="15"/>
  <c r="AK35" i="1"/>
  <c r="AK13" i="1"/>
  <c r="H10" i="1" l="1"/>
  <c r="H30" i="12"/>
  <c r="Q10" i="1"/>
  <c r="R10" i="1" s="1"/>
  <c r="J30" i="9"/>
  <c r="K30" i="9" s="1"/>
  <c r="AL5" i="1"/>
  <c r="K4" i="15"/>
  <c r="K12" i="15"/>
  <c r="K20" i="15"/>
  <c r="K15" i="15"/>
  <c r="K17" i="15"/>
  <c r="K5" i="15"/>
  <c r="K23" i="15"/>
  <c r="K6" i="15"/>
  <c r="K9" i="15"/>
  <c r="K19" i="15"/>
  <c r="K18" i="15"/>
  <c r="K11" i="15"/>
  <c r="M30" i="12" l="1"/>
  <c r="L30" i="12"/>
  <c r="AL14" i="1"/>
  <c r="AL32" i="1"/>
  <c r="AL26" i="1"/>
  <c r="AL22" i="1"/>
  <c r="AL7" i="1"/>
  <c r="AL29" i="1"/>
  <c r="AL3" i="1"/>
  <c r="AL8" i="1"/>
  <c r="AL2" i="1"/>
  <c r="AL35" i="1"/>
  <c r="AL11" i="1"/>
  <c r="AL31" i="1"/>
  <c r="AL18" i="1"/>
  <c r="AL25" i="1"/>
  <c r="AL13" i="1"/>
  <c r="AL16" i="1"/>
  <c r="AL17" i="1"/>
  <c r="AL15" i="1"/>
  <c r="AL9" i="1"/>
  <c r="AL28" i="1"/>
  <c r="AL27" i="1"/>
  <c r="AL20" i="1"/>
  <c r="AL12" i="1"/>
  <c r="AL19" i="1"/>
  <c r="AL34" i="1"/>
  <c r="AL21" i="1"/>
  <c r="AL24" i="1"/>
  <c r="L30" i="15"/>
  <c r="M10" i="1"/>
  <c r="L10" i="1"/>
  <c r="AL10" i="1"/>
  <c r="L15" i="15"/>
  <c r="L2" i="15"/>
  <c r="L27" i="15"/>
  <c r="L20" i="15"/>
  <c r="L12" i="15"/>
  <c r="L4" i="15"/>
  <c r="L18" i="15"/>
  <c r="L10" i="15"/>
  <c r="L21" i="15"/>
  <c r="L16" i="15"/>
  <c r="L26" i="15"/>
  <c r="L5" i="15"/>
  <c r="L14" i="15"/>
  <c r="L7" i="15"/>
  <c r="L6" i="15"/>
  <c r="L22" i="15"/>
  <c r="L11" i="15"/>
  <c r="L23" i="15"/>
  <c r="L13" i="15"/>
  <c r="L9" i="15"/>
  <c r="L3" i="15"/>
  <c r="L8" i="15"/>
  <c r="L19" i="15"/>
  <c r="L24" i="15"/>
  <c r="L29" i="15"/>
  <c r="L17" i="15"/>
  <c r="L28" i="15"/>
  <c r="G2" i="12"/>
  <c r="H2" i="12" s="1"/>
  <c r="G3" i="12"/>
  <c r="H3" i="12" s="1"/>
  <c r="G4" i="12"/>
  <c r="H4" i="12" s="1"/>
  <c r="G5" i="12"/>
  <c r="H5" i="12" s="1"/>
  <c r="G6" i="12"/>
  <c r="H6" i="12" s="1"/>
  <c r="G7" i="12"/>
  <c r="H7" i="12" s="1"/>
  <c r="G8" i="12"/>
  <c r="H8" i="12" s="1"/>
  <c r="G9" i="12"/>
  <c r="H9" i="12" s="1"/>
  <c r="G10" i="12"/>
  <c r="H10" i="12" s="1"/>
  <c r="G11" i="12"/>
  <c r="H11" i="12" s="1"/>
  <c r="G12" i="12"/>
  <c r="H12" i="12" s="1"/>
  <c r="G13" i="12"/>
  <c r="H13" i="12" s="1"/>
  <c r="G14" i="12"/>
  <c r="H14" i="12" s="1"/>
  <c r="G15" i="12"/>
  <c r="H15" i="12" s="1"/>
  <c r="G16" i="12"/>
  <c r="H16" i="12" s="1"/>
  <c r="G17" i="12"/>
  <c r="H17" i="12" s="1"/>
  <c r="G18" i="12"/>
  <c r="H18" i="12" s="1"/>
  <c r="G19" i="12"/>
  <c r="H19" i="12" s="1"/>
  <c r="G20" i="12"/>
  <c r="H20" i="12" s="1"/>
  <c r="G21" i="12"/>
  <c r="H21" i="12" s="1"/>
  <c r="G22" i="12"/>
  <c r="H22" i="12" s="1"/>
  <c r="G23" i="12"/>
  <c r="H23" i="12" s="1"/>
  <c r="G24" i="12"/>
  <c r="H24" i="12" s="1"/>
  <c r="G25" i="12"/>
  <c r="H25" i="12" s="1"/>
  <c r="G26" i="12"/>
  <c r="H26" i="12" s="1"/>
  <c r="G27" i="12"/>
  <c r="H27" i="12" s="1"/>
  <c r="G28" i="12"/>
  <c r="H28" i="12" s="1"/>
  <c r="G29" i="12"/>
  <c r="H29" i="12" s="1"/>
  <c r="F2" i="9" l="1"/>
  <c r="J2" i="9"/>
  <c r="F3" i="9"/>
  <c r="F10" i="9"/>
  <c r="J5" i="9"/>
  <c r="F6" i="9"/>
  <c r="J8" i="9"/>
  <c r="J6" i="9"/>
  <c r="F7" i="9"/>
  <c r="J9" i="9"/>
  <c r="J15" i="9"/>
  <c r="F16" i="9"/>
  <c r="J23" i="9"/>
  <c r="F24" i="9"/>
  <c r="J4" i="9"/>
  <c r="F5" i="9"/>
  <c r="J13" i="9"/>
  <c r="F14" i="9"/>
  <c r="J21" i="9"/>
  <c r="F22" i="9"/>
  <c r="J29" i="9"/>
  <c r="J3" i="9"/>
  <c r="F4" i="9"/>
  <c r="J7" i="9"/>
  <c r="F8" i="9"/>
  <c r="J11" i="9"/>
  <c r="F12" i="9"/>
  <c r="J19" i="9"/>
  <c r="F20" i="9"/>
  <c r="J27" i="9"/>
  <c r="F28" i="9"/>
  <c r="J17" i="9"/>
  <c r="F18" i="9"/>
  <c r="J25" i="9"/>
  <c r="F26" i="9"/>
  <c r="F9" i="9"/>
  <c r="J12" i="9"/>
  <c r="F13" i="9"/>
  <c r="J16" i="9"/>
  <c r="F17" i="9"/>
  <c r="J20" i="9"/>
  <c r="F21" i="9"/>
  <c r="J24" i="9"/>
  <c r="F25" i="9"/>
  <c r="J28" i="9"/>
  <c r="F29" i="9"/>
  <c r="J10" i="9"/>
  <c r="F11" i="9"/>
  <c r="J14" i="9"/>
  <c r="F15" i="9"/>
  <c r="J18" i="9"/>
  <c r="F19" i="9"/>
  <c r="J22" i="9"/>
  <c r="F23" i="9"/>
  <c r="J26" i="9"/>
  <c r="F27" i="9"/>
  <c r="Q3" i="1"/>
  <c r="Q28" i="1"/>
  <c r="Q20" i="1"/>
  <c r="Q2" i="1"/>
  <c r="Q22" i="1"/>
  <c r="Q24" i="1"/>
  <c r="Q17" i="1"/>
  <c r="Q34" i="1"/>
  <c r="Q32" i="1"/>
  <c r="Q13" i="1"/>
  <c r="Q11" i="1"/>
  <c r="Q9" i="1"/>
  <c r="Q14" i="1"/>
  <c r="Q12" i="1"/>
  <c r="Q21" i="1"/>
  <c r="Q18" i="1"/>
  <c r="Q29" i="1"/>
  <c r="Q15" i="1"/>
  <c r="Q27" i="1"/>
  <c r="Q8" i="1"/>
  <c r="Q26" i="1"/>
  <c r="Q35" i="1"/>
  <c r="Q5" i="1"/>
  <c r="Q19" i="1"/>
  <c r="Q7" i="1"/>
  <c r="Q31" i="1"/>
  <c r="Q16" i="1"/>
  <c r="Q25" i="1"/>
  <c r="I12" i="12" l="1"/>
  <c r="K27" i="9"/>
  <c r="K24" i="9"/>
  <c r="K3" i="9"/>
  <c r="K15" i="9"/>
  <c r="K21" i="9"/>
  <c r="K26" i="9"/>
  <c r="K12" i="9"/>
  <c r="K11" i="9"/>
  <c r="K17" i="9"/>
  <c r="K19" i="9"/>
  <c r="K25" i="9"/>
  <c r="K9" i="9"/>
  <c r="K20" i="9"/>
  <c r="K4" i="9"/>
  <c r="K14" i="9"/>
  <c r="K10" i="9"/>
  <c r="K2" i="9"/>
  <c r="K18" i="9"/>
  <c r="K5" i="9"/>
  <c r="K23" i="9"/>
  <c r="K29" i="9"/>
  <c r="K13" i="9"/>
  <c r="K28" i="9"/>
  <c r="K8" i="9"/>
  <c r="K22" i="9"/>
  <c r="K16" i="9"/>
  <c r="K7" i="9"/>
  <c r="K6" i="9"/>
  <c r="G2" i="1"/>
  <c r="G3" i="1"/>
  <c r="G5" i="1"/>
  <c r="G7" i="1"/>
  <c r="G8" i="1"/>
  <c r="G9" i="1"/>
  <c r="G11" i="1"/>
  <c r="G12" i="1"/>
  <c r="G13" i="1"/>
  <c r="G14" i="1"/>
  <c r="G15" i="1"/>
  <c r="G16" i="1"/>
  <c r="G17" i="1"/>
  <c r="G18" i="1"/>
  <c r="G19" i="1"/>
  <c r="G20" i="1"/>
  <c r="G21" i="1"/>
  <c r="G22" i="1"/>
  <c r="G24" i="1"/>
  <c r="G25" i="1"/>
  <c r="G26" i="1"/>
  <c r="G27" i="1"/>
  <c r="G28" i="1"/>
  <c r="G29" i="1"/>
  <c r="G31" i="1"/>
  <c r="G32" i="1"/>
  <c r="G34" i="1"/>
  <c r="G35" i="1"/>
  <c r="F2" i="1"/>
  <c r="F3" i="1"/>
  <c r="F5" i="1"/>
  <c r="F7" i="1"/>
  <c r="F8" i="1"/>
  <c r="F9" i="1"/>
  <c r="F11" i="1"/>
  <c r="F12" i="1"/>
  <c r="F13" i="1"/>
  <c r="F14" i="1"/>
  <c r="F15" i="1"/>
  <c r="F16" i="1"/>
  <c r="F17" i="1"/>
  <c r="F18" i="1"/>
  <c r="F19" i="1"/>
  <c r="F20" i="1"/>
  <c r="F21" i="1"/>
  <c r="F22" i="1"/>
  <c r="F24" i="1"/>
  <c r="F25" i="1"/>
  <c r="F26" i="1"/>
  <c r="F28" i="1"/>
  <c r="F29" i="1"/>
  <c r="F31" i="1"/>
  <c r="F32" i="1"/>
  <c r="F34" i="1"/>
  <c r="F35" i="1"/>
  <c r="F27" i="1"/>
  <c r="I7" i="1"/>
  <c r="J7" i="1"/>
  <c r="K7" i="1"/>
  <c r="I12" i="1"/>
  <c r="J12" i="1"/>
  <c r="K12" i="1"/>
  <c r="I16" i="1"/>
  <c r="J16" i="1"/>
  <c r="K16" i="1"/>
  <c r="I20" i="1"/>
  <c r="J20" i="1"/>
  <c r="K20" i="1"/>
  <c r="I25" i="1"/>
  <c r="J25" i="1"/>
  <c r="K25" i="1"/>
  <c r="I31" i="1"/>
  <c r="J31" i="1"/>
  <c r="K31" i="1"/>
  <c r="I27" i="1"/>
  <c r="J27" i="1"/>
  <c r="K27" i="1"/>
  <c r="I3" i="1"/>
  <c r="J3" i="1"/>
  <c r="K3" i="1"/>
  <c r="I18" i="1"/>
  <c r="J18" i="1"/>
  <c r="K18" i="1"/>
  <c r="I28" i="1"/>
  <c r="J28" i="1"/>
  <c r="K28" i="1"/>
  <c r="I2" i="1"/>
  <c r="J2" i="1"/>
  <c r="K2" i="1"/>
  <c r="I8" i="1"/>
  <c r="J8" i="1"/>
  <c r="K8" i="1"/>
  <c r="J13" i="1"/>
  <c r="K13" i="1"/>
  <c r="I17" i="1"/>
  <c r="J17" i="1"/>
  <c r="K17" i="1"/>
  <c r="I21" i="1"/>
  <c r="J21" i="1"/>
  <c r="K21" i="1"/>
  <c r="I26" i="1"/>
  <c r="J26" i="1"/>
  <c r="K26" i="1"/>
  <c r="I32" i="1"/>
  <c r="J32" i="1"/>
  <c r="K32" i="1"/>
  <c r="I14" i="1"/>
  <c r="J14" i="1"/>
  <c r="K14" i="1"/>
  <c r="I34" i="1"/>
  <c r="J34" i="1"/>
  <c r="K34" i="1"/>
  <c r="I5" i="1"/>
  <c r="J5" i="1"/>
  <c r="K5" i="1"/>
  <c r="I11" i="1"/>
  <c r="J11" i="1"/>
  <c r="K11" i="1"/>
  <c r="I15" i="1"/>
  <c r="J15" i="1"/>
  <c r="K15" i="1"/>
  <c r="I19" i="1"/>
  <c r="J19" i="1"/>
  <c r="K19" i="1"/>
  <c r="J24" i="1"/>
  <c r="K24" i="1"/>
  <c r="I29" i="1"/>
  <c r="J29" i="1"/>
  <c r="K29" i="1"/>
  <c r="I35" i="1"/>
  <c r="J35" i="1"/>
  <c r="K35" i="1"/>
  <c r="I9" i="1"/>
  <c r="J9" i="1"/>
  <c r="K9" i="1"/>
  <c r="I22" i="1"/>
  <c r="J22" i="1"/>
  <c r="K22" i="1"/>
  <c r="L11" i="12" l="1"/>
  <c r="M11" i="12"/>
  <c r="L21" i="12"/>
  <c r="M21" i="12"/>
  <c r="L25" i="12"/>
  <c r="M25" i="12"/>
  <c r="M20" i="12"/>
  <c r="L20" i="12"/>
  <c r="M18" i="12"/>
  <c r="L18" i="12"/>
  <c r="M23" i="12"/>
  <c r="L23" i="12"/>
  <c r="L8" i="12"/>
  <c r="L3" i="12"/>
  <c r="M3" i="12"/>
  <c r="M2" i="12"/>
  <c r="L2" i="12"/>
  <c r="L10" i="12"/>
  <c r="M10" i="12"/>
  <c r="M8" i="12"/>
  <c r="M27" i="12"/>
  <c r="L27" i="12"/>
  <c r="M17" i="12"/>
  <c r="L17" i="12"/>
  <c r="M29" i="12"/>
  <c r="L29" i="12"/>
  <c r="M6" i="12"/>
  <c r="L6" i="12"/>
  <c r="L13" i="12"/>
  <c r="M13" i="12"/>
  <c r="M7" i="12"/>
  <c r="L7" i="12"/>
  <c r="L19" i="12"/>
  <c r="M19" i="12"/>
  <c r="L15" i="12"/>
  <c r="M15" i="12"/>
  <c r="M16" i="12"/>
  <c r="L16" i="12"/>
  <c r="L9" i="12"/>
  <c r="M9" i="12"/>
  <c r="M26" i="12"/>
  <c r="L26" i="12"/>
  <c r="M12" i="12"/>
  <c r="L12" i="12"/>
  <c r="M4" i="12"/>
  <c r="L4" i="12"/>
  <c r="M28" i="12"/>
  <c r="L28" i="12"/>
  <c r="L5" i="12"/>
  <c r="M5" i="12"/>
  <c r="M14" i="12"/>
  <c r="L14" i="12"/>
  <c r="M24" i="12"/>
  <c r="L24" i="12"/>
  <c r="M22" i="12"/>
  <c r="L22" i="12"/>
  <c r="R25" i="1"/>
  <c r="R12" i="1"/>
  <c r="R35" i="1"/>
  <c r="R29" i="1"/>
  <c r="R24" i="1"/>
  <c r="R19" i="1"/>
  <c r="R15" i="1"/>
  <c r="R11" i="1"/>
  <c r="R5" i="1"/>
  <c r="R27" i="1"/>
  <c r="R20" i="1"/>
  <c r="R7" i="1"/>
  <c r="R28" i="1"/>
  <c r="R22" i="1"/>
  <c r="R18" i="1"/>
  <c r="R14" i="1"/>
  <c r="R9" i="1"/>
  <c r="R3" i="1"/>
  <c r="R31" i="1"/>
  <c r="R16" i="1"/>
  <c r="R34" i="1"/>
  <c r="R32" i="1"/>
  <c r="R26" i="1"/>
  <c r="R21" i="1"/>
  <c r="R17" i="1"/>
  <c r="R13" i="1"/>
  <c r="R8" i="1"/>
  <c r="R2" i="1"/>
  <c r="I13" i="1"/>
  <c r="H25" i="1"/>
  <c r="H20" i="1"/>
  <c r="H16" i="1"/>
  <c r="H12" i="1"/>
  <c r="H7" i="1"/>
  <c r="H32" i="1"/>
  <c r="H24" i="1"/>
  <c r="H19" i="1"/>
  <c r="H15" i="1"/>
  <c r="H11" i="1"/>
  <c r="H5" i="1"/>
  <c r="H34" i="1"/>
  <c r="H31" i="1"/>
  <c r="H27" i="1"/>
  <c r="H22" i="1"/>
  <c r="H18" i="1"/>
  <c r="H14" i="1"/>
  <c r="H9" i="1"/>
  <c r="H3" i="1"/>
  <c r="H28" i="1"/>
  <c r="H35" i="1"/>
  <c r="H29" i="1"/>
  <c r="H26" i="1"/>
  <c r="H21" i="1"/>
  <c r="H17" i="1"/>
  <c r="H13" i="1"/>
  <c r="H8" i="1"/>
  <c r="H2" i="1"/>
  <c r="AB25" i="1" l="1"/>
  <c r="AB3" i="1"/>
  <c r="AB28" i="1"/>
  <c r="AB20" i="1"/>
  <c r="AB2" i="1"/>
  <c r="AB22" i="1"/>
  <c r="AB24" i="1"/>
  <c r="AB17" i="1"/>
  <c r="AB34" i="1"/>
  <c r="AB32" i="1"/>
  <c r="AB13" i="1"/>
  <c r="AB11" i="1"/>
  <c r="AB9" i="1"/>
  <c r="AB14" i="1"/>
  <c r="AB12" i="1"/>
  <c r="W28" i="1"/>
  <c r="W24" i="1"/>
  <c r="W13" i="1"/>
  <c r="W12" i="1"/>
  <c r="W15" i="1"/>
  <c r="W35" i="1"/>
  <c r="W31" i="1"/>
  <c r="W3" i="1"/>
  <c r="W34" i="1"/>
  <c r="W21" i="1"/>
  <c r="W29" i="1"/>
  <c r="W19" i="1"/>
  <c r="AB18" i="1"/>
  <c r="AB8" i="1"/>
  <c r="AB19" i="1"/>
  <c r="AB10" i="1"/>
  <c r="E16" i="14"/>
  <c r="E13" i="14"/>
  <c r="E11" i="14"/>
  <c r="E20" i="14"/>
  <c r="E25" i="14"/>
  <c r="E2" i="14"/>
  <c r="E30" i="14"/>
  <c r="E14" i="14"/>
  <c r="W20" i="1"/>
  <c r="W22" i="1"/>
  <c r="W9" i="1"/>
  <c r="W27" i="1"/>
  <c r="W26" i="1"/>
  <c r="W10" i="1"/>
  <c r="AB21" i="1"/>
  <c r="AB27" i="1"/>
  <c r="AB5" i="1"/>
  <c r="AB16" i="1"/>
  <c r="E9" i="14"/>
  <c r="E5" i="14"/>
  <c r="E26" i="14"/>
  <c r="E17" i="14"/>
  <c r="E7" i="14"/>
  <c r="E3" i="14"/>
  <c r="E27" i="14"/>
  <c r="W25" i="1"/>
  <c r="W17" i="1"/>
  <c r="W7" i="1"/>
  <c r="AB35" i="1"/>
  <c r="E21" i="14"/>
  <c r="E29" i="14"/>
  <c r="E22" i="14"/>
  <c r="E8" i="14"/>
  <c r="W32" i="1"/>
  <c r="W5" i="1"/>
  <c r="AB31" i="1"/>
  <c r="E12" i="14"/>
  <c r="E10" i="14"/>
  <c r="W2" i="1"/>
  <c r="W11" i="1"/>
  <c r="AB29" i="1"/>
  <c r="AB7" i="1"/>
  <c r="E18" i="14"/>
  <c r="E33" i="14"/>
  <c r="E15" i="14"/>
  <c r="J16" i="14"/>
  <c r="L16" i="14" s="1"/>
  <c r="J21" i="14"/>
  <c r="L21" i="14" s="1"/>
  <c r="J13" i="14"/>
  <c r="L13" i="14" s="1"/>
  <c r="J12" i="14"/>
  <c r="L12" i="14" s="1"/>
  <c r="J11" i="14"/>
  <c r="L11" i="14" s="1"/>
  <c r="J29" i="14"/>
  <c r="L29" i="14" s="1"/>
  <c r="J20" i="14"/>
  <c r="L20" i="14" s="1"/>
  <c r="J10" i="14"/>
  <c r="L10" i="14" s="1"/>
  <c r="J25" i="14"/>
  <c r="L25" i="14" s="1"/>
  <c r="J22" i="14"/>
  <c r="L22" i="14" s="1"/>
  <c r="J2" i="14"/>
  <c r="L2" i="14" s="1"/>
  <c r="J28" i="14"/>
  <c r="L28" i="14" s="1"/>
  <c r="J30" i="14"/>
  <c r="L30" i="14" s="1"/>
  <c r="J8" i="14"/>
  <c r="L8" i="14" s="1"/>
  <c r="J14" i="14"/>
  <c r="L14" i="14" s="1"/>
  <c r="W18" i="1"/>
  <c r="AB15" i="1"/>
  <c r="E28" i="14"/>
  <c r="AB26" i="1"/>
  <c r="E24" i="14"/>
  <c r="J23" i="14"/>
  <c r="L23" i="14" s="1"/>
  <c r="W14" i="1"/>
  <c r="W16" i="1"/>
  <c r="E19" i="14"/>
  <c r="J18" i="14"/>
  <c r="L18" i="14" s="1"/>
  <c r="J32" i="14"/>
  <c r="L32" i="14" s="1"/>
  <c r="J33" i="14"/>
  <c r="L33" i="14" s="1"/>
  <c r="J19" i="14"/>
  <c r="L19" i="14" s="1"/>
  <c r="J15" i="14"/>
  <c r="L15" i="14" s="1"/>
  <c r="J24" i="14"/>
  <c r="L24" i="14" s="1"/>
  <c r="E32" i="14"/>
  <c r="W8" i="1"/>
  <c r="E23" i="14"/>
  <c r="J9" i="14"/>
  <c r="L9" i="14" s="1"/>
  <c r="J5" i="14"/>
  <c r="L5" i="14" s="1"/>
  <c r="J26" i="14"/>
  <c r="L26" i="14" s="1"/>
  <c r="J17" i="14"/>
  <c r="L17" i="14" s="1"/>
  <c r="J7" i="14"/>
  <c r="L7" i="14" s="1"/>
  <c r="J3" i="14"/>
  <c r="L3" i="14" s="1"/>
  <c r="J27" i="14"/>
  <c r="L27" i="14" s="1"/>
  <c r="B7" i="6"/>
  <c r="B10" i="6" s="1"/>
  <c r="L29" i="1"/>
  <c r="M29" i="1"/>
  <c r="L9" i="1"/>
  <c r="M9" i="1"/>
  <c r="L11" i="1"/>
  <c r="M11" i="1"/>
  <c r="L32" i="1"/>
  <c r="M32" i="1"/>
  <c r="L20" i="1"/>
  <c r="M20" i="1"/>
  <c r="L35" i="1"/>
  <c r="M35" i="1"/>
  <c r="L14" i="1"/>
  <c r="M14" i="1"/>
  <c r="L31" i="1"/>
  <c r="M31" i="1"/>
  <c r="L15" i="1"/>
  <c r="M15" i="1"/>
  <c r="L7" i="1"/>
  <c r="M7" i="1"/>
  <c r="L2" i="1"/>
  <c r="M2" i="1"/>
  <c r="L21" i="1"/>
  <c r="M21" i="1"/>
  <c r="L28" i="1"/>
  <c r="M28" i="1"/>
  <c r="L18" i="1"/>
  <c r="M18" i="1"/>
  <c r="L34" i="1"/>
  <c r="M34" i="1"/>
  <c r="L19" i="1"/>
  <c r="M19" i="1"/>
  <c r="L12" i="1"/>
  <c r="M12" i="1"/>
  <c r="L8" i="1"/>
  <c r="M8" i="1"/>
  <c r="L26" i="1"/>
  <c r="M26" i="1"/>
  <c r="L3" i="1"/>
  <c r="M3" i="1"/>
  <c r="L22" i="1"/>
  <c r="M22" i="1"/>
  <c r="L5" i="1"/>
  <c r="M5" i="1"/>
  <c r="L24" i="1"/>
  <c r="M24" i="1"/>
  <c r="L16" i="1"/>
  <c r="M16" i="1"/>
  <c r="L13" i="1"/>
  <c r="M13" i="1"/>
  <c r="L27" i="1"/>
  <c r="M27" i="1"/>
  <c r="L17" i="1"/>
  <c r="M17" i="1"/>
  <c r="L25" i="1"/>
  <c r="M25" i="1"/>
  <c r="B9" i="6"/>
  <c r="B8" i="6"/>
</calcChain>
</file>

<file path=xl/comments1.xml><?xml version="1.0" encoding="utf-8"?>
<comments xmlns="http://schemas.openxmlformats.org/spreadsheetml/2006/main">
  <authors>
    <author>David Maupin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&lt;?xml version="1.0" encoding="utf-8"?&gt;&lt;Schema xmlns:xsi="http://www.w3.org/2001/XMLSchema-instance" xmlns:xsd="http://www.w3.org/2001/XMLSchema" Version="1"&gt;&lt;FQL&gt;&lt;Q&gt;EPE^FE_ESTIMATE(REAL_PRICE_OIL,MEAN,ANNUAL,+1,NOW,,,'')&lt;/Q&gt;&lt;R&gt;1&lt;/R&gt;&lt;C&gt;1&lt;/C&gt;&lt;D xsi:type="xsd:double"&gt;52.494286&lt;/D&gt;&lt;/FQL&gt;&lt;FQL&gt;&lt;Q&gt;AREX^FE_ESTIMATE(REAL_PRICE_OIL,MEAN,ANNUAL,+1,NOW,,,'')&lt;/Q&gt;&lt;R&gt;1&lt;/R&gt;&lt;C&gt;1&lt;/C&gt;&lt;D xsi:type="xsd:double"&gt;47.675003&lt;/D&gt;&lt;/FQL&gt;&lt;FQL&gt;&lt;Q&gt;ESTE^FE_GUIDANCE(PROD_DAY_OIL_ONLY,MIDPOINT,ANNUAL,+1,NOW,,,'')&lt;/Q&gt;&lt;R&gt;0&lt;/R&gt;&lt;C&gt;0&lt;/C&gt;&lt;/FQL&gt;&lt;FQL&gt;&lt;Q&gt;ECA^FE_GUIDANCE(PROD_DAY_OIL_ONLY,MIDPOINT,ANNUAL,+1,NOW,,,'')&lt;/Q&gt;&lt;R&gt;0&lt;/R&gt;&lt;C&gt;0&lt;/C&gt;&lt;/FQL&gt;&lt;FQL&gt;&lt;Q&gt;APA^FE_GUIDANCE(PROD_DAY_OIL_ONLY,MIDPOINT,ANNUAL,+1,NOW,,,'')&lt;/Q&gt;&lt;R&gt;0&lt;/R&gt;&lt;C&gt;0&lt;/C&gt;&lt;/FQL&gt;&lt;FQL&gt;&lt;Q&gt;EGN^FE_GUIDANCE(PROD_DAY_OIL_ONLY,MIDPOINT,ANNUAL,+1,NOW,,,'')&lt;/Q&gt;&lt;R&gt;1&lt;/R&gt;&lt;C&gt;1&lt;/C&gt;&lt;D xsi:type="xsd:double"&gt;45.4&lt;/D&gt;&lt;/FQL&gt;&lt;FQL&gt;&lt;Q&gt;EOG^FE_GUIDANCE(PROD_DAY_OIL_ONLY,MIDPOINT,ANNUAL,+1,NOW,,,'')&lt;/Q&gt;&lt;R&gt;1&lt;/R&gt;&lt;C&gt;1&lt;/C&gt;&lt;D xsi:type="xsd:double"&gt;336.5&lt;/D&gt;&lt;/FQL&gt;&lt;FQL&gt;&lt;Q&gt;DVN^FE_ESTIMATE(REAL_PRICE_OIL,MEAN,ANNUAL,+1,NOW,,,'')&lt;/Q&gt;&lt;R&gt;1&lt;/R&gt;&lt;C&gt;1&lt;/C&gt;&lt;D xsi:type="xsd:double"&gt;41.44875&lt;/D&gt;&lt;/FQL&gt;&lt;FQL&gt;&lt;Q&gt;JAG^FE_GUIDANCE(PROD_DAY_OIL_ONLY,MIDPOINT,ANNUAL,+1,NOW,,,'')&lt;/Q&gt;&lt;R&gt;0&lt;/R&gt;&lt;C&gt;0&lt;/C&gt;&lt;/FQL&gt;&lt;FQL&gt;&lt;Q&gt;HK^FE_GUIDANCE(PROD_DAY_OIL_ONLY,MIDPOINT,ANNUAL,+1,NOW,,,'')&lt;/Q&gt;&lt;R&gt;0&lt;/R&gt;&lt;C&gt;0&lt;/C&gt;&lt;/FQL&gt;&lt;FQL&gt;&lt;Q&gt;CRZO^FE_ESTIMATE(REAL_PRICE_OIL,MEAN,ANNUAL,+1,NOW,,,'')&lt;/Q&gt;&lt;R&gt;1&lt;/R&gt;&lt;C&gt;1&lt;/C&gt;&lt;D xsi:type="xsd:double"&gt;50.27778&lt;/D&gt;&lt;/FQL&gt;&lt;FQL&gt;&lt;Q&gt;CPE^FE_ESTIMATE(REAL_PRICE_OIL,MEAN,ANNUAL,+1,NOW,,,'')&lt;/Q&gt;&lt;R&gt;1&lt;/R&gt;&lt;C&gt;1&lt;/C&gt;&lt;D xsi:type="xsd:double"&gt;48.26875&lt;/D&gt;&lt;/FQL&gt;&lt;FQL&gt;&lt;Q&gt;COP^FE_ESTIMATE(REAL_PRICE_OIL,MEAN,ANNUAL,+1,NOW,,,'')&lt;/Q&gt;&lt;R&gt;1&lt;/R&gt;&lt;C&gt;1&lt;/C&gt;&lt;D xsi:type="xsd:double"&gt;50.86&lt;/D&gt;&lt;/FQL&gt;&lt;FQL&gt;&lt;Q&gt;CRZO^FE_GUIDANCE(PROD_DAY_OIL_ONLY,MIDPOINT,ANNUAL,+1,NOW,,,'')&lt;/Q&gt;&lt;R&gt;1&lt;/R&gt;&lt;C&gt;1&lt;/C&gt;&lt;D xsi:type="xsd:double"&gt;34.5&lt;/D&gt;&lt;/FQL&gt;&lt;FQL&gt;&lt;Q&gt;CPE^FE_GUIDANCE(PROD_DAY_OIL_ONLY,MIDPOINT,ANNUAL,+1,NOW,,,'')&lt;/Q&gt;&lt;R&gt;0&lt;/R&gt;&lt;C&gt;0&lt;/C&gt;&lt;/FQL&gt;&lt;FQL&gt;&lt;Q&gt;EGN^FE_ESTIMATE(REAL_PRICE_OIL,MEAN,ANNUAL,+1,NOW,,,'')&lt;/Q&gt;&lt;R&gt;1&lt;/R&gt;&lt;C&gt;1&lt;/C&gt;&lt;D xsi:type="xsd:double"&gt;47.227776&lt;/D&gt;&lt;/FQL&gt;&lt;FQL&gt;&lt;Q&gt;DVN^FE_GUIDANCE(PROD_DAY_OIL_ONLY,MIDPOINT,ANNUAL,+1,NOW,,,'')&lt;/Q&gt;&lt;R&gt;1&lt;/R&gt;&lt;C&gt;1&lt;/C&gt;&lt;D xsi:type="xsd:double"&gt;253.5&lt;/D&gt;&lt;/FQL&gt;&lt;FQL&gt;&lt;Q&gt;FANG^FE_ESTIMATE(REAL_PRICE_OIL,MEAN,ANNUAL,+1,NOW,,,'')&lt;/Q&gt;&lt;R&gt;1&lt;/R&gt;&lt;C&gt;1&lt;/C&gt;&lt;D xsi:type="xsd:double"&gt;48.169167&lt;/D&gt;&lt;/FQL&gt;&lt;FQL&gt;&lt;Q&gt;CXO^FE_ESTIMATE(REAL_PRICE_OIL,MEAN,ANNUAL,+1,NOW,,,'')&lt;/Q&gt;&lt;R&gt;1&lt;/R&gt;&lt;C&gt;1&lt;/C&gt;&lt;D xsi:type="xsd:double"&gt;50.14125&lt;/D&gt;&lt;/FQL&gt;&lt;FQL&gt;&lt;Q&gt;ESTE^FE_ESTIMATE(REAL_PRICE_OIL,MEAN,ANNUAL,+1,NOW,,,'')&lt;/Q&gt;&lt;R&gt;1&lt;/R&gt;&lt;C&gt;1&lt;/C&gt;&lt;D xsi:type="xsd:double"&gt;46.84625&lt;/D&gt;&lt;/FQL&gt;&lt;FQL&gt;&lt;Q&gt;CDEV^FE_GUIDANCE(PROD_DAY_OIL_ONLY,MIDPOINT,ANNUAL,+1,NOW,,,'')&lt;/Q&gt;&lt;R&gt;0&lt;/R&gt;&lt;C&gt;0&lt;/C&gt;&lt;/FQL&gt;&lt;FQL&gt;&lt;Q&gt;EPE^FE_GUIDANCE(PROD_DAY_OIL_ONLY,MIDPOINT,ANNUAL,+1,NOW,,,'')&lt;/Q&gt;&lt;R&gt;1&lt;/R&gt;&lt;C&gt;1&lt;/C&gt;&lt;D xsi:type="xsd:double"&gt;47&lt;/D&gt;&lt;/FQL&gt;&lt;FQL&gt;&lt;Q&gt;LPI^FE_ESTIMATE(REAL_PRICE_OIL,MEAN,ANNUAL,+1,NOW,,,'')&lt;/Q&gt;&lt;R&gt;1&lt;/R&gt;&lt;C&gt;1&lt;/C&gt;&lt;D xsi:type="xsd:double"&gt;49.328888&lt;/D&gt;&lt;/FQL&gt;&lt;FQL&gt;&lt;Q&gt;AXAS^FE_ESTIMATE(REAL_PRICE_OIL,MEAN,ANNUAL,+1,NOW,,,'')&lt;/Q&gt;&lt;R&gt;1&lt;/R&gt;&lt;C&gt;1&lt;/C&gt;&lt;D xsi:type="xsd:double"&gt;48.445&lt;/D&gt;&lt;/FQL&gt;&lt;FQL&gt;&lt;Q&gt;ECA^FE_ESTIMATE(REAL_PRICE_OIL,MEAN,ANNUAL,+1,NOW,,,'')&lt;/Q&gt;&lt;R&gt;1&lt;/R&gt;&lt;C&gt;1&lt;/C&gt;&lt;D xsi:type="xsd:double"&gt;44.23&lt;/D&gt;&lt;/FQL&gt;&lt;FQL&gt;&lt;Q&gt;CDEV^FE_ESTIMATE(REAL_PRICE_OIL,MEAN,ANNUAL,+1,NOW,,,'')&lt;/Q&gt;&lt;R&gt;1&lt;/R&gt;&lt;C&gt;1&lt;/C&gt;&lt;D xsi:type="xsd:double"&gt;47.672855&lt;/D&gt;&lt;/FQL&gt;&lt;FQL&gt;&lt;Q&gt;HK^FE_ESTIMATE(REAL_PRICE_OIL,MEAN,ANNUAL,+1,NOW,,,'')&lt;/Q&gt;&lt;R&gt;1&lt;/R&gt;&lt;C&gt;1&lt;/C&gt;&lt;D xsi:type="xsd:double"&gt;46.054&lt;/D&gt;&lt;/FQL&gt;&lt;FQL&gt;&lt;Q&gt;CXO^FE_GUIDANCE(PROD_DAY_OIL_ONLY,MIDPOINT,ANNUAL,+1,NOW,,,'')&lt;/Q&gt;&lt;R&gt;0&lt;/R&gt;&lt;C&gt;0&lt;/C&gt;&lt;/FQL&gt;&lt;FQL&gt;&lt;Q&gt;COP^FE_GUIDANCE(PROD_DAY_OIL_ONLY,MIDPOINT,ANNUAL,+1,NOW,,,'')&lt;/Q&gt;&lt;R&gt;0&lt;/R&gt;&lt;C&gt;0&lt;/C&gt;&lt;/FQL&gt;&lt;FQL&gt;&lt;Q&gt;AREX^FE_GUIDANCE(PROD_DAY_OIL_ONLY,MIDPOINT,ANNUAL,+1,NOW,,,'')&lt;/Q&gt;&lt;R&gt;0&lt;/R&gt;&lt;C&gt;0&lt;/C&gt;&lt;/FQL&gt;&lt;FQL&gt;&lt;Q&gt;AXAS^FE_GUIDANCE(PROD_DAY_OIL_ONLY,MIDPOINT,ANNUAL,+1,NOW,,,'')&lt;/Q&gt;&lt;R&gt;0&lt;/R&gt;&lt;C&gt;0&lt;/C&gt;&lt;/FQL&gt;&lt;FQL&gt;&lt;Q&gt;JAG^FE_ESTIMATE(REAL_PRICE_OIL,MEAN,ANNUAL,+1,NOW,,,'')&lt;/Q&gt;&lt;R&gt;1&lt;/R&gt;&lt;C&gt;1&lt;/C&gt;&lt;D xsi:type="xsd:double"&gt;48.406666&lt;/D&gt;&lt;/FQL&gt;&lt;FQL&gt;&lt;Q&gt;FANG^FE_GUIDANCE(PROD_DAY_OIL_ONLY,MIDPOINT,ANNUAL,+1,NOW,,,'')&lt;/Q&gt;&lt;R&gt;0&lt;/R&gt;&lt;C&gt;0&lt;/C&gt;&lt;/FQL&gt;&lt;FQL&gt;&lt;Q&gt;EOG^FE_ESTIMATE(REAL_PRICE_OIL,MEAN,ANNUAL,+1,NOW,,,'')&lt;/Q&gt;&lt;R&gt;1&lt;/R&gt;&lt;C&gt;1&lt;/C&gt;&lt;D xsi:type="xsd:double"&gt;49.43&lt;/D&gt;&lt;/FQL&gt;&lt;FQL&gt;&lt;Q&gt;PDCE^FG_PRICE(43112)&lt;/Q&gt;&lt;R&gt;1&lt;/R&gt;&lt;C&gt;1&lt;/C&gt;&lt;D xsi:type="xsd:double"&gt;55.65&lt;/D&gt;&lt;/FQL&gt;&lt;FQL&gt;&lt;Q&gt;PDCE^RTP_PRICE_HIGH_52W&lt;/Q&gt;&lt;R&gt;1&lt;/R&gt;&lt;C&gt;1&lt;/C&gt;&lt;D xsi:type="xsd:double"&gt;75.99&lt;/D&gt;&lt;/FQL&gt;&lt;FQL&gt;&lt;Q&gt;AREX^FG_PRICE(43112)&lt;/Q&gt;&lt;R&gt;1&lt;/R&gt;&lt;C&gt;1&lt;/C&gt;&lt;D xsi:type="xsd:double"&gt;3.91&lt;/D&gt;&lt;/FQL&gt;&lt;FQL&gt;&lt;Q&gt;AREX^RTP_PRICE_HIGH_52W&lt;/Q&gt;&lt;R&gt;1&lt;/R&gt;&lt;C&gt;1&lt;/C&gt;&lt;D xsi:type="xsd:double"&gt;4.21&lt;/D&gt;&lt;/FQL&gt;&lt;FQL&gt;&lt;Q&gt;QEP^FG_PRICE(43112)&lt;/Q&gt;&lt;R&gt;1&lt;/R&gt;&lt;C&gt;1&lt;/C&gt;&lt;D xsi:type="xsd:double"&gt;11.09&lt;/D&gt;&lt;/FQL&gt;&lt;FQL&gt;&lt;Q&gt;QEP^RTP_PRICE_HIGH_52W&lt;/Q&gt;&lt;R&gt;1&lt;/R&gt;&lt;C&gt;1&lt;/C&gt;&lt;D xsi:type="xsd:double"&gt;17.94&lt;/D&gt;&lt;/FQL&gt;&lt;FQL&gt;&lt;Q&gt;MRO^FG_PRICE(43112)&lt;/Q&gt;&lt;R&gt;1&lt;/R&gt;&lt;C&gt;1&lt;/C&gt;&lt;D xsi:type="xsd:double"&gt;18.82&lt;/D&gt;&lt;/FQL&gt;&lt;FQL&gt;&lt;Q&gt;MRO^RTP_PRICE_HIGH_52W&lt;/Q&gt;&lt;R&gt;1&lt;/R&gt;&lt;C&gt;1&lt;/C&gt;&lt;D xsi:type="xsd:double"&gt;19.52&lt;/D&gt;&lt;/FQL&gt;&lt;FQL&gt;&lt;Q&gt;APA^FG_PRICE(43112)&lt;/Q&gt;&lt;R&gt;1&lt;/R&gt;&lt;C&gt;1&lt;/C&gt;&lt;D xsi:type="xsd:double"&gt;47.16&lt;/D&gt;&lt;/FQL&gt;&lt;FQL&gt;&lt;Q&gt;APA^RTP_PRICE_HIGH_52W&lt;/Q&gt;&lt;R&gt;1&lt;/R&gt;&lt;C&gt;1&lt;/C&gt;&lt;D xsi:type="xsd:double"&gt;60.66&lt;/D&gt;&lt;/FQL&gt;&lt;FQL&gt;&lt;Q&gt;NBL^FG_PRICE(43112)&lt;/Q&gt;&lt;R&gt;1&lt;/R&gt;&lt;C&gt;1&lt;/C&gt;&lt;D xsi:type="xsd:double"&gt;32.23&lt;/D&gt;&lt;/FQL&gt;&lt;FQL&gt;&lt;Q&gt;NBL^RTP_PRICE_HIGH_52W&lt;/Q&gt;&lt;R&gt;1&lt;/R&gt;&lt;C&gt;1&lt;/C&gt;&lt;D xsi:type="xsd:double"&gt;40.57&lt;/D&gt;&lt;/FQL&gt;&lt;FQL&gt;&lt;Q&gt;OXY^FG_PRICE(43112)&lt;/Q&gt;&lt;R&gt;1&lt;/R&gt;&lt;C&gt;1&lt;/C&gt;&lt;D xsi:type="xsd:double"&gt;76.53&lt;/D&gt;&lt;/FQL&gt;&lt;FQL&gt;&lt;Q&gt;OXY^RTP_PRICE_HIGH_52W&lt;/Q&gt;&lt;R&gt;1&lt;/R&gt;&lt;C&gt;1&lt;/C&gt;&lt;D xsi:type="xsd:double"&gt;78.09&lt;/D&gt;&lt;/FQL&gt;&lt;FQL&gt;&lt;Q&gt;HK^FG_PRICE(43112)&lt;/Q&gt;&lt;R&gt;1&lt;/R&gt;&lt;C&gt;1&lt;/C&gt;&lt;D xsi:type="xsd:double"&gt;8.54&lt;/D&gt;&lt;/FQL&gt;&lt;FQL&gt;&lt;Q&gt;HK^RTP_PRICE_HIGH_52W&lt;/Q&gt;&lt;R&gt;1&lt;/R&gt;&lt;C&gt;1&lt;/C&gt;&lt;D xsi:type="xsd:double"&gt;9.61&lt;/D&gt;&lt;/FQL&gt;&lt;FQL&gt;&lt;Q&gt;WPX^FG_PRICE(43112)&lt;/Q&gt;&lt;R&gt;1&lt;/R&gt;&lt;C&gt;1&lt;/C&gt;&lt;D xsi:type="xsd:double"&gt;15.07&lt;/D&gt;&lt;/FQL&gt;&lt;FQL&gt;&lt;Q&gt;WPX^RTP_PRICE_HIGH_52W&lt;/Q&gt;&lt;R&gt;1&lt;/R&gt;&lt;C&gt;1&lt;/C&gt;&lt;D xsi:type="xsd:double"&gt;16.09&lt;/D&gt;&lt;/FQL&gt;&lt;FQL&gt;&lt;Q&gt;SM^FG_PRICE(43112)&lt;/Q&gt;&lt;R&gt;1&lt;/R&gt;&lt;C&gt;1&lt;/C&gt;&lt;D xsi:type="xsd:double"&gt;26.84&lt;/D&gt;&lt;/FQL&gt;&lt;FQL&gt;&lt;Q&gt;SM^RTP_PRICE_HIGH_52W&lt;/Q&gt;&lt;R&gt;1&lt;/R&gt;&lt;C&gt;1&lt;/C&gt;&lt;D xsi:type="xsd:double"&gt;33.56&lt;/D&gt;&lt;/FQL&gt;&lt;FQL&gt;&lt;Q&gt;EOG^FG_PRICE(43112)&lt;/Q&gt;&lt;R&gt;1&lt;/R&gt;&lt;C&gt;1&lt;/C&gt;&lt;D xsi:type="xsd:double"&gt;115.7&lt;/D&gt;&lt;/FQL&gt;&lt;FQL&gt;&lt;Q&gt;EOG^RTP_PRICE_HIGH_52W&lt;/Q&gt;&lt;R&gt;1&lt;/R&gt;&lt;C&gt;1&lt;/C&gt;&lt;D xsi:type="xsd:double"&gt;119&lt;/D&gt;&lt;/FQL&gt;&lt;FQL&gt;&lt;Q&gt;ECA^FG_PRICE(43112)&lt;/Q&gt;&lt;R&gt;1&lt;/R&gt;&lt;C&gt;1&lt;/C&gt;&lt;D xsi:type="xsd:double"&gt;13.98&lt;/D&gt;&lt;/FQL&gt;&lt;FQL&gt;&lt;Q&gt;ECA^RTP_PRICE_HIGH_52W&lt;/Q&gt;&lt;R&gt;1&lt;/R&gt;&lt;C&gt;1&lt;/C&gt;&lt;D xsi:type="xsd:double"&gt;14.31&lt;/D&gt;&lt;/FQL&gt;&lt;FQL&gt;&lt;Q&gt;CXO^FG_PRICE(43112)&lt;/Q&gt;&lt;R&gt;1&lt;/R&gt;&lt;C&gt;1&lt;/C&gt;&lt;D xsi:type="xsd:double"&gt;159.09&lt;/D&gt;&lt;/FQL&gt;&lt;FQL&gt;&lt;Q&gt;CXO^RTP_PRICE_HIGH_52W&lt;/Q&gt;&lt;R&gt;1&lt;/R&gt;&lt;C&gt;1&lt;/C&gt;&lt;D xsi:type="xsd:double"&gt;162.91&lt;/D&gt;&lt;/FQL&gt;&lt;FQL&gt;&lt;Q&gt;EPE^FG_PRICE(43112)&lt;/Q&gt;&lt;R&gt;1&lt;/R&gt;&lt;C&gt;1&lt;/C&gt;&lt;D xsi:type="xsd:double"&gt;2.48&lt;/D&gt;&lt;/FQL&gt;&lt;FQL&gt;&lt;Q&gt;EPE^RTP_PRICE_HIGH_52W&lt;/Q&gt;&lt;R&gt;1&lt;/R&gt;&lt;C&gt;1&lt;/C&gt;&lt;D xsi:type="xsd:double"&gt;5.85&lt;/D&gt;&lt;/FQL&gt;&lt;FQL&gt;&lt;Q&gt;EGN^FG_PRICE(43112)&lt;/Q&gt;&lt;R&gt;1&lt;/R&gt;&lt;C&gt;1&lt;/C&gt;&lt;D xsi:type="xsd:double"&gt;57.95&lt;/D&gt;&lt;/FQL&gt;&lt;FQL&gt;&lt;Q&gt;EGN^RTP_PRICE_HIGH_52W&lt;/Q&gt;&lt;R&gt;1&lt;/R&gt;&lt;C&gt;1&lt;/C&gt;&lt;D xsi:type="xsd:double"&gt;60.07&lt;/D&gt;&lt;/FQL&gt;&lt;FQL&gt;&lt;Q&gt;MTDR^FG_PRICE(43112)&lt;/Q&gt;&lt;R&gt;1&lt;/R&gt;&lt;C&gt;1&lt;/C&gt;&lt;D xsi:type="xsd:double"&gt;32.75&lt;/D&gt;&lt;/FQL&gt;&lt;FQL&gt;&lt;Q&gt;MTDR^RTP_PRICE_HIGH_52W&lt;/Q&gt;&lt;R&gt;1&lt;/R&gt;&lt;C&gt;1&lt;/C&gt;&lt;D xsi:type="xsd:double"&gt;33.96&lt;/D&gt;&lt;/FQL&gt;&lt;FQL&gt;&lt;Q&gt;JAG^FG_PRICE(43112)&lt;/Q&gt;&lt;R&gt;1&lt;/R&gt;&lt;C&gt;1&lt;/C&gt;&lt;D xsi:type="xsd:double"&gt;14.73&lt;/D&gt;&lt;/FQL&gt;&lt;FQL&gt;&lt;Q&gt;JAG^RTP_PRICE_HIGH_52W&lt;/Q&gt;&lt;R&gt;1&lt;/R&gt;&lt;C&gt;1&lt;/C&gt;&lt;D xsi:type="xsd:double"&gt;16.55&lt;/D&gt;&lt;/FQL&gt;&lt;FQL&gt;&lt;Q&gt;REN^FG_PRICE(43112)&lt;/Q&gt;&lt;R&gt;1&lt;/R&gt;&lt;C&gt;1&lt;/C&gt;&lt;D xsi:type="xsd:double"&gt;36.72&lt;/D&gt;&lt;/FQL&gt;&lt;FQL&gt;&lt;Q&gt;REN^RTP_PRICE_HIGH_52W&lt;/Q&gt;&lt;R&gt;1&lt;/R&gt;&lt;C&gt;1&lt;/C&gt;&lt;D xsi:type="xsd:double"&gt;49.14&lt;/D&gt;&lt;/FQL&gt;&lt;FQL&gt;&lt;Q&gt;ESTE^FG_PRICE(43112)&lt;/Q&gt;&lt;R&gt;1&lt;/R&gt;&lt;C&gt;1&lt;/C&gt;&lt;D xsi:type="xsd:double"&gt;11.71&lt;/D&gt;&lt;/FQL&gt;&lt;FQL&gt;&lt;Q&gt;ESTE^RTP_PRICE_HIGH_52W&lt;/Q&gt;&lt;R&gt;1&lt;/R&gt;&lt;C&gt;1&lt;/C&gt;&lt;D xsi:type="xsd:double"&gt;15.5&lt;/D&gt;&lt;/FQL&gt;&lt;FQL&gt;&lt;Q&gt;PXD^FG_PRICE(43112)&lt;/Q&gt;&lt;R&gt;1&lt;/R&gt;&lt;C&gt;1&lt;/C&gt;&lt;D xsi:type="xsd:double"&gt;186.15&lt;/D&gt;&lt;/FQL&gt;&lt;FQL&gt;&lt;Q&gt;PXD^RTP_PRICE_HIGH_52W&lt;/Q&gt;&lt;R&gt;1&lt;/R&gt;&lt;C&gt;1&lt;/C&gt;&lt;D xsi:type="xsd:double"&gt;199.83&lt;/D&gt;&lt;/FQL&gt;&lt;FQL&gt;&lt;Q&gt;CRZO^FG_PRICE(43112)&lt;/Q&gt;&lt;R&gt;1&lt;/R&gt;&lt;C&gt;1&lt;/C&gt;&lt;D xsi:type="xsd:double"&gt;24.33&lt;/D&gt;&lt;/FQL&gt;&lt;FQL&gt;&lt;Q&gt;CRZO^RTP_PRICE_HIGH_52W&lt;/Q&gt;&lt;R&gt;1&lt;/R&gt;&lt;C&gt;1&lt;/C&gt;&lt;D xsi:type="xsd:double"&gt;36.23&lt;/D&gt;&lt;/FQL&gt;&lt;FQL&gt;&lt;Q&gt;PE^FG_PRICE(43112)&lt;/Q&gt;&lt;R&gt;1&lt;/R&gt;&lt;C&gt;1&lt;/C&gt;&lt;D xsi:type="xsd:double"&gt;29.11&lt;/D&gt;&lt;/FQL&gt;&lt;FQL&gt;&lt;Q&gt;PE^RTP_PRICE_HIGH_52W&lt;/Q&gt;&lt;R&gt;1&lt;/R&gt;&lt;C&gt;1&lt;/C&gt;&lt;D xsi:type="xsd:double"&gt;35.97&lt;/D&gt;&lt;/FQL&gt;&lt;FQL&gt;&lt;Q&gt;XEC^FG_PRICE(43112)&lt;/Q&gt;&lt;R&gt;1&lt;/R&gt;&lt;C&gt;1&lt;/C&gt;&lt;D xsi:type="xsd:double"&gt;127.14&lt;/D&gt;&lt;/FQL&gt;&lt;FQL&gt;&lt;Q&gt;XEC^RTP_PRICE_HIGH_52W&lt;/Q&gt;&lt;R&gt;1&lt;/R&gt;&lt;C&gt;1&lt;/C&gt;&lt;D xsi:type="xsd:double"&gt;136.31&lt;/D&gt;&lt;/FQL&gt;&lt;FQL&gt;&lt;Q&gt;CDEV^FG_PRICE(43112)&lt;/Q&gt;&lt;R&gt;1&lt;/R&gt;&lt;C&gt;1&lt;/C&gt;&lt;D xsi:type="xsd:double"&gt;20.29&lt;/D&gt;&lt;/FQL&gt;&lt;FQL&gt;&lt;Q&gt;CDEV^RTP_PRICE_HIGH_52W&lt;/Q&gt;&lt;R&gt;1&lt;/R&gt;&lt;C&gt;1&lt;/C&gt;&lt;D xsi:type="xsd:double"&gt;22.1397&lt;/D&gt;&lt;/FQL&gt;&lt;FQL&gt;&lt;Q&gt;LPI^FG_PRICE(43112)&lt;/Q&gt;&lt;R&gt;1&lt;/R&gt;&lt;C&gt;1&lt;/C&gt;&lt;D xsi:type="xsd:double"&gt;11.07&lt;/D&gt;&lt;/FQL&gt;&lt;FQL&gt;&lt;Q&gt;LPI^RTP_PRICE_HIGH_52W&lt;/Q&gt;&lt;R&gt;1&lt;/R&gt;&lt;C&gt;1&lt;/C&gt;&lt;D xsi:type="xsd:double"&gt;15.15&lt;/D&gt;&lt;/FQL&gt;&lt;FQL&gt;&lt;Q&gt;CPE^FG_PRICE(43112)&lt;/Q&gt;&lt;R&gt;1&lt;/R&gt;&lt;C&gt;1&lt;/C&gt;&lt;D xsi:type="xsd:double"&gt;12.91&lt;/D&gt;&lt;/FQL&gt;&lt;FQL&gt;&lt;Q&gt;CPE^RTP_PRICE_HIGH_52W&lt;/Q&gt;&lt;R&gt;1&lt;/R&gt;&lt;C&gt;1&lt;/C&gt;&lt;D xsi:type="xsd:double"&gt;15.54&lt;/D&gt;&lt;/FQL&gt;&lt;FQL&gt;&lt;Q&gt;RSPP^FG_PRICE(43112)&lt;/Q&gt;&lt;R&gt;1&lt;/R&gt;&lt;C&gt;1&lt;/C&gt;&lt;D xsi:type="xsd:double"&gt;42.09&lt;/D&gt;&lt;/FQL&gt;&lt;FQL&gt;&lt;Q&gt;RSPP^RTP_PRICE_HIGH_52W&lt;/Q&gt;&lt;R&gt;1&lt;/R&gt;&lt;C&gt;1&lt;/C&gt;&lt;D xsi:type="xsd:double"&gt;44.11&lt;/D&gt;&lt;/FQL&gt;&lt;FQL&gt;&lt;Q&gt;FANG^FG_PRICE(43112)&lt;/Q&gt;&lt;R&gt;1&lt;/R&gt;&lt;C&gt;1&lt;/C&gt;&lt;D xsi:type="xsd:double"&gt;130.14&lt;/D&gt;&lt;/FQL&gt;&lt;FQL&gt;&lt;Q&gt;FANG^RTP_PRICE_HIGH_52W&lt;/Q&gt;&lt;R&gt;1&lt;/R&gt;&lt;C&gt;1&lt;/C&gt;&lt;D xsi:type="xsd:double"&gt;134.5212&lt;/D&gt;&lt;/FQL&gt;&lt;FQL&gt;&lt;Q&gt;DVN^FG_PRICE(43112)&lt;/Q&gt;&lt;R&gt;1&lt;/R&gt;&lt;C&gt;1&lt;/C&gt;&lt;D xsi:type="xsd:double"&gt;44.04&lt;/D&gt;&lt;/FQL&gt;&lt;FQL&gt;&lt;Q&gt;DVN^RTP_PRICE_HIGH_52W&lt;/Q&gt;&lt;R&gt;1&lt;/R&gt;&lt;C&gt;1&lt;/C&gt;&lt;D xsi:type="xsd:double"&gt;47.25&lt;/D&gt;&lt;/FQL&gt;&lt;FQL&gt;&lt;Q&gt;AXAS^FG_PRICE(43112)&lt;/Q&gt;&lt;R&gt;1&lt;/R&gt;&lt;C&gt;1&lt;/C&gt;&lt;D xsi:type="xsd:double"&gt;2.66&lt;/D&gt;&lt;/FQL&gt;&lt;FQL&gt;&lt;Q&gt;AXAS^RTP_PRICE_HIGH_52W&lt;/Q&gt;&lt;R&gt;1&lt;/R&gt;&lt;C&gt;1&lt;/C&gt;&lt;D xsi:type="xsd:double"&gt;2.745&lt;/D&gt;&lt;/FQL&gt;&lt;FQL&gt;&lt;Q&gt;COP^FG_PRICE(43112)&lt;/Q&gt;&lt;R&gt;1&lt;/R&gt;&lt;C&gt;1&lt;/C&gt;&lt;D xsi:type="xsd:double"&gt;60.05&lt;/D&gt;&lt;/FQL&gt;&lt;FQL&gt;&lt;Q&gt;COP^RTP_PRICE_HIGH_52W&lt;/Q&gt;&lt;R&gt;1&lt;/R&gt;&lt;C&gt;1&lt;/C&gt;&lt;D xsi:type="xsd:double"&gt;61.315&lt;/D&gt;&lt;/FQL&gt;&lt;FQL&gt;&lt;Q&gt;USEG^FG_PRICE(43112)&lt;/Q&gt;&lt;R&gt;1&lt;/R&gt;&lt;C&gt;1&lt;/C&gt;&lt;D xsi:type="xsd:double"&gt;1.7399&lt;/D&gt;&lt;/FQL&gt;&lt;FQL&gt;&lt;Q&gt;USEG^RTP_PRICE_HIGH_52W&lt;/Q&gt;&lt;R&gt;1&lt;/R&gt;&lt;C&gt;1&lt;/C&gt;&lt;D xsi:type="xsd:double"&gt;1.96&lt;/D&gt;&lt;/FQL&gt;&lt;FQL&gt;&lt;Q&gt;ROSE^FG_PRICE(43112)&lt;/Q&gt;&lt;R&gt;1&lt;/R&gt;&lt;C&gt;1&lt;/C&gt;&lt;D xsi:type="xsd:double"&gt;7.99&lt;/D&gt;&lt;/FQL&gt;&lt;FQL&gt;&lt;Q&gt;ROSE^RTP_PRICE_HIGH_52W&lt;/Q&gt;&lt;R&gt;1&lt;/R&gt;&lt;C&gt;1&lt;/C&gt;&lt;D xsi:type="xsd:double"&gt;11.69&lt;/D&gt;&lt;/FQL&gt;&lt;FQL&gt;&lt;Q&gt;OAS^FG_PRICE(43112)&lt;/Q&gt;&lt;R&gt;1&lt;/R&gt;&lt;C&gt;1&lt;/C&gt;&lt;D xsi:type="xsd:double"&gt;9.27&lt;/D&gt;&lt;/FQL&gt;&lt;FQL&gt;&lt;Q&gt;OAS^RTP_PRICE_HIGH_52W&lt;/Q&gt;&lt;R&gt;1&lt;/R&gt;&lt;C&gt;1&lt;/C&gt;&lt;D xsi:type="xsd:double"&gt;15.265&lt;/D&gt;&lt;/FQL&gt;&lt;FQL&gt;&lt;Q&gt;PDCE^OS_SEC_SI_PCTFLT(0D)&lt;/Q&gt;&lt;R&gt;1&lt;/R&gt;&lt;C&gt;1&lt;/C&gt;&lt;D xsi:type="xsd:double"&gt;10.951789360229791&lt;/D&gt;&lt;/FQL&gt;&lt;FQL&gt;&lt;Q&gt;PDCE^FREF_MARKET_VALUE_COMPANY(43112,,,,,0)&lt;/Q&gt;&lt;R&gt;1&lt;/R&gt;&lt;C&gt;1&lt;/C&gt;&lt;D xsi:type="xsd:double"&gt;3665.8326116531389&lt;/D&gt;&lt;/FQL&gt;&lt;FQL&gt;&lt;Q&gt;PDCE^FF_CASH_ONLY(QTR,0)&lt;/Q&gt;&lt;R&gt;1&lt;/R&gt;&lt;C&gt;1&lt;/C&gt;&lt;D xsi:type="xsd:double"&gt;136.429&lt;/D&gt;&lt;/FQL&gt;&lt;FQL&gt;&lt;Q&gt;PDCE^FF_DEBT(QTR,0)&lt;/Q&gt;&lt;R&gt;1&lt;/R&gt;&lt;C&gt;1&lt;/C&gt;&lt;D xsi:type="xsd:double"&gt;1056.28&lt;/D&gt;&lt;/FQL&gt;&lt;FQL&gt;&lt;Q&gt;AREX^OS_SEC_SI_PCTFLT(0D)&lt;/Q&gt;&lt;R&gt;1&lt;/R&gt;&lt;C&gt;1&lt;/C&gt;&lt;D xsi:type="xsd:double"&gt;19.789603824664919&lt;/D&gt;&lt;/FQL&gt;&lt;FQL&gt;&lt;Q&gt;AREX^FREF_MARKET_VALUE_COMPANY(43112,,,,,0)&lt;/Q&gt;&lt;R&gt;1&lt;/R&gt;&lt;C&gt;1&lt;/C&gt;&lt;D xsi:type="xsd:double"&gt;338.27365503916741&lt;/D&gt;&lt;/FQL&gt;&lt;FQL&gt;&lt;Q&gt;AREX^FF_CASH_ONLY(QTR,0)&lt;/Q&gt;&lt;R&gt;1&lt;/R&gt;&lt;C&gt;1&lt;/C&gt;&lt;D xsi:type="xsd:double"&gt;0.021&lt;/D&gt;&lt;/FQL&gt;&lt;FQL&gt;&lt;Q&gt;AREX^FF_DEBT(QTR,0)&lt;/Q&gt;&lt;R&gt;1&lt;/R&gt;&lt;C&gt;1&lt;/C&gt;&lt;D xsi:type="xsd:double"&gt;375.21&lt;/D&gt;&lt;/FQL&gt;&lt;FQL&gt;&lt;Q&gt;QEP^OS_SEC_SI_PCTFLT(0D)&lt;/Q&gt;&lt;R&gt;1&lt;/R&gt;&lt;C&gt;1&lt;/C&gt;&lt;D xsi:type="xsd:double"&gt;8.9464174081122181&lt;/D&gt;&lt;/FQL&gt;&lt;FQL&gt;&lt;Q&gt;QEP^FREF_MARKET_VALUE_COMPANY(43112,,,,,0)&lt;/Q&gt;&lt;R&gt;1&lt;/R&gt;&lt;C&gt;1&lt;/C&gt;&lt;D xsi:type="xsd:double"&gt;2671.9691596885682&lt;/D&gt;&lt;/FQL&gt;&lt;FQL&gt;&lt;Q&gt;QEP^FF_CASH_ONLY(QTR,0)&lt;/Q&gt;&lt;R&gt;1&lt;/R&gt;&lt;C&gt;1&lt;/C&gt;&lt;D xsi:type="xsd:double"&gt;782.6&lt;/D&gt;&lt;/FQL&gt;&lt;FQL&gt;&lt;Q&gt;QEP^FF_DEBT(QTR,0)&lt;/Q&gt;&lt;R&gt;1&lt;/R&gt;&lt;C&gt;1&lt;/C&gt;&lt;D xsi:type="xsd:double"&gt;2024.6&lt;/D&gt;&lt;/FQL&gt;&lt;FQL&gt;&lt;Q&gt;MRO^OS_SEC_SI_PCTFLT(0D)&lt;/Q&gt;&lt;R&gt;1&lt;/R&gt;&lt;C&gt;1&lt;/C&gt;&lt;D xsi:type="xsd:double"&gt;2.3339177454187179&lt;/D&gt;&lt;/FQL&gt;&lt;FQL&gt;&lt;Q&gt;MRO^FREF_MARKET_VALUE_COMPANY(43112,,,,,0)&lt;/Q&gt;&lt;R&gt;1&lt;/R&gt;&lt;C&gt;1&lt;/C&gt;&lt;D xsi:type="xsd:double"&gt;15990.67624827148&lt;/D&gt;&lt;/FQL&gt;&lt;FQL&gt;&lt;Q&gt;MRO^FF_CASH_ONLY(QTR,0)&lt;/Q&gt;&lt;R&gt;1&lt;/R&gt;&lt;C&gt;1&lt;/C&gt;&lt;D xsi:type="xsd:double"&gt;1795&lt;/D&gt;&lt;/FQL&gt;&lt;FQL&gt;&lt;Q&gt;MRO^FF_DEBT(QTR,0)&lt;/Q&gt;&lt;R&gt;1&lt;/R&gt;&lt;C&gt;1&lt;/C&gt;&lt;D xsi:type="xsd:double"&gt;6488&lt;/D&gt;&lt;/FQL&gt;&lt;FQL&gt;&lt;Q&gt;APA^OS_SEC_SI_PCTFLT(0D)&lt;/Q&gt;&lt;R&gt;1&lt;/R&gt;&lt;C&gt;1&lt;/C&gt;&lt;D xsi:type="xsd:double"&gt;7.2787099972133866&lt;/D&gt;&lt;/FQL&gt;&lt;FQL&gt;&lt;Q&gt;APA^FREF_MARKET_VALUE_COMPANY(43112,,,,,0)&lt;/Q&gt;&lt;R&gt;1&lt;/R&gt;&lt;C&gt;1&lt;/C&gt;&lt;D xsi:type="xsd:double"&gt;17965.2714994899&lt;/D&gt;&lt;/FQL&gt;&lt;FQL&gt;&lt;Q&gt;APA^FF_CASH_ONLY(QTR,0)&lt;/Q&gt;&lt;R&gt;1&lt;/R&gt;&lt;C&gt;1&lt;/C&gt;&lt;D xsi:type="xsd:double"&gt;1942&lt;/D&gt;&lt;/FQL&gt;&lt;FQL&gt;&lt;Q&gt;APA^FF_DEBT(QTR,0)&lt;/Q&gt;&lt;R&gt;1&lt;/R&gt;&lt;C&gt;1&lt;/C&gt;&lt;D xsi:type="xsd:double"&gt;8483&lt;/D&gt;&lt;/FQL&gt;&lt;FQL&gt;&lt;Q&gt;NBL^OS_SEC_SI_PCTFLT(0D)&lt;/Q&gt;&lt;R&gt;1&lt;/R&gt;&lt;C&gt;1&lt;/C&gt;&lt;D xsi:type="xsd:double"&gt;3.0363945346744732&lt;/D&gt;&lt;/FQL&gt;&lt;FQL&gt;&lt;Q&gt;NBL^FREF_MARKET_VALUE_COMPANY(43112,,,,,0)&lt;/Q&gt;&lt;R&gt;1&lt;/R&gt;&lt;C&gt;1&lt;/C&gt;&lt;D xsi:type="xsd:double"&gt;15683.34321413864&lt;/D&gt;&lt;/FQL&gt;&lt;FQL&gt;&lt;Q&gt;NBL^FF_CASH_ONLY(QTR,0)&lt;/Q&gt;&lt;R&gt;1&lt;/R&gt;&lt;C&gt;1&lt;/C&gt;&lt;D xsi:type="xsd:double"&gt;564&lt;/D&gt;&lt;/FQL&gt;&lt;FQL&gt;&lt;Q&gt;NBL^FF_DEBT(QTR,0)&lt;/Q&gt;&lt;R&gt;1&lt;/R&gt;&lt;C&gt;1&lt;/C&gt;&lt;D xsi:type="xsd:double"&gt;7552&lt;/D&gt;&lt;/FQL&gt;&lt;FQL&gt;&lt;Q&gt;OXY^OS_SEC_SI_PCTFLT(0D)&lt;/Q&gt;&lt;R&gt;1&lt;/R&gt;&lt;C&gt;1&lt;/C&gt;&lt;D xsi:type="xsd:double"&gt;1.542967489979999&lt;/D&gt;&lt;/FQL&gt;&lt;FQL&gt;&lt;Q&gt;OXY^FREF_MARKET_VALUE_COMPANY(43112,,,,,0)&lt;/Q&gt;&lt;R&gt;1&lt;/R&gt;&lt;C&gt;1&lt;/C&gt;&lt;D xsi:type="xsd:double"&gt;58564.1985421814&lt;/D&gt;&lt;/FQL&gt;&lt;FQL&gt;&lt;Q&gt;OXY^FF_CASH_ONLY(QTR,0)&lt;/Q&gt;&lt;R&gt;1&lt;/R&gt;&lt;C&gt;1&lt;/C&gt;&lt;D xsi:type="xsd:double"&gt;1806&lt;/D&gt;&lt;/FQL&gt;&lt;FQL&gt;&lt;Q&gt;OXY^FF_DEBT(QTR,0)&lt;/Q&gt;&lt;R&gt;1&lt;/R&gt;&lt;C&gt;1&lt;/C&gt;&lt;D xsi:type="xsd:double"&gt;9826&lt;/D&gt;&lt;/FQL&gt;&lt;FQL&gt;&lt;Q&gt;HK^OS_SEC_SI_PCTFLT(0D)&lt;/Q&gt;&lt;R&gt;1&lt;/R&gt;&lt;C&gt;1&lt;/C&gt;&lt;D xsi:type="xsd:double"&gt;7.8675642815596856&lt;/D&gt;&lt;/FQL&gt;&lt;FQL&gt;&lt;Q&gt;HK^FREF_MARKET_VALUE_COMPANY(43112,,,,,0)&lt;/Q&gt;&lt;R&gt;1&lt;/R&gt;&lt;C&gt;1&lt;/C&gt;&lt;D xsi:type="xsd:double"&gt;1277.549774871979&lt;/D&gt;&lt;/FQL&gt;&lt;FQL&gt;&lt;Q&gt;HK^FF_CASH_ONLY(QTR,0)&lt;/Q&gt;&lt;R&gt;1&lt;/R&gt;&lt;C&gt;1&lt;/C&gt;&lt;D xsi:type="xsd:double"&gt;989.347&lt;/D&gt;&lt;/FQL&gt;&lt;FQL&gt;&lt;Q&gt;HK^FF_DEBT(QTR,0)&lt;/Q&gt;&lt;R&gt;1&lt;/R&gt;&lt;C&gt;1&lt;/C&gt;&lt;D xsi:type="xsd:double"&gt;817.758&lt;/D&gt;&lt;/FQL&gt;&lt;FQL&gt;&lt;Q&gt;WPX^OS_SEC_SI_PCTFLT(0D)&lt;/Q&gt;&lt;R&gt;1&lt;/R&gt;&lt;C&gt;1&lt;/C&gt;&lt;D xsi:type="xsd:double"&gt;5.7813877918118566&lt;/D&gt;&lt;/FQL&gt;&lt;FQL&gt;&lt;Q&gt;WPX^FREF_MARKET_VALUE_COMPANY(43112,,,,,0)&lt;/Q&gt;&lt;R&gt;1&lt;/R&gt;&lt;C&gt;1&lt;/C&gt;&lt;D xsi:type="xsd:double"&gt;5995.6629367510322&lt;/D&gt;&lt;/FQL&gt;&lt;FQL&gt;&lt;Q&gt;WPX^FF_CASH_ONLY(QTR,0)&lt;/Q&gt;&lt;R&gt;1&lt;/R&gt;&lt;C&gt;1&lt;/C&gt;&lt;D xsi:type="xsd:double"&gt;10&lt;/D&gt;&lt;/FQL&gt;&lt;FQL&gt;&lt;Q&gt;WPX^FF_DEBT(QTR,0)&lt;/Q&gt;&lt;R&gt;1&lt;/R&gt;&lt;C&gt;1&lt;/C&gt;&lt;D xsi:type="xsd:double"&gt;2859&lt;/D&gt;&lt;/FQL&gt;&lt;FQL&gt;&lt;Q&gt;SM^OS_SEC_SI_PCTFLT(0D)&lt;/Q&gt;&lt;R&gt;1&lt;/R&gt;&lt;C&gt;1&lt;/C&gt;&lt;D xsi:type="xsd:double"&gt;17.16652180281076&lt;/D&gt;&lt;/FQL&gt;&lt;FQL&gt;&lt;Q&gt;SM^FREF_MARKET_VALUE_COMPANY(43112,,,,,0)&lt;/Q&gt;&lt;R&gt;1&lt;/R&gt;&lt;C&gt;1&lt;/C&gt;&lt;D xsi:type="xsd:double"&gt;2995.9881917761231&lt;/D&gt;&lt;/FQL&gt;&lt;FQL&gt;&lt;Q&gt;SM^FF_CASH_ONLY(QTR,0)&lt;/Q&gt;&lt;R&gt;1&lt;/R&gt;&lt;C&gt;1&lt;/C&gt;&lt;D xsi:type="xsd:double"&gt;441.415&lt;/D&gt;&lt;/FQL&gt;&lt;FQL&gt;&lt;Q&gt;SM^FF_DEBT(QTR,0)&lt;/Q&gt;&lt;R&gt;1&lt;/R&gt;&lt;C&gt;1&lt;/C&gt;&lt;D xsi:type="xsd:double"&gt;2905.358&lt;/D&gt;&lt;/FQL&gt;&lt;FQL&gt;&lt;Q&gt;EOG^OS_SEC_SI_PCTFLT(0D)&lt;/Q&gt;&lt;R&gt;1&lt;/R&gt;&lt;C&gt;1&lt;/C&gt;&lt;D xsi:type="xsd:double"&gt;1.686045224704352&lt;/D&gt;&lt;/FQL&gt;&lt;FQL&gt;&lt;Q&gt;EOG^FREF_MARKET_VALUE_COMPANY(43112,,,,,0)&lt;/Q&gt;&lt;R&gt;1&lt;/R&gt;&lt;C&gt;1&lt;/C&gt;&lt;D xsi:type="xsd:double"&gt;66899.93585748598&lt;/D&gt;&lt;/FQL&gt;&lt;FQL&gt;&lt;Q&gt;EOG^FF_CASH_ONLY(QTR,0)&lt;/Q&gt;&lt;R&gt;1&lt;/R&gt;&lt;C&gt;1&lt;/C&gt;&lt;D xsi:type="xsd:double"&gt;846.138&lt;/D&gt;&lt;/FQL&gt;&lt;FQL&gt;&lt;Q&gt;EOG^FF_DEBT(QTR,0)&lt;/Q&gt;&lt;R&gt;1&lt;/R&gt;&lt;C&gt;1&lt;/C&gt;&lt;D xsi:type="xsd:double"&gt;6387.0059999999994&lt;/D&gt;&lt;/FQL&gt;&lt;FQL&gt;&lt;Q&gt;ECA^OS_SEC_SI_PCTFLT(0D)&lt;/Q&gt;&lt;R&gt;1&lt;/R&gt;&lt;C&gt;1&lt;/C&gt;&lt;D xsi:type="xsd:double"&gt;1.2927765655144261&lt;/D&gt;&lt;/FQL&gt;&lt;FQL&gt;&lt;Q&gt;ECA^FREF_MARKET_VALUE_COMPANY(43112,,,,,0)&lt;/Q&gt;&lt;R&gt;1&lt;/R&gt;&lt;C&gt;1&lt;/C&gt;&lt;D xsi:type="xsd:double"&gt;13574.898220673909&lt;/D&gt;&lt;/FQL&gt;&lt;FQL&gt;&lt;Q&gt;ECA^FF_CASH_ONLY(QTR,0)&lt;/Q&gt;&lt;R&gt;1&lt;/R&gt;&lt;C&gt;1&lt;/C&gt;&lt;D xsi:type="xsd:double"&gt;889&lt;/D&gt;&lt;/FQL&gt;&lt;FQL&gt;&lt;Q&gt;ECA^FF_DEBT(QTR,0)&lt;/Q&gt;&lt;R&gt;1&lt;/R&gt;&lt;C&gt;1&lt;/C&gt;&lt;D xsi:type="xsd:double"&gt;5866&lt;/D&gt;&lt;/FQL&gt;&lt;FQL&gt;&lt;Q&gt;CXO^OS_SEC_SI_PCTFLT(0D)&lt;/Q&gt;&lt;R&gt;1&lt;/R&gt;&lt;C&gt;1&lt;/C&gt;&lt;D xsi:type="xsd:double"&gt;4.2822347519158326&lt;/D&gt;&lt;/FQL&gt;&lt;FQL&gt;&lt;Q&gt;CXO^FREF_MARKET_VALUE_COMPANY(43112,,,,,0)&lt;/Q&gt;&lt;R&gt;1&lt;/R&gt;&lt;C&gt;1&lt;/C&gt;&lt;D xsi:type="xsd:double"&gt;23658.59242872801&lt;/D&gt;&lt;/FQL&gt;&lt;FQL&gt;&lt;Q&gt;CXO^FF_CASH_ONLY(QTR,0)&lt;/Q&gt;&lt;R&gt;1&lt;/R&gt;&lt;C&gt;1&lt;/C&gt;&lt;D xsi:type="xsd:double"&gt;0&lt;/D&gt;&lt;/FQL&gt;&lt;FQL&gt;&lt;Q&gt;CXO^FF_DEBT(QTR,0)&lt;/Q&gt;&lt;R&gt;1&lt;/R&gt;&lt;C&gt;1&lt;/C&gt;&lt;D xsi:type="xsd:double"&gt;2806&lt;/D&gt;&lt;/FQL&gt;&lt;FQL&gt;&lt;Q&gt;EPE^OS_SEC_SI_PCTFLT(0D)&lt;/Q&gt;&lt;R&gt;1&lt;/R&gt;&lt;C&gt;1&lt;/C&gt;&lt;D xsi:type="xsd:double"&gt;22.938883730094709&lt;/D&gt;&lt;/FQL&gt;&lt;FQL&gt;&lt;Q&gt;EPE^FREF_MARKET_VALUE_COMPANY(43112,,,,,0)&lt;/Q&gt;&lt;R&gt;1&lt;/R&gt;&lt;C&gt;1&lt;/C&gt;&lt;D xsi:type="xsd:double"&gt;632.20905515523918&lt;/D&gt;&lt;/FQL&gt;&lt;FQL&gt;&lt;Q&gt;EPE^FF_CASH_ONLY(QTR,0)&lt;/Q&gt;&lt;R&gt;1&lt;/R&gt;&lt;C&gt;1&lt;/C&gt;&lt;D xsi:type="xsd:double"&gt;21&lt;/D&gt;&lt;/FQL&gt;&lt;FQL&gt;&lt;Q&gt;EPE^FF_DEBT(QTR,0)&lt;/Q&gt;&lt;R&gt;1&lt;/R&gt;&lt;C&gt;1&lt;/C&gt;&lt;D xsi:type="xsd:double"&gt;3954&lt;/D&gt;&lt;/FQL&gt;&lt;FQL&gt;&lt;Q&gt;EGN^OS_SEC_SI_PCTFLT(0D)&lt;/Q&gt;&lt;R&gt;1&lt;/R&gt;&lt;C&gt;1&lt;/C&gt;&lt;D xsi:type="xsd:double"&gt;2.410089053855148&lt;/D&gt;&lt;/FQL&gt;&lt;FQL&gt;&lt;Q&gt;EGN^FREF_MARKET_VALUE_COMPANY(43112,,,,,0)&lt;/Q&gt;&lt;R&gt;1&lt;/R&gt;&lt;C&gt;1&lt;/C&gt;&lt;D xsi:type="xsd:double"&gt;5632.85617576752&lt;/D&gt;&lt;/FQL&gt;&lt;FQL&gt;&lt;Q&gt;EGN^FF_CASH_ONLY(QTR,0)&lt;/Q&gt;&lt;R&gt;1&lt;/R&gt;&lt;C&gt;1&lt;/C&gt;&lt;D xsi:type="xsd:double"&gt;0.252&lt;/D&gt;&lt;/FQL&gt;&lt;FQL&gt;&lt;Q&gt;EGN^FF_DEBT(QTR,0)&lt;/Q&gt;&lt;R&gt;1&lt;/R&gt;&lt;C&gt;1&lt;/C&gt;&lt;D xsi:type="xsd:double"&gt;765.759&lt;/D&gt;&lt;/FQL&gt;&lt;FQL&gt;&lt;Q&gt;MTDR^OS_SEC_SI_PCTFLT(0D)&lt;/Q&gt;&lt;R&gt;1&lt;/R&gt;&lt;C&gt;1&lt;/C&gt;&lt;D xsi:type="xsd:double"&gt;11.41668390917245&lt;/D&gt;&lt;/FQL&gt;&lt;FQL&gt;&lt;Q&gt;MTDR^FREF_MARKET_VALUE_COMPANY(43112,,,,,0)&lt;/Q&gt;&lt;R&gt;1&lt;/R&gt;&lt;C&gt;1&lt;/C&gt;&lt;D xsi:type="xsd:double"&gt;3551.639204025269&lt;/D&gt;&lt;/FQL&gt;&lt;FQL&gt;&lt;Q&gt;MTDR^FF_CASH_ONLY(QTR,0)&lt;/Q&gt;&lt;R&gt;1&lt;/R&gt;&lt;C&gt;1&lt;/C&gt;&lt;D xsi:type="xsd:double"&gt;30.922&lt;/D&gt;&lt;/FQL&gt;&lt;FQL&gt;&lt;Q&gt;MTDR^FF_DEBT(QTR,0)&lt;/Q&gt;&lt;R&gt;1&lt;/R&gt;&lt;C&gt;1&lt;/C&gt;&lt;D xsi:type="xsd:double"&gt;574.027&lt;/D&gt;&lt;/FQL&gt;&lt;FQL&gt;&lt;Q&gt;JAG^OS_SEC_SI_PCTFLT(0D)&lt;/Q&gt;&lt;R&gt;1&lt;/R&gt;&lt;C&gt;1&lt;/C&gt;&lt;D xsi:type="xsd:double"&gt;9.2050510866889237&lt;/D&gt;&lt;/FQL&gt;&lt;FQL&gt;&lt;Q&gt;JAG^FREF_MARKET_VALUE_COMPANY(43112,,,,,0)&lt;/Q&gt;&lt;R&gt;1&lt;/R&gt;&lt;C&gt;1&lt;/C&gt;&lt;D xsi:type="xsd:double"&gt;3136.4735289317318&lt;/D&gt;&lt;/FQL&gt;&lt;FQL&gt;&lt;Q&gt;JAG^FF_CASH_ONLY(QTR,0)&lt;/Q&gt;&lt;R&gt;1&lt;/R&gt;&lt;C&gt;1&lt;/C&gt;&lt;D xsi:type="xsd:double"&gt;3.9&lt;/D&gt;&lt;/FQL&gt;&lt;FQL&gt;&lt;Q&gt;JAG^FF_DEBT(QTR,0)&lt;/Q&gt;&lt;R&gt;1&lt;/R&gt;&lt;C&gt;1&lt;/C&gt;&lt;D xsi:type="xsd:double"&gt;35&lt;/D&gt;&lt;/FQL&gt;&lt;FQL&gt;&lt;Q&gt;REN^OS_SEC_SI_PCTFLT(0D)&lt;/Q&gt;&lt;R&gt;1&lt;/R&gt;&lt;C&gt;1&lt;/C&gt;&lt;D xsi:type="xsd:double"&gt;33.565961174752843&lt;/D&gt;&lt;/FQL&gt;&lt;FQL&gt;&lt;Q&gt;REN^FREF_MARKET_VALUE_COMPANY(43112,,,,,0)&lt;/Q&gt;&lt;R&gt;1&lt;/R&gt;&lt;C&gt;1&lt;/C&gt;&lt;D xsi:type="xsd:double"&gt;823.90397682186449&lt;/D&gt;&lt;/FQL&gt;&lt;FQL&gt;&lt;Q&gt;REN^FF_CASH_ONLY(QTR,0)&lt;/Q&gt;&lt;R&gt;1&lt;/R&gt;&lt;C&gt;1&lt;/C&gt;&lt;D xsi:type="xsd:double"&gt;0.888&lt;/D&gt;&lt;/FQL&gt;&lt;FQL&gt;&lt;Q&gt;REN^FF_DEBT(QTR,0)&lt;/Q&gt;&lt;R&gt;1&lt;/R&gt;&lt;C&gt;1&lt;/C&gt;&lt;D xsi:type="xsd:double"&gt;645.193&lt;/D&gt;&lt;/FQL&gt;&lt;FQL&gt;&lt;Q&gt;ESTE^OS_SEC_SI_PCTFLT(0D)&lt;/Q&gt;&lt;R&gt;1&lt;/R&gt;&lt;C&gt;1&lt;/C&gt;&lt;D xsi:type="xsd:double"&gt;3.537575574941433&lt;/D&gt;&lt;/FQL&gt;&lt;FQL&gt;&lt;Q&gt;ESTE^FREF_MARKET_VALUE_COMPANY(43112,,,,,0)&lt;/Q&gt;&lt;R&gt;1&lt;/R&gt;&lt;C&gt;1&lt;/C&gt;&lt;D xsi:type="xsd:double"&gt;321.893380584288&lt;/D&gt;&lt;/FQL&gt;&lt;FQL&gt;&lt;Q&gt;ESTE^FF_CASH_ONLY(QTR,0)&lt;/Q&gt;&lt;R&gt;1&lt;/R&gt;&lt;C&gt;1&lt;/C&gt;&lt;D xsi:type="xsd:double"&gt;11.047&lt;/D&gt;&lt;/FQL&gt;&lt;FQL&gt;&lt;Q&gt;ESTE^FF_DEBT(QTR,0)&lt;/Q&gt;&lt;R&gt;1&lt;/R&gt;&lt;C&gt;1&lt;/C&gt;&lt;D xsi:type="xsd:double"&gt;73.104&lt;/D&gt;&lt;/FQL&gt;&lt;FQL&gt;&lt;Q&gt;PXD^OS_SEC_SI_PCTFLT(0D)&lt;/Q&gt;&lt;R&gt;1&lt;/R&gt;&lt;C&gt;1&lt;/C&gt;&lt;D xsi:type="xsd:double"&gt;2.8956484075585252&lt;/D&gt;&lt;/FQL&gt;&lt;FQL&gt;&lt;Q&gt;PXD^FREF_MARKET_VALUE_COMPANY(43112,,,,,0)&lt;/Q&gt;&lt;R&gt;1&lt;/R&gt;&lt;C&gt;1&lt;/C&gt;&lt;D xsi:type="xsd:double"&gt;31676.212461608931&lt;/D&gt;&lt;/FQL&gt;&lt;FQL&gt;&lt;Q&gt;PXD^FF_CASH_ONLY(QTR,0)&lt;/Q&gt;&lt;R&gt;1&lt;/R&gt;&lt;C&gt;1&lt;/C&gt;&lt;D xsi:type="xsd:double"&gt;539&lt;/D&gt;&lt;/FQL&gt;&lt;FQL&gt;&lt;Q&gt;PXD^FF_DEBT(QTR,0)&lt;/Q&gt;&lt;R&gt;1&lt;/R&gt;&lt;C&gt;1&lt;/C&gt;&lt;D xsi:type="xsd:double"&gt;2731&lt;/D&gt;&lt;/FQL&gt;&lt;FQL&gt;&lt;Q&gt;CRZO^OS_SEC_SI_PCTFLT(0D)&lt;/Q&gt;&lt;R&gt;1&lt;/R&gt;&lt;C&gt;1&lt;/C&gt;&lt;D xsi:type="xsd:double"&gt;20.31749264542578&lt;/D&gt;&lt;/FQL&gt;&lt;FQL&gt;&lt;Q&gt;CRZO^FREF_MARKET_VALUE_COMPANY(43112,,,,,0)&lt;/Q&gt;&lt;R&gt;1&lt;/R&gt;&lt;C&gt;1&lt;/C&gt;&lt;D xsi:type="xsd:double"&gt;1981.3335316897719&lt;/D&gt;&lt;/FQL&gt;&lt;FQL&gt;&lt;Q&gt;CRZO^FF_CASH_ONLY(QTR,0)&lt;/Q&gt;&lt;R&gt;1&lt;/R&gt;&lt;C&gt;1&lt;/C&gt;&lt;D xsi:type="xsd:double"&gt;5.092&lt;/D&gt;&lt;/FQL&gt;&lt;FQL&gt;&lt;Q&gt;CRZO^FF_DEBT(QTR,0)&lt;/Q&gt;&lt;R&gt;1&lt;/R&gt;&lt;C&gt;1&lt;/C&gt;&lt;D xsi:type="xsd:double"&gt;1701.439&lt;/D&gt;&lt;/FQL&gt;&lt;FQL&gt;&lt;Q&gt;PE^OS_SEC_SI_PCTFLT(0D)&lt;/Q&gt;&lt;R&gt;1&lt;/R&gt;&lt;C&gt;1&lt;/C&gt;&lt;D xsi:type="xsd:double"&gt;6.1496156156934374&lt;/D&gt;&lt;/FQL&gt;&lt;FQL&gt;&lt;Q&gt;PE^FREF_MARKET_VALUE_COMPANY(43112,,,,,0)&lt;/Q&gt;&lt;R&gt;1&lt;/R&gt;&lt;C&gt;1&lt;/C&gt;&lt;D xsi:type="xsd:double"&gt;7276.0445637207013&lt;/D&gt;&lt;/FQL&gt;&lt;FQL&gt;&lt;Q&gt;PE^FF_CASH_ONLY(QTR,0)&lt;/Q&gt;&lt;R&gt;1&lt;/R&gt;&lt;C&gt;1&lt;/C&gt;&lt;D xsi:type="xsd:double"&gt;246.995&lt;/D&gt;&lt;/FQL&gt;&lt;FQL&gt;&lt;Q&gt;PE^FF_DEBT(QTR,0)&lt;/Q&gt;&lt;R&gt;1&lt;/R&gt;&lt;C&gt;1&lt;/C&gt;&lt;D xsi:type="xsd:double"&gt;1495.308&lt;/D&gt;&lt;/FQL&gt;&lt;FQL&gt;&lt;Q&gt;XEC^OS_SEC_SI_PCTFLT(0D)&lt;/Q&gt;&lt;R&gt;1&lt;/R&gt;&lt;C&gt;1&lt;/C&gt;&lt;D xsi:type="xsd:double"&gt;1.590255121496388&lt;/D&gt;&lt;/FQL&gt;&lt;FQL&gt;&lt;Q&gt;XEC^FREF_MARKET_VALUE_COMPANY(43112,,,,,0)&lt;/Q&gt;&lt;R&gt;1&lt;/R&gt;&lt;C&gt;1&lt;/C&gt;&lt;D xsi:type="xsd:double"&gt;12111.483683617549&lt;/D&gt;&lt;/FQL&gt;&lt;FQL&gt;&lt;Q&gt;XEC^FF_CASH_ONLY(QTR,0)&lt;/Q&gt;&lt;R&gt;1&lt;/R&gt;&lt;C&gt;1&lt;/C&gt;&lt;D xsi:type="xsd:double"&gt;422.808&lt;/D&gt;&lt;/FQL&gt;&lt;FQL&gt;&lt;Q&gt;XEC^FF_DEBT(QTR,0)&lt;/Q&gt;&lt;R&gt;1&lt;/R&gt;&lt;C&gt;1&lt;/C&gt;&lt;D xsi:type="xsd:double"&gt;1486.509&lt;/D&gt;&lt;/FQL&gt;&lt;FQL&gt;&lt;Q&gt;CDEV^OS_SEC_SI_PCTFLT(0D)&lt;/Q&gt;&lt;R&gt;1&lt;/R&gt;&lt;C&gt;1&lt;/C&gt;&lt;D xsi:type="xsd:double"&gt;8.89079874455468&lt;/D&gt;&lt;/FQL&gt;&lt;FQL&gt;&lt;Q&gt;CDEV^FREF_MARKET_VALUE_COMPANY(43112,,,,,0)&lt;/Q&gt;&lt;R&gt;1&lt;/R&gt;&lt;C&gt;1&lt;/C&gt;&lt;D xsi:type="xsd:double"&gt;5279.9860457391478&lt;/D&gt;&lt;/FQL&gt;&lt;FQL&gt;&lt;Q&gt;CDEV^FF_CASH_ONLY(QTR,0)&lt;/Q&gt;&lt;R&gt;1&lt;/R&gt;&lt;C&gt;1&lt;/C&gt;&lt;D xsi:type="xsd:double"&gt;2.581&lt;/D&gt;&lt;/FQL&gt;&lt;FQL&gt;&lt;Q&gt;CDEV^FF_DEBT(QTR,0)&lt;/Q&gt;&lt;R&gt;1&lt;/R&gt;&lt;C&gt;1&lt;/C&gt;&lt;D xsi:type="xsd:double"&gt;165&lt;/D&gt;&lt;/FQL&gt;&lt;FQL&gt;&lt;Q&gt;LPI^OS_SEC_SI_PCTFLT(0D)&lt;/Q&gt;&lt;R&gt;1&lt;/R&gt;&lt;C&gt;1&lt;/C&gt;&lt;D xsi:type="xsd:double"&gt;12.158391497051131&lt;/D&gt;&lt;/FQL&gt;&lt;FQL&gt;&lt;Q&gt;LPI^FREF_MARKET_VALUE_COMPANY(43112,,,,,0)&lt;/Q&gt;&lt;R&gt;1&lt;/R&gt;&lt;C&gt;1&lt;/C&gt;&lt;D xsi:type="xsd:double"&gt;2684.342158969725&lt;/D&gt;&lt;/FQL&gt;&lt;FQL&gt;&lt;Q&gt;LPI^FF_CASH_ONLY(QTR,0)&lt;/Q&gt;&lt;R&gt;1&lt;/R&gt;&lt;C&gt;1&lt;/C&gt;&lt;D xsi:type="xsd:double"&gt;20.818&lt;/D&gt;&lt;/FQL&gt;&lt;FQL&gt;&lt;Q&gt;LPI^FF_DEBT(QTR,0)&lt;/Q&gt;&lt;R&gt;1&lt;/R&gt;&lt;C&gt;1&lt;/C&gt;&lt;D xsi:type="xsd:double"&gt;1440.968&lt;/D&gt;&lt;/FQL&gt;&lt;FQL&gt;&lt;Q&gt;CPE^OS_SEC_SI_PCTFLT(0D)&lt;/Q&gt;&lt;R&gt;1&lt;/R&gt;&lt;C&gt;1&lt;/C&gt;&lt;D xsi:type="xsd:double"&gt;26.545028162260241&lt;/D&gt;&lt;/FQL&gt;&lt;FQL&gt;&lt;Q&gt;CPE^FREF_MARKET_VALUE_COMPANY(43112,,,,,0)&lt;/Q&gt;&lt;R&gt;1&lt;/R&gt;&lt;C&gt;1&lt;/C&gt;&lt;D xsi:type="xsd:double"&gt;2605.7027102911379&lt;/D&gt;&lt;/FQL&gt;&lt;FQL&gt;&lt;Q&gt;CPE^FF_CASH_ONLY(QTR,0)&lt;/Q&gt;&lt;R&gt;1&lt;/R&gt;&lt;C&gt;1&lt;/C&gt;&lt;D xsi:type="xsd:double"&gt;61.609&lt;/D&gt;&lt;/FQL&gt;&lt;FQL&gt;&lt;Q&gt;CPE^FF_DEBT(QTR,0)&lt;/Q&gt;&lt;R&gt;1&lt;/R&gt;&lt;C&gt;1&lt;/C&gt;&lt;D xsi:type="xsd:double"&gt;595.115&lt;/D&gt;&lt;/FQL&gt;&lt;FQL&gt;&lt;Q&gt;RSPP^OS_SEC_SI_PCTFLT(0D)&lt;/Q&gt;&lt;R&gt;1&lt;/R&gt;&lt;C&gt;1&lt;/C&gt;&lt;D xsi:type="xsd:double"&gt;4.4087761674600978&lt;/D&gt;&lt;/FQL&gt;&lt;FQL&gt;&lt;Q&gt;RSPP^FREF_MARKET_VALUE_COMPANY(43112,,,,,0)&lt;/Q&gt;&lt;R&gt;1&lt;/R&gt;&lt;C&gt;1&lt;/C&gt;&lt;D xsi:type="xsd:double"&gt;6675.4318930967711&lt;/D&gt;&lt;/FQL&gt;&lt;FQL&gt;&lt;Q&gt;RSPP^FF_CASH_ONLY(QTR,0)&lt;/Q&gt;&lt;R&gt;1&lt;/R&gt;&lt;C&gt;1&lt;/C&gt;&lt;D xsi:type="xsd:double"&gt;46.474&lt;/D&gt;&lt;/FQL&gt;&lt;FQL&gt;&lt;Q&gt;RSPP^FF_DEBT(QTR,0)&lt;/Q&gt;&lt;R&gt;1&lt;/R&gt;&lt;C&gt;1&lt;/C&gt;&lt;D xsi:type="xsd:double"&gt;1478.5&lt;/D&gt;&lt;/FQL&gt;&lt;FQL&gt;&lt;Q&gt;FANG^OS_SEC_SI_PCTFLT(0D)&lt;/Q&gt;&lt;R&gt;1&lt;/R&gt;&lt;C&gt;1&lt;/C&gt;&lt;D xsi:type="xsd:double"&gt;4.3742184523233014&lt;/D&gt;&lt;/FQL&gt;&lt;FQL&gt;&lt;Q&gt;FANG^FREF_MARKET_VALUE_COMPANY(43112,,,,,0)&lt;/Q&gt;&lt;R&gt;1&lt;/R&gt;&lt;C&gt;1&lt;/C&gt;&lt;D xsi:type="xsd:double"&gt;12775.453296254271&lt;/D&gt;&lt;/FQL&gt;&lt;FQL&gt;&lt;Q&gt;FANG^FF_CASH_ONLY(QTR,0)&lt;/Q&gt;&lt;R&gt;1&lt;/R&gt;&lt;C&gt;1&lt;/C&gt;&lt;D xsi:type="xsd:double"&gt;30.205&lt;/D&gt;&lt;/FQL&gt;&lt;FQL&gt;&lt;Q&gt;FANG^FF_DEBT(QTR,0)&lt;/Q&gt;&lt;R&gt;1&lt;/R&gt;&lt;C&gt;1&lt;/C&gt;&lt;D xsi:type="xsd:double"&gt;1256.388&lt;/D&gt;&lt;/FQL&gt;&lt;FQL&gt;&lt;Q&gt;DVN^OS_SEC_SI_PCTFLT(0D)&lt;/Q&gt;&lt;R&gt;1&lt;/R&gt;&lt;C&gt;1&lt;/C&gt;&lt;D xsi:type="xsd:double"&gt;2.464808059619136&lt;/D&gt;&lt;/FQL&gt;&lt;FQL&gt;&lt;Q&gt;DVN^FREF_MARKET_VALUE_COMPANY(43112,,,,,0)&lt;/Q&gt;&lt;R&gt;1&lt;/R&gt;&lt;C&gt;1&lt;/C&gt;&lt;D xsi:type="xsd:double"&gt;23143.681726240549&lt;/D&gt;&lt;/FQL&gt;&lt;FQL&gt;&lt;Q&gt;DVN^FF_CASH_ONLY(QTR,0)&lt;/Q&gt;&lt;R&gt;1&lt;/R&gt;&lt;C&gt;1&lt;/C&gt;&lt;D xsi:type="xsd:double"&gt;2781&lt;/D&gt;&lt;/FQL&gt;&lt;FQL&gt;&lt;Q&gt;DVN^FF_DEBT(QTR,0)&lt;/Q&gt;&lt;R&gt;1&lt;/R&gt;&lt;C&gt;1&lt;/C&gt;&lt;D xsi:type="xsd:double"&gt;10403&lt;/D&gt;&lt;/FQL&gt;&lt;FQL&gt;&lt;Q&gt;AXAS^OS_SEC_SI_PCTFLT(0D)&lt;/Q&gt;&lt;R&gt;1&lt;/R&gt;&lt;C&gt;1&lt;/C&gt;&lt;D xsi:type="xsd:double"&gt;1.224078349065991&lt;/D&gt;&lt;/FQL&gt;&lt;FQL&gt;&lt;Q&gt;AXAS^FREF_MARKET_VALUE_COMPANY(43112,,,,,0)&lt;/Q&gt;&lt;R&gt;1&lt;/R&gt;&lt;C&gt;1&lt;/C&gt;&lt;D xsi:type="xsd:double"&gt;441.2674126149177&lt;/D&gt;&lt;/FQL&gt;&lt;FQL&gt;&lt;Q&gt;AXAS^FF_CASH_ONLY(QTR,0)&lt;/Q&gt;&lt;R&gt;1&lt;/R&gt;&lt;C&gt;1&lt;/C&gt;&lt;D xsi:type="xsd:double"&gt;0.819&lt;/D&gt;&lt;/FQL&gt;&lt;FQL&gt;&lt;Q&gt;AXAS^FF_DEBT(QTR,0)&lt;/Q&gt;&lt;R&gt;1&lt;/R&gt;&lt;C&gt;1&lt;/C&gt;&lt;D xsi:type="xsd:double"&gt;67.68&lt;/D&gt;&lt;/FQL&gt;&lt;FQL&gt;&lt;Q&gt;COP^OS_SEC_SI_PCTFLT(0D)&lt;/Q&gt;&lt;R&gt;1&lt;/R&gt;&lt;C&gt;1&lt;/C&gt;&lt;D xsi:type="xsd:double"&gt;2.059902284824723&lt;/D&gt;&lt;/FQL&gt;&lt;FQL&gt;&lt;Q&gt;COP^FREF_MARKET_VALUE_COMPANY(43112,,,,,0)&lt;/Q&gt;&lt;R&gt;1&lt;/R&gt;&lt;C&gt;1&lt;/C&gt;&lt;D xsi:type="xsd:double"&gt;71790.73436011048&lt;/D&gt;&lt;/FQL&gt;&lt;FQL&gt;&lt;Q&gt;COP^FF_CASH_ONLY(QTR,0)&lt;/Q&gt;&lt;R&gt;1&lt;/R&gt;&lt;C&gt;1&lt;/C&gt;&lt;D xsi:type="xsd:double"&gt;1449&lt;/D&gt;&lt;/FQL&gt;&lt;FQL&gt;&lt;Q&gt;COP^FF_DEBT(QTR,0)&lt;/Q&gt;&lt;R&gt;1&lt;/R&gt;&lt;C&gt;1&lt;/C&gt;&lt;D xsi:type="xsd:double"&gt;21004&lt;/D&gt;&lt;/FQL&gt;&lt;FQL&gt;&lt;Q&gt;USEG^OS_SEC_SI_PCTFLT(0D)&lt;/Q&gt;&lt;R&gt;1&lt;/R&gt;&lt;C&gt;1&lt;/C&gt;&lt;D xsi:type="xsd:double"&gt;820.10349904084944&lt;/D&gt;&lt;/FQL&gt;&lt;FQL&gt;&lt;Q&gt;USEG^FREF_MARKET_VALUE_COMPANY(43112,,,,,0)&lt;/Q&gt;&lt;R&gt;1&lt;/R&gt;&lt;C&gt;1&lt;/C&gt;&lt;D xsi:type="xsd:double"&gt;10.41156191617813&lt;/D&gt;&lt;/FQL&gt;&lt;FQL&gt;&lt;Q&gt;USEG^FF_CASH_ONLY(QTR,0)&lt;/Q&gt;&lt;R&gt;1&lt;/R&gt;&lt;C&gt;1&lt;/C&gt;&lt;D xsi:type="xsd:double"&gt;1.814&lt;/D&gt;&lt;/FQL&gt;&lt;FQL&gt;&lt;Q&gt;USEG^FF_DEBT(QTR,0)&lt;/Q&gt;&lt;R&gt;1&lt;/R&gt;&lt;C&gt;1&lt;/C&gt;&lt;D xsi:type="xsd:double"&gt;6&lt;/D&gt;&lt;/FQL&gt;&lt;FQL&gt;&lt;Q&gt;ROSE^OS_SEC_SI_PCTFLT(0D)&lt;/Q&gt;&lt;R&gt;1&lt;/R&gt;&lt;C&gt;1&lt;/C&gt;&lt;D xsi:type="xsd:double"&gt;6.4121013629747257&lt;/D&gt;&lt;/FQL&gt;&lt;FQL&gt;&lt;Q&gt;ROSE^FREF_MARKET_VALUE_COMPANY(43112,,,,,0)&lt;/Q&gt;&lt;R&gt;1&lt;/R&gt;&lt;C&gt;1&lt;/C&gt;&lt;D xsi:type="xsd:double"&gt;48.794927596397429&lt;/D&gt;&lt;/FQL&gt;&lt;FQL&gt;&lt;Q&gt;ROSE^FF_CASH_ONLY(QTR,0)&lt;/Q&gt;&lt;R&gt;1&lt;/R&gt;&lt;C&gt;1&lt;/C&gt;&lt;D xsi:type="xsd:double"&gt;4.656&lt;/D&gt;&lt;/FQL&gt;&lt;FQL&gt;&lt;Q&gt;ROSE^FF_DEBT(QTR,0)&lt;/Q&gt;&lt;R&gt;1&lt;/R&gt;&lt;C&gt;1&lt;/C&gt;&lt;D xsi:type="xsd:double"&gt;50&lt;/D&gt;&lt;/FQL&gt;&lt;FQL&gt;&lt;Q&gt;OAS^OS_SEC_SI_PCTFLT(0D)&lt;/Q&gt;&lt;R&gt;1&lt;/R&gt;&lt;C&gt;1&lt;/C&gt;&lt;D xsi:type="xsd:double"&gt;10.43720144703911&lt;/D&gt;&lt;/FQL&gt;&lt;FQL&gt;&lt;Q&gt;OAS^FREF_MARKET_VALUE_COMPANY(43112,,,,,0)&lt;/Q&gt;&lt;R&gt;1&lt;/R&gt;&lt;C&gt;1&lt;/C&gt;&lt;D xsi:type="xsd:double"&gt;2496.53152464889&lt;/D&gt;&lt;/FQL&gt;&lt;FQL&gt;&lt;Q&gt;OAS^FF_CASH_ONLY(QTR,0)&lt;/Q&gt;&lt;R&gt;1&lt;/R&gt;&lt;C&gt;1&lt;/C&gt;&lt;D xsi:type="xsd:double"&gt;8.488&lt;/D&gt;&lt;/FQL&gt;&lt;FQL&gt;&lt;Q&gt;OAS^FF_DEBT(QTR,0)&lt;/Q&gt;&lt;R&gt;1&lt;/R&gt;&lt;C&gt;1&lt;/C&gt;&lt;D xsi:type="xsd:double"&gt;2340.613&lt;/D&gt;&lt;/FQL&gt;&lt;FQL&gt;&lt;Q&gt;PDCE^FF_OG_RSRV_PROVED_DEV_NET(ANN_R_OIL_BOE,0)&lt;/Q&gt;&lt;R&gt;1&lt;/R&gt;&lt;C&gt;1&lt;/C&gt;&lt;D xsi:type="xsd:double"&gt;30.013&lt;/D&gt;&lt;/FQL&gt;&lt;FQL&gt;&lt;Q&gt;PDCE^FF_OG_RSRV_PROVED_DEV_NET(ANN_R_NG_CFE,0)&lt;/Q&gt;&lt;R&gt;1&lt;/R&gt;&lt;C&gt;1&lt;/C&gt;&lt;D xsi:type="xsd:double"&gt;264452&lt;/D&gt;&lt;/FQL&gt;&lt;FQL&gt;&lt;Q&gt;PDCE^FF_OG_RSRV_PROVED_DEV_NET(ANN_R_NGL_BOE,0)&lt;/Q&gt;&lt;R&gt;1&lt;/R&gt;&lt;C&gt;1&lt;/C&gt;&lt;D xsi:type="xsd:double"&gt;24.196&lt;/D&gt;&lt;/FQL&gt;&lt;FQL&gt;&lt;Q&gt;AREX^FF_OG_RSRV_PROVED_DEV_NET(ANN_R_OIL_BOE,0)&lt;/Q&gt;&lt;R&gt;1&lt;/R&gt;&lt;C&gt;1&lt;/C&gt;&lt;D xsi:type="xsd:double"&gt;13.466&lt;/D&gt;&lt;/FQL&gt;&lt;FQL&gt;&lt;Q&gt;AREX^FF_OG_RSRV_PROVED_DEV_NET(ANN_R_NG_CFE,0)&lt;/Q&gt;&lt;R&gt;1&lt;/R&gt;&lt;C&gt;1&lt;/C&gt;&lt;D xsi:type="xsd:double"&gt;150208&lt;/D&gt;&lt;/FQL&gt;&lt;FQL&gt;&lt;Q&gt;AREX^FF_OG_RSRV_PROVED_DEV_NET(ANN_R_NGL_BOE,0)&lt;/Q&gt;&lt;R&gt;1&lt;/R&gt;&lt;C&gt;1&lt;/C&gt;&lt;D xsi:type="xsd:double"&gt;20.375&lt;/D&gt;&lt;/FQL&gt;&lt;FQL&gt;&lt;Q&gt;QEP^FF_OG_RSRV_PROVED_DEV_NET(ANN_R_OIL_BOE,0)&lt;/Q&gt;&lt;R&gt;1&lt;/R&gt;&lt;C&gt;1&lt;/C&gt;&lt;D xsi:type="xsd:double"&gt;103.2&lt;/D&gt;&lt;/FQL&gt;&lt;FQL&gt;&lt;Q&gt;QEP^FF_OG_RSRV_PROVED_DEV_NET(ANN_R_NG_CFE,0)&lt;/Q&gt;&lt;R&gt;1&lt;/R&gt;&lt;C&gt;1&lt;/C&gt;&lt;D xsi:type="xsd:double"&gt;1309800&lt;/D&gt;&lt;/FQL&gt;&lt;FQL&gt;&lt;Q&gt;QEP^FF_OG_RSRV_PROVED_DEV_NET(ANN_R_NGL_BOE,0)&lt;/Q&gt;&lt;R&gt;1&lt;/R&gt;&lt;C&gt;1&lt;/C&gt;&lt;D xsi:type="xsd:double"&gt;35.7&lt;/D&gt;&lt;/FQL&gt;&lt;FQL&gt;&lt;Q&gt;MRO^FF_OG_RSRV_PROVED_DEV_NET(ANN_R_OIL_BOE,0)&lt;/Q&gt;&lt;R&gt;1&lt;/R&gt;&lt;C&gt;1&lt;/C&gt;&lt;D xsi:type="xsd:double"&gt;1160&lt;/D&gt;&lt;/FQL&gt;&lt;FQL&gt;&lt;Q&gt;MRO^FF_OG_RSRV_PROVED_DEV_NET(ANN_R_NG_CFE,0)&lt;/Q&gt;&lt;R&gt;1&lt;/R&gt;&lt;C&gt;1&lt;/C&gt;&lt;D xsi:type="xsd:double"&gt;1691000&lt;/D&gt;&lt;/FQL&gt;&lt;FQL&gt;&lt;Q&gt;MRO^FF_OG_RSRV_PROVED_DEV_NET(ANN_R_NGL_BOE,0)&lt;/Q&gt;&lt;R&gt;1&lt;/R&gt;&lt;C&gt;1&lt;/C&gt;&lt;D xsi:type="xsd:double"&gt;102&lt;/D&gt;&lt;/FQL&gt;&lt;FQL&gt;&lt;Q&gt;APA^FF_OG_RSRV_PROVED_DEV_NET(ANN_R_OIL_BOE,0)&lt;/Q&gt;&lt;R&gt;1&lt;/R&gt;&lt;C&gt;1&lt;/C&gt;&lt;D xsi:type="xsd:double"&gt;582.317&lt;/D&gt;&lt;/FQL&gt;&lt;FQL&gt;&lt;Q&gt;APA^FF_OG_RSRV_PROVED_DEV_NET(ANN_R_NG_CFE,0)&lt;/Q&gt;&lt;R&gt;1&lt;/R&gt;&lt;C&gt;1&lt;/C&gt;&lt;D xsi:type="xsd:double"&gt;2516610&lt;/D&gt;&lt;/FQL&gt;&lt;FQL&gt;&lt;Q&gt;APA^FF_OG_RSRV_PROVED_DEV_NET(ANN_R_NGL_BOE,0)&lt;/Q&gt;&lt;R&gt;1&lt;/R&gt;&lt;C&gt;1&lt;/C&gt;&lt;D xsi:type="xsd:double"&gt;171.883&lt;/D&gt;&lt;/FQL&gt;&lt;FQL&gt;&lt;Q&gt;NBL^FF_OG_RSRV_PROVED_DEV_NET(ANN_R_OIL_BOE,0)&lt;/Q&gt;&lt;R&gt;1&lt;/R&gt;&lt;C&gt;1&lt;/C&gt;&lt;D xsi:type="xsd:double"&gt;175&lt;/D&gt;&lt;/FQL&gt;&lt;FQL&gt;&lt;Q&gt;NBL^FF_OG_RSRV_PROVED_DEV_NET(ANN_R_NG_CFE,0)&lt;/Q&gt;&lt;R&gt;1&lt;/R&gt;&lt;C&gt;1&lt;/C&gt;&lt;D xsi:type="xsd:double"&gt;3903000&lt;/D&gt;&lt;/FQL&gt;&lt;FQL&gt;&lt;Q&gt;NBL^FF_OG_RSRV_PROVED_DEV_NET(ANN_R_NGL_BOE,0)&lt;/Q&gt;&lt;R&gt;1&lt;/R&gt;&lt;C&gt;1&lt;/C&gt;&lt;D xsi:type="xsd:double"&gt;125&lt;/D&gt;&lt;/FQL&gt;&lt;FQL&gt;&lt;Q&gt;OXY^FF_OG_RSRV_PROVED_DEV_NET(ANN_R_OIL_BOE,0)&lt;/Q&gt;&lt;R&gt;1&lt;/R&gt;&lt;C&gt;1&lt;/C&gt;&lt;D xsi:type="xsd:double"&gt;1037&lt;/D&gt;&lt;/FQL&gt;&lt;FQL&gt;&lt;Q&gt;OXY^FF_OG_RSRV_PROVED_DEV_NET(ANN_R_NG_CFE,0)&lt;/Q&gt;&lt;R&gt;1&lt;/R&gt;&lt;C&gt;1&lt;/C&gt;&lt;D xsi:type="xsd:double"&gt;3038000&lt;/D&gt;&lt;/FQL&gt;&lt;FQL&gt;&lt;Q&gt;OXY^FF_OG_RSRV_PROVED_DEV_NET(ANN_R_NGL_BOE,0)&lt;/Q&gt;&lt;R&gt;1&lt;/R&gt;&lt;C&gt;1&lt;/C&gt;&lt;D xsi:type="xsd:double"&gt;313&lt;/D&gt;&lt;/FQL&gt;&lt;FQL&gt;&lt;Q&gt;HK^FF_OG_RSRV_PROVED_DEV_NET(ANN_R_OIL_BOE,0)&lt;/Q&gt;&lt;R&gt;1&lt;/R&gt;&lt;C&gt;1&lt;/C&gt;&lt;D xsi:type="xsd:double"&gt;67.983&lt;/D&gt;&lt;/FQL&gt;&lt;FQL&gt;&lt;Q&gt;HK^FF_OG_RSRV_PROVED_DEV_NET(ANN_R_NG_CFE,0)&lt;/Q&gt;&lt;R&gt;1&lt;/R&gt;&lt;C&gt;1&lt;/C&gt;&lt;D xsi:type="xsd:double"&gt;51525&lt;/D&gt;&lt;/FQL&gt;&lt;FQL&gt;&lt;Q&gt;HK^FF_OG_RSRV_PROVED_DEV_NET(ANN_R_NGL_BOE,0)&lt;/Q&gt;&lt;R&gt;1&lt;/R&gt;&lt;C&gt;1&lt;/C&gt;&lt;D xsi:type="xsd:double"&gt;9.337&lt;/D&gt;&lt;/FQL&gt;&lt;FQL&gt;&lt;Q&gt;WPX^FF_OG_RSRV_PROVED_DEV_NET(ANN_R_OIL_BOE,0)&lt;/Q&gt;&lt;R&gt;1&lt;/R&gt;&lt;C&gt;1&lt;/C&gt;&lt;D xsi:type="xsd:double"&gt;84.4&lt;/D&gt;&lt;/FQL&gt;&lt;FQL&gt;&lt;Q&gt;WPX^FF_OG_RSRV_PROVED_DEV_NET(ANN_R_NG_CFE,0)&lt;/Q&gt;&lt;R&gt;1&lt;/R&gt;&lt;C&gt;1&lt;/C&gt;&lt;D xsi:type="xsd:double"&gt;440200&lt;/D&gt;&lt;/FQL&gt;&lt;FQL&gt;&lt;Q&gt;WPX^FF_OG_RSRV_PROVED_DEV_NET(ANN_R_NGL_BOE,0)&lt;/Q&gt;&lt;R&gt;1&lt;/R&gt;&lt;C&gt;1&lt;/C&gt;&lt;D xsi:type="xsd:double"&gt;24.1&lt;/D&gt;&lt;/FQL&gt;&lt;FQL&gt;&lt;Q&gt;SM^FF_OG_RSRV_PROVED_DEV_NET(ANN_R_OIL_BOE,0)&lt;/Q&gt;&lt;R&gt;1&lt;/R&gt;&lt;C&gt;1&lt;/C&gt;&lt;D xsi:type="xsd:double"&gt;48.5&lt;/D&gt;&lt;/FQL&gt;&lt;FQL&gt;&lt;Q&gt;SM^FF_OG_RSRV_PROVED_DEV_NET(ANN_R_NG_CFE,0)&lt;/Q&gt;&lt;R&gt;1&lt;/R&gt;&lt;C&gt;1&lt;/C&gt;&lt;D xsi:type="xsd:double"&gt;609100&lt;/D&gt;&lt;/FQL&gt;&lt;FQL&gt;&lt;Q&gt;SM^FF_OG_RSRV_PROVED_DEV_NET(ANN_R_NGL_BOE,0)&lt;/Q&gt;&lt;R&gt;1&lt;/R&gt;&lt;C&gt;1&lt;/C&gt;&lt;D xsi:type="xsd:double"&gt;58.6&lt;/D&gt;&lt;/FQL&gt;&lt;FQL&gt;&lt;Q&gt;EOG^FF_OG_RSRV_PROVED_DEV_NET(ANN_R_OIL_BOE,0)&lt;/Q&gt;&lt;R&gt;1&lt;/R&gt;&lt;C&gt;1&lt;/C&gt;&lt;D xsi:type="xsd:double"&gt;516.625&lt;/D&gt;&lt;/FQL&gt;&lt;FQL&gt;&lt;Q&gt;EOG^FF_OG_RSRV_PROVED_DEV_NET(ANN_R_NG_CFE,0)&lt;/Q&gt;&lt;R&gt;1&lt;/R&gt;&lt;C&gt;1&lt;/C&gt;&lt;D xsi:type="xsd:double"&gt;2082400&lt;/D&gt;&lt;/FQL&gt;&lt;FQL&gt;&lt;Q&gt;EOG^FF_OG_RSRV_PROVED_DEV_NET(ANN_R_NGL_BOE,0)&lt;/Q&gt;&lt;R&gt;1&lt;/R&gt;&lt;C&gt;1&lt;/C&gt;&lt;D xsi:type="xsd:double"&gt;230.219&lt;/D&gt;&lt;/FQL&gt;&lt;FQL&gt;&lt;Q&gt;ECA^FF_OG_RSRV_PROVED_DEV_NET(ANN_R_OIL_BOE,0)&lt;/Q&gt;&lt;R&gt;1&lt;/R&gt;&lt;C&gt;1&lt;/C&gt;&lt;D xsi:type="xsd:double"&gt;97.5&lt;/D&gt;&lt;/FQL&gt;&lt;FQL&gt;&lt;Q&gt;ECA^FF_OG_RSRV_PROVED_DEV_NET(ANN_R_NG_CFE,0)&lt;/Q&gt;&lt;R&gt;1&lt;/R&gt;&lt;C&gt;1&lt;/C&gt;&lt;D xsi:type="xsd:double"&gt;2484000&lt;/D&gt;&lt;/FQL&gt;&lt;FQL&gt;&lt;Q&gt;ECA^FF_OG_RSRV_PROVED_DEV_NET(ANN_R_NGL_BOE,0)&lt;/Q&gt;&lt;R&gt;1&lt;/R&gt;&lt;C&gt;1&lt;/C&gt;&lt;D xsi:type="xsd:double"&gt;67.5&lt;/D&gt;&lt;/FQL&gt;&lt;FQL&gt;&lt;Q&gt;CXO^FF_OG_RSRV_PROVED_DEV_NET(ANN_R_OIL_BOE,0)&lt;/Q&gt;&lt;R&gt;1&lt;/R&gt;&lt;C&gt;1&lt;/C&gt;&lt;D xsi:type="xsd:double"&gt;267.203&lt;/D&gt;&lt;/FQL&gt;&lt;FQL&gt;&lt;Q&gt;CXO^FF_OG_RSRV_PROVED_DEV_NET(ANN_R_NG_CFE,0)&lt;/Q&gt;&lt;R&gt;1&lt;/R&gt;&lt;C&gt;1&lt;/C&gt;&lt;D xsi:type="xsd:double"&gt;1190330&lt;/D&gt;&lt;/FQL&gt;&lt;FQL&gt;&lt;Q&gt;CXO^FF_OG_RSRV_PROVED_DEV_NET(ANN_R_NGL_BOE,0)&lt;/Q&gt;&lt;R&gt;0&lt;/R&gt;&lt;C&gt;0&lt;/C&gt;&lt;/FQL&gt;&lt;FQL&gt;&lt;Q&gt;EPE^FF_OG_RSRV_PROVED_DEV_NET(ANN_R_OIL_BOE,0)&lt;/Q&gt;&lt;R&gt;1&lt;/R&gt;&lt;C&gt;1&lt;/C&gt;&lt;D xsi:type="xsd:double"&gt;108.133&lt;/D&gt;&lt;/FQL&gt;&lt;FQL&gt;&lt;Q&gt;EPE^FF_OG_RSRV_PROVED_DEV_NET(ANN_R_NG_CFE,0)&lt;/Q&gt;&lt;R&gt;1&lt;/R&gt;&lt;C&gt;1&lt;/C&gt;&lt;D xsi:type="xsd:double"&gt;346000&lt;/D&gt;&lt;/FQL&gt;&lt;FQL&gt;&lt;Q&gt;EPE^FF_OG_RSRV_PROVED_DEV_NET(ANN_R_NGL_BOE,0)&lt;/Q&gt;&lt;R&gt;1&lt;/R&gt;&lt;C&gt;1&lt;/C&gt;&lt;D xsi:type="xsd:double"&gt;38.887&lt;/D&gt;&lt;/FQL&gt;&lt;FQL&gt;&lt;Q&gt;EGN^FF_OG_RSRV_PROVED_DEV_NET(ANN_R_OIL_BOE,0)&lt;/Q&gt;&lt;R&gt;1&lt;/R&gt;&lt;C&gt;1&lt;/C&gt;&lt;D xsi:type="xsd:double"&gt;101.202&lt;/D&gt;&lt;/FQL&gt;&lt;FQL&gt;&lt;Q&gt;EGN^FF_OG_RSRV_PROVED_DEV_NET(ANN_R_NG_CFE,0)&lt;/Q&gt;&lt;R&gt;1&lt;/R&gt;&lt;C&gt;1&lt;/C&gt;&lt;D xsi:type="xsd:double"&gt;187117&lt;/D&gt;&lt;/FQL&gt;&lt;FQL&gt;&lt;Q&gt;EGN^FF_OG_RSRV_PROVED_DEV_NET(ANN_R_NGL_BOE,0)&lt;/Q&gt;&lt;R&gt;1&lt;/R&gt;&lt;C&gt;1&lt;/C&gt;&lt;D xsi:type="xsd:double"&gt;29.767&lt;/D&gt;&lt;/FQL&gt;&lt;FQL&gt;&lt;Q&gt;MTDR^FF_OG_RSRV_PROVED_DEV_NET(ANN_R_OIL_BOE,0)&lt;/Q&gt;&lt;R&gt;1&lt;/R&gt;&lt;C&gt;1&lt;/C&gt;&lt;D xsi:type="xsd:double"&gt;22.604&lt;/D&gt;&lt;/FQL&gt;&lt;FQL&gt;&lt;Q&gt;MTDR^FF_OG_RSRV_PROVED_DEV_NET(ANN_R_NG_CFE,0)&lt;/Q&gt;&lt;R&gt;1&lt;/R&gt;&lt;C&gt;1&lt;/C&gt;&lt;D xsi:type="xsd:double"&gt;126759&lt;/D&gt;&lt;/FQL&gt;&lt;FQL&gt;&lt;Q&gt;MTDR^FF_OG_RSRV_PROVED_DEV_NET(ANN_R_NGL_BOE,0)&lt;/Q&gt;&lt;R&gt;0&lt;/R&gt;&lt;C&gt;0&lt;/C&gt;&lt;/FQL&gt;&lt;FQL&gt;&lt;Q&gt;JAG^FF_OG_RSRV_PROVED_DEV_NET(ANN_R_OIL_BOE,0)&lt;/Q&gt;&lt;R&gt;1&lt;/R&gt;&lt;C&gt;1&lt;/C&gt;&lt;D xsi:type="xsd:double"&gt;11.916&lt;/D&gt;&lt;/FQL&gt;&lt;FQL&gt;&lt;Q&gt;JAG^FF_OG_RSRV_PROVED_DEV_NET(ANN_R_NG_CFE,0)&lt;/Q&gt;&lt;R&gt;1&lt;/R&gt;&lt;C&gt;1&lt;/C&gt;&lt;D xsi:type="xsd:double"&gt;6566&lt;/D&gt;&lt;/FQL&gt;&lt;FQL&gt;&lt;Q&gt;JAG^FF_OG_RSRV_PROVED_DEV_NET(ANN_R_NGL_BOE,0)&lt;/Q&gt;&lt;R&gt;1&lt;/R&gt;&lt;C&gt;1&lt;/C&gt;&lt;D xsi:type="xsd:double"&gt;1.491&lt;/D&gt;&lt;/FQL&gt;&lt;FQL&gt;&lt;Q&gt;REN^FF_OG_RSRV_PROVED_DEV_NET(ANN_R_OIL_BOE,0)&lt;/Q&gt;&lt;R&gt;1&lt;/R&gt;&lt;C&gt;1&lt;/C&gt;&lt;D xsi:type="xsd:double"&gt;30.026&lt;/D&gt;&lt;/FQL&gt;&lt;FQL&gt;&lt;Q&gt;REN^FF_OG_RSRV_PROVED_DEV_NET(ANN_R_NG_CFE,0)&lt;/Q&gt;&lt;R&gt;1&lt;/R&gt;&lt;C&gt;1&lt;/C&gt;&lt;D xsi:type="xsd:double"&gt;24209&lt;/D&gt;&lt;/FQL&gt;&lt;FQL&gt;&lt;Q&gt;REN^FF_OG_RSRV_PROVED_DEV_NET(ANN_R_NGL_BOE,0)&lt;/Q&gt;&lt;R&gt;1&lt;/R&gt;&lt;C&gt;1&lt;/C&gt;&lt;D xsi:type="xsd:double"&gt;3.595&lt;/D&gt;&lt;/FQL&gt;&lt;FQL&gt;&lt;Q&gt;ESTE^FF_OG_RSRV_PROVED_DEV_NET(ANN_R_OIL_BOE,0)&lt;/Q&gt;&lt;R&gt;1&lt;/R&gt;&lt;C&gt;1&lt;/C&gt;&lt;D xsi:type="xsd:double"&gt;6.052&lt;/D&gt;&lt;/FQL&gt;&lt;FQL&gt;&lt;Q&gt;ESTE^FF_OG_RSRV_PROVED_DEV_NET(ANN_R_NG_CFE,0)&lt;/Q&gt;&lt;R&gt;1&lt;/R&gt;&lt;C&gt;1&lt;/C&gt;&lt;D xsi:type="xsd:double"&gt;13545&lt;/D&gt;&lt;/FQL&gt;&lt;FQL&gt;&lt;Q&gt;ESTE^FF_OG_RSRV_PROVED_DEV_NET(ANN_R_NGL_BOE,0)&lt;/Q&gt;&lt;R&gt;1&lt;/R&gt;&lt;C&gt;1&lt;/C&gt;&lt;D xsi:type="xsd:double"&gt;1.051&lt;/D&gt;&lt;/FQL&gt;&lt;FQL&gt;&lt;Q&gt;PXD^FF_OG_RSRV_PROVED_DEV_NET(ANN_R_OIL_BOE,0)&lt;/Q&gt;&lt;R&gt;1&lt;/R&gt;&lt;C&gt;1&lt;/C&gt;&lt;D xsi:type="xsd:double"&gt;343.515&lt;/D&gt;&lt;/FQL&gt;&lt;FQL&gt;&lt;Q&gt;PXD^FF_OG_RSRV_PROVED_DEV_NET(ANN_R_NG_CFE,0)&lt;/Q&gt;&lt;R&gt;1&lt;/R&gt;&lt;C&gt;1&lt;/C&gt;&lt;D xsi:type="xsd:double"&gt;1215861&lt;/D&gt;&lt;/FQL&gt;&lt;FQL&gt;&lt;Q&gt;PXD^FF_OG_RSRV_PROVED_DEV_NET(ANN_R_NGL_BOE,0)&lt;/Q&gt;&lt;R&gt;1&lt;/R&gt;&lt;C&gt;1&lt;/C&gt;&lt;D xsi:type="xsd:double"&gt;126.928&lt;/D&gt;&lt;/FQL&gt;&lt;FQL&gt;&lt;Q&gt;CRZO^FF_OG_RSRV_PROVED_DEV_NET(ANN_R_OIL_BOE,0)&lt;/Q&gt;&lt;R&gt;1&lt;/R&gt;&lt;C&gt;1&lt;/C&gt;&lt;D xsi:type="xsd:double"&gt;51.062&lt;/D&gt;&lt;/FQL&gt;&lt;FQL&gt;&lt;Q&gt;CRZO^FF_OG_RSRV_PROVED_DEV_NET(ANN_R_NG_CFE,0)&lt;/Q&gt;&lt;R&gt;1&lt;/R&gt;&lt;C&gt;1&lt;/C&gt;&lt;D xsi:type="xsd:double"&gt;187054&lt;/D&gt;&lt;/FQL&gt;&lt;FQL&gt;&lt;Q&gt;CRZO^FF_OG_RSRV_PROVED_DEV_NET(ANN_R_NGL_BOE,0)&lt;/Q&gt;&lt;R&gt;1&lt;/R&gt;&lt;C&gt;1&lt;/C&gt;&lt;D xsi:type="xsd:double"&gt;9.387&lt;/D&gt;&lt;/FQL&gt;&lt;FQL&gt;&lt;Q&gt;PE^FF_OG_RSRV_PROVED_DEV_NET(ANN_R_OIL_BOE,0)&lt;/Q&gt;&lt;R&gt;1&lt;/R&gt;&lt;C&gt;1&lt;/C&gt;&lt;D xsi:type="xsd:double"&gt;61.133&lt;/D&gt;&lt;/FQL&gt;&lt;FQL&gt;&lt;Q&gt;PE^FF_OG_RSRV_PROVED_DEV_NET(ANN_R_NG_CFE,0)&lt;/Q&gt;&lt;R&gt;1&lt;/R&gt;&lt;C&gt;1&lt;/C&gt;&lt;D xsi:type="xsd:double"&gt;123946&lt;/D&gt;&lt;/FQL&gt;&lt;FQL&gt;&lt;Q&gt;PE^FF_OG_RSRV_PROVED_DEV_NET(ANN_R_NGL_BOE,0)&lt;/Q&gt;&lt;R&gt;1&lt;/R&gt;&lt;C&gt;1&lt;/C&gt;&lt;D xsi:type="xsd:double"&gt;24.306&lt;/D&gt;&lt;/FQL&gt;&lt;FQL&gt;&lt;Q&gt;XEC^FF_OG_RSRV_PROVED_DEV_NET(ANN_R_OIL_BOE,0)&lt;/Q&gt;&lt;R&gt;1&lt;/R&gt;&lt;C&gt;1&lt;/C&gt;&lt;D xsi:type="xsd:double"&gt;92.032&lt;/D&gt;&lt;/FQL&gt;&lt;FQL&gt;&lt;Q&gt;XEC^FF_OG_RSRV_PROVED_DEV_NET(ANN_R_NG_CFE,0)&lt;/Q&gt;&lt;R&gt;1&lt;/R&gt;&lt;C&gt;1&lt;/C&gt;&lt;D xsi:type="xsd:double"&gt;1144720&lt;/D&gt;&lt;/FQL&gt;&lt;FQL&gt;&lt;Q&gt;XEC^FF_OG_RSRV_PROVED_DEV_NET(ANN_R_NGL_BOE,0)&lt;/Q&gt;&lt;R&gt;1&lt;/R&gt;&lt;C&gt;1&lt;/C&gt;&lt;D xsi:type="xsd:double"&gt;99.176&lt;/D&gt;&lt;/FQL&gt;&lt;FQL&gt;&lt;Q&gt;LPI^FF_OG_RSRV_PROVED_DEV_NET(ANN_R_OIL_BOE,0)&lt;/Q&gt;&lt;R&gt;1&lt;/R&gt;&lt;C&gt;1&lt;/C&gt;&lt;D xsi:type="xsd:double"&gt;53.156&lt;/D&gt;&lt;/FQL&gt;&lt;FQL&gt;&lt;Q&gt;LPI^FF_OG_RSRV_PROVED_DEV_NET(ANN_R_NG_CFE,0)&lt;/Q&gt;&lt;R&gt;1&lt;/R&gt;&lt;C&gt;1&lt;/C&gt;&lt;D xsi:type="xsd:double"&gt;270291&lt;/D&gt;&lt;/FQL&gt;&lt;FQL&gt;&lt;Q&gt;LPI^FF_OG_RSRV_PROVED_DEV_NET(ANN_R_NGL_BOE,0)&lt;/Q&gt;&lt;R&gt;1&lt;/R&gt;&lt;C&gt;1&lt;/C&gt;&lt;D xsi:type="xsd:double"&gt;42.95&lt;/D&gt;&lt;/FQL&gt;&lt;FQL&gt;&lt;Q&gt;CPE^FF_OG_RSRV_PROVED_DEV_NET(ANN_R_OIL_BOE,0)&lt;/Q&gt;&lt;R&gt;1&lt;/R&gt;&lt;C&gt;1&lt;/C&gt;&lt;D xsi:type="xsd:double"&gt;32.92&lt;/D&gt;&lt;/FQL&gt;&lt;FQL&gt;&lt;Q&gt;CPE^FF_OG_RSRV_PROVED_DEV_NET(ANN_R_NG_CFE,0)&lt;/Q&gt;&lt;R&gt;1&lt;/R&gt;&lt;C&gt;1&lt;/C&gt;&lt;D xsi:type="xsd:double"&gt;61871&lt;/D&gt;&lt;/FQL&gt;&lt;FQL&gt;&lt;Q&gt;CPE^FF_OG_RSRV_PROVED_DEV_NET(ANN_R_NGL_BOE,0)&lt;/Q&gt;&lt;R&gt;0&lt;/R&gt;&lt;C&gt;0&lt;/C&gt;&lt;/FQL&gt;&lt;FQL&gt;&lt;Q&gt;RSPP^FF_OG_RSRV_PROVED_DEV_NET(ANN_R_OIL_BOE,0)&lt;/Q&gt;&lt;R&gt;1&lt;/R&gt;&lt;C&gt;1&lt;/C&gt;&lt;D xsi:type="xsd:double"&gt;65.025&lt;/D&gt;&lt;/FQL&gt;&lt;FQL&gt;&lt;Q&gt;RSPP^FF_OG_RSRV_PROVED_DEV_NET(ANN_R_NG_CFE,0)&lt;/Q&gt;&lt;R&gt;1&lt;/R&gt;&lt;C&gt;1&lt;/C&gt;&lt;D xsi:type="xsd:double"&gt;76254.6&lt;/D&gt;&lt;/FQL&gt;&lt;FQL&gt;&lt;Q&gt;RSPP^FF_OG_RSRV_PROVED_DEV_NET(ANN_R_NGL_BOE,0)&lt;/Q&gt;&lt;R&gt;1&lt;/R&gt;&lt;C&gt;1&lt;/C&gt;&lt;D xsi:type="xsd:double"&gt;18.7597&lt;/D&gt;&lt;/FQL&gt;&lt;FQL&gt;&lt;Q&gt;FANG^F</t>
        </r>
      </text>
    </comment>
    <comment ref="A2" authorId="0">
      <text>
        <r>
          <rPr>
            <b/>
            <sz val="9"/>
            <color indexed="81"/>
            <rFont val="Tahoma"/>
            <family val="2"/>
          </rPr>
          <t>F_OG_RSRV_PROVED_DEV_NET(ANN_R_OIL_BOE,0)&lt;/Q&gt;&lt;R&gt;1&lt;/R&gt;&lt;C&gt;1&lt;/C&gt;&lt;D xsi:type="xsd:double"&gt;79.457&lt;/D&gt;&lt;/FQL&gt;&lt;FQL&gt;&lt;Q&gt;FANG^FF_OG_RSRV_PROVED_DEV_NET(ANN_R_NG_CFE,0)&lt;/Q&gt;&lt;R&gt;1&lt;/R&gt;&lt;C&gt;1&lt;/C&gt;&lt;D xsi:type="xsd:double"&gt;105399&lt;/D&gt;&lt;/FQL&gt;&lt;FQL&gt;&lt;Q&gt;FANG^FF_OG_RSRV_PROVED_DEV_NET(ANN_R_NGL_BOE,0)&lt;/Q&gt;&lt;R&gt;1&lt;/R&gt;&lt;C&gt;1&lt;/C&gt;&lt;D xsi:type="xsd:double"&gt;22.08&lt;/D&gt;&lt;/FQL&gt;&lt;FQL&gt;&lt;Q&gt;DVN^FF_OG_RSRV_PROVED_DEV_NET(ANN_R_OIL_BOE,0)&lt;/Q&gt;&lt;R&gt;1&lt;/R&gt;&lt;C&gt;1&lt;/C&gt;&lt;D xsi:type="xsd:double"&gt;367&lt;/D&gt;&lt;/FQL&gt;&lt;FQL&gt;&lt;Q&gt;DVN^FF_OG_RSRV_PROVED_DEV_NET(ANN_R_NG_CFE,0)&lt;/Q&gt;&lt;R&gt;1&lt;/R&gt;&lt;C&gt;1&lt;/C&gt;&lt;D xsi:type="xsd:double"&gt;5377000&lt;/D&gt;&lt;/FQL&gt;&lt;FQL&gt;&lt;Q&gt;DVN^FF_OG_RSRV_PROVED_DEV_NET(ANN_R_NGL_BOE,0)&lt;/Q&gt;&lt;R&gt;1&lt;/R&gt;&lt;C&gt;1&lt;/C&gt;&lt;D xsi:type="xsd:double"&gt;387&lt;/D&gt;&lt;/FQL&gt;&lt;FQL&gt;&lt;Q&gt;AXAS^FF_OG_RSRV_PROVED_DEV_NET(ANN_R_OIL_BOE,0)&lt;/Q&gt;&lt;R&gt;1&lt;/R&gt;&lt;C&gt;1&lt;/C&gt;&lt;D xsi:type="xsd:double"&gt;7.818&lt;/D&gt;&lt;/FQL&gt;&lt;FQL&gt;&lt;Q&gt;AXAS^FF_OG_RSRV_PROVED_DEV_NET(ANN_R_NG_CFE,0)&lt;/Q&gt;&lt;R&gt;1&lt;/R&gt;&lt;C&gt;1&lt;/C&gt;&lt;D xsi:type="xsd:double"&gt;27792&lt;/D&gt;&lt;/FQL&gt;&lt;FQL&gt;&lt;Q&gt;AXAS^FF_OG_RSRV_PROVED_DEV_NET(ANN_R_NGL_BOE,0)&lt;/Q&gt;&lt;R&gt;1&lt;/R&gt;&lt;C&gt;1&lt;/C&gt;&lt;D xsi:type="xsd:double"&gt;2.568&lt;/D&gt;&lt;/FQL&gt;&lt;FQL&gt;&lt;Q&gt;COP^FF_OG_RSRV_PROVED_DEV_NET(ANN_R_OIL_BOE,0)&lt;/Q&gt;&lt;R&gt;1&lt;/R&gt;&lt;C&gt;1&lt;/C&gt;&lt;D xsi:type="xsd:double"&gt;2078&lt;/D&gt;&lt;/FQL&gt;&lt;FQL&gt;&lt;Q&gt;COP^FF_OG_RSRV_PROVED_DEV_NET(ANN_R_NG_CFE,0)&lt;/Q&gt;&lt;R&gt;1&lt;/R&gt;&lt;C&gt;1&lt;/C&gt;&lt;D xsi:type="xsd:double"&gt;13847000&lt;/D&gt;&lt;/FQL&gt;&lt;FQL&gt;&lt;Q&gt;COP^FF_OG_RSRV_PROVED_DEV_NET(ANN_R_NGL_BOE,0)&lt;/Q&gt;&lt;R&gt;1&lt;/R&gt;&lt;C&gt;1&lt;/C&gt;&lt;D xsi:type="xsd:double"&gt;430&lt;/D&gt;&lt;/FQL&gt;&lt;FQL&gt;&lt;Q&gt;USEG^FF_OG_RSRV_PROVED_DEV_NET(ANN_R_OIL_BOE,0)&lt;/Q&gt;&lt;R&gt;1&lt;/R&gt;&lt;C&gt;1&lt;/C&gt;&lt;D xsi:type="xsd:double"&gt;0.6573&lt;/D&gt;&lt;/FQL&gt;&lt;FQL&gt;&lt;Q&gt;USEG^FF_OG_RSRV_PROVED_DEV_NET(ANN_R_NG_CFE,0)&lt;/Q&gt;&lt;R&gt;1&lt;/R&gt;&lt;C&gt;1&lt;/C&gt;&lt;D xsi:type="xsd:double"&gt;1379.17&lt;/D&gt;&lt;/FQL&gt;&lt;FQL&gt;&lt;Q&gt;USEG^FF_OG_RSRV_PROVED_DEV_NET(ANN_R_NGL_BOE,0)&lt;/Q&gt;&lt;R&gt;0&lt;/R&gt;&lt;C&gt;0&lt;/C&gt;&lt;/FQL&gt;&lt;FQL&gt;&lt;Q&gt;ROSE^FF_OG_RSRV_PROVED_DEV_NET(ANN_R_OIL_BOE,0)&lt;/Q&gt;&lt;R&gt;0&lt;/R&gt;&lt;C&gt;0&lt;/C&gt;&lt;/FQL&gt;&lt;FQL&gt;&lt;Q&gt;ROSE^FF_OG_RSRV_PROVED_DEV_NET(ANN_R_NG_CFE,0)&lt;/Q&gt;&lt;R&gt;0&lt;/R&gt;&lt;C&gt;0&lt;/C&gt;&lt;/FQL&gt;&lt;FQL&gt;&lt;Q&gt;ROSE^FF_OG_RSRV_PROVED_DEV_NET(ANN_R_NGL_BOE,0)&lt;/Q&gt;&lt;R&gt;0&lt;/R&gt;&lt;C&gt;0&lt;/C&gt;&lt;/FQL&gt;&lt;FQL&gt;&lt;Q&gt;OAS^FF_OG_RSRV_PROVED_DEV_NET(ANN_R_OIL_BOE,0)&lt;/Q&gt;&lt;R&gt;1&lt;/R&gt;&lt;C&gt;1&lt;/C&gt;&lt;D xsi:type="xsd:double"&gt;152.337&lt;/D&gt;&lt;/FQL&gt;&lt;FQL&gt;&lt;Q&gt;OAS^FF_OG_RSRV_PROVED_DEV_NET(ANN_R_NG_CFE,0)&lt;/Q&gt;&lt;R&gt;1&lt;/R&gt;&lt;C&gt;1&lt;/C&gt;&lt;D xsi:type="xsd:double"&gt;229568&lt;/D&gt;&lt;/FQL&gt;&lt;FQL&gt;&lt;Q&gt;OAS^FF_OG_RSRV_PROVED_DEV_NET(ANN_R_NGL_BOE,0)&lt;/Q&gt;&lt;R&gt;0&lt;/R&gt;&lt;C&gt;0&lt;/C&gt;&lt;/FQL&gt;&lt;FQL&gt;&lt;Q&gt;PDCE^FF_OG_RSRV_PROVED_UNDEV_NET(ANN_R_OIL_BOE,0)&lt;/Q&gt;&lt;R&gt;1&lt;/R&gt;&lt;C&gt;1&lt;/C&gt;&lt;D xsi:type="xsd:double"&gt;88.156&lt;/D&gt;&lt;/FQL&gt;&lt;FQL&gt;&lt;Q&gt;PDCE^FF_OG_RSRV_PROVED_UNDEV_NET(ANN_R_NG_CFE,0)&lt;/Q&gt;&lt;R&gt;1&lt;/R&gt;&lt;C&gt;1&lt;/C&gt;&lt;D xsi:type="xsd:double"&gt;569245&lt;/D&gt;&lt;/FQL&gt;&lt;FQL&gt;&lt;Q&gt;PDCE^FF_OG_RSRV_PROVED_UNDEV_NET(ANN_R_NGL_BOE,0)&lt;/Q&gt;&lt;R&gt;1&lt;/R&gt;&lt;C&gt;1&lt;/C&gt;&lt;D xsi:type="xsd:double"&gt;60.092&lt;/D&gt;&lt;/FQL&gt;&lt;FQL&gt;&lt;Q&gt;AREX^FF_OG_RSRV_PROVED_UNDEV_NET(ANN_R_OIL_BOE,0)&lt;/Q&gt;&lt;R&gt;1&lt;/R&gt;&lt;C&gt;1&lt;/C&gt;&lt;D xsi:type="xsd:double"&gt;36.565&lt;/D&gt;&lt;/FQL&gt;&lt;FQL&gt;&lt;Q&gt;AREX^FF_OG_RSRV_PROVED_UNDEV_NET(ANN_R_NG_CFE,0)&lt;/Q&gt;&lt;R&gt;1&lt;/R&gt;&lt;C&gt;1&lt;/C&gt;&lt;D xsi:type="xsd:double"&gt;202069&lt;/D&gt;&lt;/FQL&gt;&lt;FQL&gt;&lt;Q&gt;AREX^FF_OG_RSRV_PROVED_UNDEV_NET(ANN_R_NGL_BOE,0)&lt;/Q&gt;&lt;R&gt;1&lt;/R&gt;&lt;C&gt;1&lt;/C&gt;&lt;D xsi:type="xsd:double"&gt;27.259&lt;/D&gt;&lt;/FQL&gt;&lt;FQL&gt;&lt;Q&gt;QEP^FF_OG_RSRV_PROVED_UNDEV_NET(ANN_R_OIL_BOE,0)&lt;/Q&gt;&lt;R&gt;1&lt;/R&gt;&lt;C&gt;1&lt;/C&gt;&lt;D xsi:type="xsd:double"&gt;135.4&lt;/D&gt;&lt;/FQL&gt;&lt;FQL&gt;&lt;Q&gt;QEP^FF_OG_RSRV_PROVED_UNDEV_NET(ANN_R_NG_CFE,0)&lt;/Q&gt;&lt;R&gt;1&lt;/R&gt;&lt;C&gt;1&lt;/C&gt;&lt;D xsi:type="xsd:double"&gt;1244000&lt;/D&gt;&lt;/FQL&gt;&lt;FQL&gt;&lt;Q&gt;QEP^FF_OG_RSRV_PROVED_UNDEV_NET(ANN_R_NGL_BOE,0)&lt;/Q&gt;&lt;R&gt;1&lt;/R&gt;&lt;C&gt;1&lt;/C&gt;&lt;D xsi:type="xsd:double"&gt;31.5&lt;/D&gt;&lt;/FQL&gt;&lt;FQL&gt;&lt;Q&gt;MRO^FF_OG_RSRV_PROVED_UNDEV_NET(ANN_R_OIL_BOE,0)&lt;/Q&gt;&lt;R&gt;1&lt;/R&gt;&lt;C&gt;1&lt;/C&gt;&lt;D xsi:type="xsd:double"&gt;334&lt;/D&gt;&lt;/FQL&gt;&lt;FQL&gt;&lt;Q&gt;MRO^FF_OG_RSRV_PROVED_UNDEV_NET(ANN_R_NG_CFE,0)&lt;/Q&gt;&lt;R&gt;1&lt;/R&gt;&lt;C&gt;1&lt;/C&gt;&lt;D xsi:type="xsd:double"&gt;755000&lt;/D&gt;&lt;/FQL&gt;&lt;FQL&gt;&lt;Q&gt;MRO^FF_OG_RSRV_PROVED_UNDEV_NET(ANN_R_NGL_BOE,0)&lt;/Q&gt;&lt;R&gt;1&lt;/R&gt;&lt;C&gt;1&lt;/C&gt;&lt;D xsi:type="xsd:double"&gt;92&lt;/D&gt;&lt;/FQL&gt;&lt;FQL&gt;&lt;Q&gt;APA^FF_OG_RSRV_PROVED_UNDEV_NET(ANN_R_OIL_BOE,0)&lt;/Q&gt;&lt;R&gt;1&lt;/R&gt;&lt;C&gt;1&lt;/C&gt;&lt;D xsi:type="xsd:double"&gt;59.965&lt;/D&gt;&lt;/FQL&gt;&lt;FQL&gt;&lt;Q&gt;APA^FF_OG_RSRV_PROVED_UNDEV_NET(ANN_R_NG_CFE,0)&lt;/Q&gt;&lt;R&gt;1&lt;/R&gt;&lt;C&gt;1&lt;/C&gt;&lt;D xsi:type="xsd:double"&gt;342538&lt;/D&gt;&lt;/FQL&gt;&lt;FQL&gt;&lt;Q&gt;APA^FF_OG_RSRV_PROVED_UNDEV_NET(ANN_R_NGL_BOE,0)&lt;/Q&gt;&lt;R&gt;1&lt;/R&gt;&lt;C&gt;1&lt;/C&gt;&lt;D xsi:type="xsd:double"&gt;20.561&lt;/D&gt;&lt;/FQL&gt;&lt;FQL&gt;&lt;Q&gt;NBL^FF_OG_RSRV_PROVED_UNDEV_NET(ANN_R_OIL_BOE,0)&lt;/Q&gt;&lt;R&gt;1&lt;/R&gt;&lt;C&gt;1&lt;/C&gt;&lt;D xsi:type="xsd:double"&gt;158&lt;/D&gt;&lt;/FQL&gt;&lt;FQL&gt;&lt;Q&gt;NBL^FF_OG_RSRV_PROVED_UNDEV_NET(ANN_R_NG_CFE,0)&lt;/Q&gt;&lt;R&gt;1&lt;/R&gt;&lt;C&gt;1&lt;/C&gt;&lt;D xsi:type="xsd:double"&gt;1405000&lt;/D&gt;&lt;/FQL&gt;&lt;FQL&gt;&lt;Q&gt;NBL^FF_OG_RSRV_PROVED_UNDEV_NET(ANN_R_NGL_BOE,0)&lt;/Q&gt;&lt;R&gt;1&lt;/R&gt;&lt;C&gt;1&lt;/C&gt;&lt;D xsi:type="xsd:double"&gt;94&lt;/D&gt;&lt;/FQL&gt;&lt;FQL&gt;&lt;Q&gt;OXY^FF_OG_RSRV_PROVED_UNDEV_NET(ANN_R_OIL_BOE,0)&lt;/Q&gt;&lt;R&gt;1&lt;/R&gt;&lt;C&gt;1&lt;/C&gt;&lt;D xsi:type="xsd:double"&gt;320&lt;/D&gt;&lt;/FQL&gt;&lt;FQL&gt;&lt;Q&gt;OXY^FF_OG_RSRV_PROVED_UNDEV_NET(ANN_R_NG_CFE,0)&lt;/Q&gt;&lt;R&gt;1&lt;/R&gt;&lt;C&gt;1&lt;/C&gt;&lt;D xsi:type="xsd:double"&gt;736000&lt;/D&gt;&lt;/FQL&gt;&lt;FQL&gt;&lt;Q&gt;OXY^FF_OG_RSRV_PROVED_UNDEV_NET(ANN_R_NGL_BOE,0)&lt;/Q&gt;&lt;R&gt;1&lt;/R&gt;&lt;C&gt;1&lt;/C&gt;&lt;D xsi:type="xsd:double"&gt;107&lt;/D&gt;&lt;/FQL&gt;&lt;FQL&gt;&lt;Q&gt;HK^FF_OG_RSRV_PROVED_UNDEV_NET(ANN_R_OIL_BOE,0)&lt;/Q&gt;&lt;R&gt;1&lt;/R&gt;&lt;C&gt;1&lt;/C&gt;&lt;D xsi:type="xsd:double"&gt;51.617&lt;/D&gt;&lt;/FQL&gt;&lt;FQL&gt;&lt;Q&gt;HK^FF_OG_RSRV_PROVED_UNDEV_NET(ANN_R_NG_CFE,0)&lt;/Q&gt;&lt;R&gt;1&lt;/R&gt;&lt;C&gt;1&lt;/C&gt;&lt;D xsi:type="xsd:double"&gt;28713&lt;/D&gt;&lt;/FQL&gt;&lt;FQL&gt;&lt;Q&gt;HK^FF_OG_RSRV_PROVED_UNDEV_NET(ANN_R_NGL_BOE,0)&lt;/Q&gt;&lt;R&gt;1&lt;/R&gt;&lt;C&gt;1&lt;/C&gt;&lt;D xsi:type="xsd:double"&gt;6.304&lt;/D&gt;&lt;/FQL&gt;&lt;FQL&gt;&lt;Q&gt;WPX^FF_OG_RSRV_PROVED_UNDEV_NET(ANN_R_OIL_BOE,0)&lt;/Q&gt;&lt;R&gt;1&lt;/R&gt;&lt;C&gt;1&lt;/C&gt;&lt;D xsi:type="xsd:double"&gt;90.2&lt;/D&gt;&lt;/FQL&gt;&lt;FQL&gt;&lt;Q&gt;WPX^FF_OG_RSRV_PROVED_UNDEV_NET(ANN_R_NG_CFE,0)&lt;/Q&gt;&lt;R&gt;1&lt;/R&gt;&lt;C&gt;1&lt;/C&gt;&lt;D xsi:type="xsd:double"&gt;294200&lt;/D&gt;&lt;/FQL&gt;&lt;FQL&gt;&lt;Q&gt;WPX^FF_OG_RSRV_PROVED_UNDEV_NET(ANN_R_NGL_BOE,0)&lt;/Q&gt;&lt;R&gt;1&lt;/R&gt;&lt;C&gt;1&lt;/C&gt;&lt;D xsi:type="xsd:double"&gt;25.4&lt;/D&gt;&lt;/FQL&gt;&lt;FQL&gt;&lt;Q&gt;SM^FF_OG_RSRV_PROVED_UNDEV_NET(ANN_R_OIL_BOE,0)&lt;/Q&gt;&lt;R&gt;1&lt;/R&gt;&lt;C&gt;1&lt;/C&gt;&lt;D xsi:type="xsd:double"&gt;56.4&lt;/D&gt;&lt;/FQL&gt;&lt;FQL&gt;&lt;Q&gt;SM^FF_OG_RSRV_PROVED_UNDEV_NET(ANN_R_NG_CFE,0)&lt;/Q&gt;&lt;R&gt;1&lt;/R&gt;&lt;C&gt;1&lt;/C&gt;&lt;D xsi:type="xsd:double"&gt;502000&lt;/D&gt;&lt;/FQL&gt;&lt;FQL&gt;&lt;Q&gt;SM^FF_OG_RSRV_PROVED_UNDEV_NET(ANN_R_NGL_BOE,0)&lt;/Q&gt;&lt;R&gt;1&lt;/R&gt;&lt;C&gt;1&lt;/C&gt;&lt;D xsi:type="xsd:double"&gt;47.1&lt;/D&gt;&lt;/FQL&gt;&lt;FQL&gt;&lt;Q&gt;EOG^FF_OG_RSRV_PROVED_UNDEV_NET(ANN_R_OIL_BOE,0)&lt;/Q&gt;&lt;R&gt;1&lt;/R&gt;&lt;C&gt;1&lt;/C&gt;&lt;D xsi:type="xsd:double"&gt;660.96&lt;/D&gt;&lt;/FQL&gt;&lt;FQL&gt;&lt;Q&gt;EOG^FF_OG_RSRV_PROVED_UNDEV_NET(ANN_R_NG_CFE,0)&lt;/Q&gt;&lt;R&gt;1&lt;/R&gt;&lt;C&gt;1&lt;/C&gt;&lt;D xsi:type="xsd:double"&gt;1235500&lt;/D&gt;&lt;/FQL&gt;&lt;FQL&gt;&lt;Q&gt;EOG^FF_OG_RSRV_PROVED_UNDEV_NET(ANN_R_NGL_BOE,0)&lt;/Q&gt;&lt;R&gt;1&lt;/R&gt;&lt;C&gt;1&lt;/C&gt;&lt;D xsi:type="xsd:double"&gt;176.977&lt;/D&gt;&lt;/FQL&gt;&lt;FQL&gt;&lt;Q&gt;ECA^FF_OG_RSRV_PROVED_UNDEV_NET(ANN_R_OIL_BOE,0)&lt;/Q&gt;&lt;R&gt;1&lt;/R&gt;&lt;C&gt;1&lt;/C&gt;&lt;D xsi:type="xsd:double"&gt;76.1&lt;/D&gt;&lt;/FQL&gt;&lt;FQL&gt;&lt;Q&gt;ECA^FF_OG_RSRV_PROVED_UNDEV_NET(ANN_R_NG_CFE,0)&lt;/Q&gt;&lt;R&gt;1&lt;/R&gt;&lt;C&gt;1&lt;/C&gt;&lt;D xsi:type="xsd:double"&gt;1043000&lt;/D&gt;&lt;/FQL&gt;&lt;FQL&gt;&lt;Q&gt;ECA^FF_OG_RSRV_PROVED_UNDEV_NET(ANN_R_NGL_BOE,0)&lt;/Q&gt;&lt;R&gt;1&lt;/R&gt;&lt;C&gt;1&lt;/C&gt;&lt;D xsi:type="xsd:double"&gt;90.9&lt;/D&gt;&lt;/FQL&gt;&lt;FQL&gt;&lt;Q&gt;CXO^FF_OG_RSRV_PROVED_UNDEV_NET(ANN_R_OIL_BOE,0)&lt;/Q&gt;&lt;R&gt;1&lt;/R&gt;&lt;C&gt;1&lt;/C&gt;&lt;D xsi:type="xsd:double"&gt;160.832&lt;/D&gt;&lt;/FQL&gt;&lt;FQL&gt;&lt;Q&gt;CXO^FF_OG_RSRV_PROVED_UNDEV_NET(ANN_R_NG_CFE,0)&lt;/Q&gt;&lt;R&gt;1&lt;/R&gt;&lt;C&gt;1&lt;/C&gt;&lt;D xsi:type="xsd:double"&gt;561262&lt;/D&gt;&lt;/FQL&gt;&lt;FQL&gt;&lt;Q&gt;CXO^FF_OG_RSRV_PROVED_UNDEV_NET(ANN_R_NGL_BOE,0)&lt;/Q&gt;&lt;R&gt;0&lt;/R&gt;&lt;C&gt;0&lt;/C&gt;&lt;/FQL&gt;&lt;FQL&gt;&lt;Q&gt;EPE^FF_OG_RSRV_PROVED_UNDEV_NET(ANN_R_OIL_BOE,0)&lt;/Q&gt;&lt;R&gt;1&lt;/R&gt;&lt;C&gt;1&lt;/C&gt;&lt;D xsi:type="xsd:double"&gt;111.649&lt;/D&gt;&lt;/FQL&gt;&lt;FQL&gt;&lt;Q&gt;EPE^FF_OG_RSRV_PROVED_UNDEV_NET(ANN_R_NG_CFE,0)&lt;/Q&gt;&lt;R&gt;1&lt;/R&gt;&lt;C&gt;1&lt;/C&gt;&lt;D xsi:type="xsd:double"&gt;386000&lt;/D&gt;&lt;/FQL&gt;&lt;FQL&gt;&lt;Q&gt;EPE^FF_OG_RSRV_PROVED_UNDEV_NET(ANN_R_NGL_BOE,0)&lt;/Q&gt;&lt;R&gt;1&lt;/R&gt;&lt;C&gt;1&lt;/C&gt;&lt;D xsi:type="xsd:double"&gt;51.689&lt;/D&gt;&lt;/FQL&gt;&lt;FQL&gt;&lt;Q&gt;EGN^FF_OG_RSRV_PROVED_UNDEV_NET(ANN_R_OIL_BOE,0)&lt;/Q&gt;&lt;R&gt;1&lt;/R&gt;&lt;C&gt;1&lt;/C&gt;&lt;D xsi:type="xsd:double"&gt;98.373&lt;/D&gt;&lt;/FQL&gt;&lt;FQL&gt;&lt;Q&gt;EGN^FF_OG_RSRV_PROVED_UNDEV_NET(ANN_R_NG_CFE,0)&lt;/Q&gt;&lt;R&gt;1&lt;/R&gt;&lt;C&gt;1&lt;/C&gt;&lt;D xsi:type="xsd:double"&gt;165131&lt;/D&gt;&lt;/FQL&gt;&lt;FQL&gt;&lt;Q&gt;EGN^FF_OG_RSRV_PROVED_UNDEV_NET(ANN_R_NGL_BOE,0)&lt;/Q&gt;&lt;R&gt;1&lt;/R&gt;&lt;C&gt;1&lt;/C&gt;&lt;D xsi:type="xsd:double"&gt;28.279&lt;/D&gt;&lt;/FQL&gt;&lt;FQL&gt;&lt;Q&gt;MTDR^FF_OG_RSRV_PROVED_UNDEV_NET(ANN_R_OIL_BOE,0)&lt;/Q&gt;&lt;R&gt;1&lt;/R&gt;&lt;C&gt;1&lt;/C&gt;&lt;D xsi:type="xsd:double"&gt;34.373&lt;/D&gt;&lt;/FQL&gt;&lt;FQL&gt;&lt;Q&gt;MTDR^FF_OG_RSRV_PROVED_UNDEV_NET(ANN_R_NG_CFE,0)&lt;/Q&gt;&lt;R&gt;1&lt;/R&gt;&lt;C&gt;1&lt;/C&gt;&lt;D xsi:type="xsd:double"&gt;165890&lt;/D&gt;&lt;/FQL&gt;&lt;FQL&gt;&lt;Q&gt;MTDR^FF_OG_RSRV_PROVED_UNDEV_NET(ANN_R_NGL_BOE,0)&lt;/Q&gt;&lt;R&gt;0&lt;/R&gt;&lt;C&gt;0&lt;/C&gt;&lt;/FQL&gt;&lt;FQL&gt;&lt;Q&gt;JAG^FF_OG_RSRV_PROVED_UNDEV_NET(ANN_R_OIL_BOE,0)&lt;/Q&gt;&lt;R&gt;1&lt;/R&gt;&lt;C&gt;1&lt;/C&gt;&lt;D xsi:type="xsd:double"&gt;18.49&lt;/D&gt;&lt;/FQL&gt;&lt;FQL&gt;&lt;Q&gt;JAG^FF_OG_RSRV_PROVED_UNDEV_NET(ANN_R_NG_CFE,0)&lt;/Q&gt;&lt;R&gt;1&lt;/R&gt;&lt;C&gt;1&lt;/C&gt;&lt;D xsi:type="xsd:double"&gt;12953&lt;/D&gt;&lt;/FQL&gt;&lt;FQL&gt;&lt;Q&gt;JAG^FF_OG_RSRV_PROVED_UNDEV_NET(ANN_R_NGL_BOE,0)&lt;/Q&gt;&lt;R&gt;1&lt;/R&gt;&lt;C&gt;1&lt;/C&gt;&lt;D xsi:type="xsd:double"&gt;2.545&lt;/D&gt;&lt;/FQL&gt;&lt;FQL&gt;&lt;Q&gt;REN^FF_OG_RSRV_PROVED_UNDEV_NET(ANN_R_OIL_BOE,0)&lt;/Q&gt;&lt;R&gt;1&lt;/R&gt;&lt;C&gt;1&lt;/C&gt;&lt;D xsi:type="xsd:double"&gt;13.778&lt;/D&gt;&lt;/FQL&gt;&lt;FQL&gt;&lt;Q&gt;REN^FF_OG_RSRV_PROVED_UNDEV_NET(ANN_R_NG_CFE,0)&lt;/Q&gt;&lt;R&gt;1&lt;/R&gt;&lt;C&gt;1&lt;/C&gt;&lt;D xsi:type="xsd:double"&gt;28238&lt;/D&gt;&lt;/FQL&gt;&lt;FQL&gt;&lt;Q&gt;REN^FF_OG_RSRV_PROVED_UNDEV_NET(ANN_R_NGL_BOE,0)&lt;/Q&gt;&lt;R&gt;1&lt;/R&gt;&lt;C&gt;1&lt;/C&gt;&lt;D xsi:type="xsd:double"&gt;4.127&lt;/D&gt;&lt;/FQL&gt;&lt;FQL&gt;&lt;Q&gt;ESTE^FF_OG_RSRV_PROVED_UNDEV_NET(ANN_R_OIL_BOE,0)&lt;/Q&gt;&lt;R&gt;1&lt;/R&gt;&lt;C&gt;1&lt;/C&gt;&lt;D xsi:type="xsd:double"&gt;1.059&lt;/D&gt;&lt;/FQL&gt;&lt;FQL&gt;&lt;Q&gt;ESTE^FF_OG_RSRV_PROVED_UNDEV_NET(ANN_R_NG_CFE,0)&lt;/Q&gt;&lt;R&gt;1&lt;/R&gt;&lt;C&gt;1&lt;/C&gt;&lt;D xsi:type="xsd:double"&gt;6856&lt;/D&gt;&lt;/FQL&gt;&lt;FQL&gt;&lt;Q&gt;ESTE^FF_OG_RSRV_PROVED_UNDEV_NET(ANN_R_NGL_BOE,0)&lt;/Q&gt;&lt;R&gt;1&lt;/R&gt;&lt;C&gt;1&lt;/C&gt;&lt;D xsi:type="xsd:double"&gt;0.489&lt;/D&gt;&lt;/FQL&gt;&lt;FQL&gt;&lt;Q&gt;PXD^FF_OG_RSRV_PROVED_UNDEV_NET(ANN_R_OIL_BOE,0)&lt;/Q&gt;&lt;R&gt;1&lt;/R&gt;&lt;C&gt;1&lt;/C&gt;&lt;D xsi:type="xsd:double"&gt;34.681&lt;/D&gt;&lt;/FQL&gt;&lt;FQL&gt;&lt;Q&gt;PXD^FF_OG_RSRV_PROVED_UNDEV_NET(ANN_R_NG_CFE,0)&lt;/Q&gt;&lt;R&gt;1&lt;/R&gt;&lt;C&gt;1&lt;/C&gt;&lt;D xsi:type="xsd:double"&gt;48868&lt;/D&gt;&lt;/FQL&gt;&lt;FQL&gt;&lt;Q&gt;PXD^FF_OG_RSRV_PROVED_UNDEV_NET(ANN_R_NGL_BOE,0)&lt;/Q&gt;&lt;R&gt;1&lt;/R&gt;&lt;C&gt;1&lt;/C&gt;&lt;D xsi:type="xsd:double"&gt;10.013&lt;/D&gt;&lt;/FQL&gt;&lt;FQL&gt;&lt;Q&gt;CRZO^FF_OG_RSRV_PROVED_UNDEV_NET(ANN_R_OIL_BOE,0)&lt;/Q&gt;&lt;R&gt;1&lt;/R&gt;&lt;C&gt;1&lt;/C&gt;&lt;D xsi:type="xsd:double"&gt;77.256&lt;/D&gt;&lt;/FQL&gt;&lt;FQL&gt;&lt;Q&gt;CRZO^FF_OG_RSRV_PROVED_UNDEV_NET(ANN_R_NG_CFE,0)&lt;/Q&gt;&lt;R&gt;1&lt;/R&gt;&lt;C&gt;1&lt;/C&gt;&lt;D xsi:type="xsd:double"&gt;100391&lt;/D&gt;&lt;/FQL&gt;&lt;FQL&gt;&lt;Q&gt;CRZO^FF_OG_RSRV_PROVED_UNDEV_NET(ANN_R_NGL_BOE,0)&lt;/Q&gt;&lt;R&gt;1&lt;/R&gt;&lt;C&gt;1&lt;/C&gt;&lt;D xsi:type="xsd:double"&gt;14.55&lt;/D&gt;&lt;/FQL&gt;&lt;FQL&gt;&lt;Q&gt;PE^FF_OG_RSRV_PROVED_UNDEV_NET(ANN_R_OIL_BOE,0)&lt;/Q&gt;&lt;R&gt;1&lt;/R&gt;&lt;C&gt;1&lt;/C&gt;&lt;D xsi:type="xsd:double"&gt;75.403&lt;/D&gt;&lt;/FQL&gt;&lt;FQL&gt;&lt;Q&gt;PE^FF_OG_RSRV_PROVED_UNDEV_NET(ANN_R_NG_CFE,0)&lt;/Q&gt;&lt;R&gt;1&lt;/R&gt;&lt;C&gt;1&lt;/C&gt;&lt;D xsi:type="xsd:double"&gt;99659&lt;/D&gt;&lt;/FQL&gt;&lt;FQL&gt;&lt;Q&gt;PE^FF_OG_RSRV_PROVED_UNDEV_NET(ANN_R_NGL_BOE,0)&lt;/Q&gt;&lt;R&gt;1&lt;/R&gt;&lt;C&gt;1&lt;/C&gt;&lt;D xsi:type="xsd:double"&gt;24.237&lt;/D&gt;&lt;/FQL&gt;&lt;FQL&gt;&lt;Q&gt;XEC^FF_OG_RSRV_PROVED_UNDEV_NET(ANN_R_OIL_BOE,0)&lt;/Q&gt;&lt;R&gt;1&lt;/R&gt;&lt;C&gt;1&lt;/C&gt;&lt;D xsi:type="xsd:double"&gt;13.846&lt;/D&gt;&lt;/FQL&gt;&lt;FQL&gt;&lt;Q&gt;XEC^FF_OG_RSRV_PROVED_UNDEV_NET(ANN_R_NG_CFE,0)&lt;/Q&gt;&lt;R&gt;1&lt;/R&gt;&lt;C&gt;1&lt;/C&gt;&lt;D xsi:type="xsd:double"&gt;326700&lt;/D&gt;&lt;/FQL&gt;&lt;FQL&gt;&lt;Q&gt;XEC^FF_OG_RSRV_PROVED_UNDEV_NET(ANN_R_NGL_BOE,0)&lt;/Q&gt;&lt;R&gt;1&lt;/R&gt;&lt;C&gt;1&lt;/C&gt;&lt;D xsi:type="xsd:double"&gt;31.457&lt;/D&gt;&lt;/FQL&gt;&lt;FQL&gt;&lt;Q&gt;LPI^FF_OG_RSRV_PROVED_UNDEV_NET(ANN_R_OIL_BOE,0)&lt;/Q&gt;&lt;R&gt;1&lt;/R&gt;&lt;C&gt;1&lt;/C&gt;&lt;D xsi:type="xsd:double"&gt;10.784&lt;/D&gt;&lt;/FQL&gt;&lt;FQL&gt;&lt;Q&gt;LPI^FF_OG_RSRV_PROVED_UNDEV_NET(ANN_R_NG_CFE,0)&lt;/Q&gt;&lt;R&gt;1&lt;/R&gt;&lt;C&gt;1&lt;/C&gt;&lt;D xsi:type="xsd:double"&gt;46566&lt;/D&gt;&lt;/FQL&gt;&lt;FQL&gt;&lt;Q&gt;LPI^FF_OG_RSRV_PROVED_UNDEV_NET(ANN_R_NGL_BOE,0)&lt;/Q&gt;&lt;R&gt;1&lt;/R&gt;&lt;C&gt;1&lt;/C&gt;&lt;D xsi:type="xsd:double"&gt;7.4&lt;/D&gt;&lt;/FQL&gt;&lt;FQL&gt;&lt;Q&gt;CPE^FF_OG_RSRV_PROVED_UNDEV_NET(ANN_R_OIL_BOE,0)&lt;/Q&gt;&lt;R&gt;1&lt;/R&gt;&lt;C&gt;1&lt;/C&gt;&lt;D xsi:type="xsd:double"&gt;38.225&lt;/D&gt;&lt;/FQL&gt;&lt;FQL&gt;&lt;Q&gt;CPE^FF_OG_RSRV_PROVED_UNDEV_NET(ANN_R_NG_CFE,0)&lt;/Q&gt;&lt;R&gt;1&lt;/R&gt;&lt;C&gt;1&lt;/C&gt;&lt;D xsi:type="xsd:double"&gt;60740&lt;/D&gt;&lt;/FQL&gt;&lt;FQL&gt;&lt;Q&gt;CPE^FF_OG_RSRV_PROVED_UNDEV_NET(ANN_R_NGL_BOE,0)&lt;/Q&gt;&lt;R&gt;0&lt;/R&gt;&lt;C&gt;0&lt;/C&gt;&lt;/FQL&gt;&lt;FQL&gt;&lt;Q&gt;RSPP^FF_OG_RSRV_PROVED_UNDEV_NET(ANN_R_OIL_BOE,0)&lt;/Q&gt;&lt;R&gt;1&lt;/R&gt;&lt;C&gt;1&lt;/C&gt;&lt;D xsi:type="xsd:double"&gt;99.7025&lt;/D&gt;&lt;/FQL&gt;&lt;FQL&gt;&lt;Q&gt;RSPP^FF_OG_RSRV_PROVED_UNDEV_NET(ANN_R_NG_CFE,0)&lt;/Q&gt;&lt;R&gt;1&lt;/R&gt;&lt;C&gt;1&lt;/C&gt;&lt;D xsi:type="xsd:double"&gt;100530.7&lt;/D&gt;&lt;/FQL&gt;&lt;FQL&gt;&lt;Q&gt;RSPP^FF_OG_RSRV_PROVED_UNDEV_NET(ANN_R_NGL_BOE,0)&lt;/Q&gt;&lt;R&gt;1&lt;/R&gt;&lt;C&gt;1&lt;/C&gt;&lt;D xsi:type="xsd:double"&gt;23.9364&lt;/D&gt;&lt;/FQL&gt;&lt;FQL&gt;&lt;Q&gt;FANG^FF_OG_RSRV_PROVED_UNDEV_NET(ANN_R_OIL_BOE,0)&lt;/Q&gt;&lt;R&gt;1&lt;/R&gt;&lt;C&gt;1&lt;/C&gt;&lt;D xsi:type="xsd:double"&gt;59.717&lt;/D&gt;&lt;/FQL&gt;&lt;FQL&gt;&lt;Q&gt;FANG^FF_OG_RSRV_PROVED_UNDEV_NET(ANN_R_NG_CFE,0)&lt;/Q&gt;&lt;R&gt;1&lt;/R&gt;&lt;C&gt;1&lt;/C&gt;&lt;D xsi:type="xsd:double"&gt;69497&lt;/D&gt;&lt;/FQL&gt;&lt;FQL&gt;&lt;Q&gt;FANG^FF_OG_RSRV_PROVED_UNDEV_NET(ANN_R_NGL_BOE,0)&lt;/Q&gt;&lt;R&gt;1&lt;/R&gt;&lt;C&gt;1&lt;/C&gt;&lt;D xsi:type="xsd:double"&gt;15.054&lt;/D&gt;&lt;/FQL&gt;&lt;FQL&gt;&lt;Q&gt;DVN^FF_OG_RSRV_PROVED_UNDEV_NET(ANN_R_OIL_BOE,0)&lt;/Q&gt;&lt;R&gt;1&lt;/R&gt;&lt;C&gt;1&lt;/C&gt;&lt;D xsi:type="xsd:double"&gt;328&lt;/D&gt;&lt;/FQL&gt;&lt;FQL&gt;&lt;Q&gt;DVN^FF_OG_RSRV_PROVED_UNDEV_NET(ANN_R_NG_CFE,0)&lt;/Q&gt;&lt;R&gt;1&lt;/R&gt;&lt;C&gt;1&lt;/C&gt;&lt;D xsi:type="xsd:double"&gt;254000&lt;/D&gt;&lt;/FQL&gt;&lt;FQL&gt;&lt;Q&gt;DVN^FF_OG_RSRV_PROVED_UNDEV_NET(ANN_R_NGL_BOE,0)&lt;/Q&gt;&lt;R&gt;1&lt;/R&gt;&lt;C&gt;1&lt;/C&gt;&lt;D xsi:type="xsd:double"&gt;38&lt;/D&gt;&lt;/FQL&gt;&lt;FQL&gt;&lt;Q&gt;AXAS^FF_OG_RSRV_PROVED_UNDEV_NET(ANN_R_OIL_BOE,0)&lt;/Q&gt;&lt;R&gt;1&lt;/R&gt;&lt;C&gt;1&lt;/C&gt;&lt;D xsi:type="xsd:double"&gt;16.391&lt;/D&gt;&lt;/FQL&gt;&lt;FQL&gt;&lt;Q&gt;AXAS^FF_OG_RSRV_PROVED_UNDEV_NET(ANN_R_NG_CFE,0)&lt;/Q&gt;&lt;R&gt;1&lt;/R&gt;&lt;C&gt;1&lt;/C&gt;&lt;D xsi:type="xsd:double"&gt;43037&lt;/D&gt;&lt;/FQL&gt;&lt;FQL&gt;&lt;Q&gt;AXAS^FF_OG_RSRV_PROVED_UNDEV_NET(ANN_R_NGL_BOE,0)&lt;/Q&gt;&lt;R&gt;1&lt;/R&gt;&lt;C&gt;1&lt;/C&gt;&lt;D xsi:type="xsd:double"&gt;6.076&lt;/D&gt;&lt;/FQL&gt;&lt;FQL&gt;&lt;Q&gt;COP^FF_OG_RSRV_PROVED_UNDEV_NET(ANN_R_OIL_BOE,0)&lt;/Q&gt;&lt;R&gt;1&lt;/R&gt;&lt;C&gt;1&lt;/C&gt;&lt;D xsi:type="xsd:double"&gt;1305&lt;/D&gt;&lt;/FQL&gt;&lt;FQL&gt;&lt;Q&gt;COP^FF_OG_RSRV_PROVED_UNDEV_NET(ANN_R_NG_CFE,0)&lt;/Q&gt;&lt;R&gt;1&lt;/R&gt;&lt;C&gt;1&lt;/C&gt;&lt;D xsi:type="xsd:double"&gt;1378000&lt;/D&gt;&lt;/FQL&gt;&lt;FQL&gt;&lt;Q&gt;COP^FF_OG_RSRV_PROVED_UNDEV_NET(ANN_R_NGL_BOE,0)&lt;/Q&gt;&lt;R&gt;1&lt;/R&gt;&lt;C&gt;1&lt;/C&gt;&lt;D xsi:type="xsd:double"&gt;74&lt;/D&gt;&lt;/FQL&gt;&lt;FQL&gt;&lt;Q&gt;USEG^FF_OG_RSRV_PROVED_UNDEV_NET(ANN_R_OIL_BOE,0)&lt;/Q&gt;&lt;R&gt;1&lt;/R&gt;&lt;C&gt;1&lt;/C&gt;&lt;D xsi:type="xsd:double"&gt;0&lt;/D&gt;&lt;/FQL&gt;&lt;FQL&gt;&lt;Q&gt;USEG^FF_OG_RSRV_PROVED_UNDEV_NET(ANN_R_NG_CFE,0)&lt;/Q&gt;&lt;R&gt;1&lt;/R&gt;&lt;C&gt;1&lt;/C&gt;&lt;D xsi:type="xsd:double"&gt;0&lt;/D&gt;&lt;/FQL&gt;&lt;FQL&gt;&lt;Q&gt;USEG^FF_OG_RSRV_PROVED_UNDEV_NET(ANN_R_NGL_BOE,0)&lt;/Q&gt;&lt;R&gt;0&lt;/R&gt;&lt;C&gt;0&lt;/C&gt;&lt;/FQL&gt;&lt;FQL&gt;&lt;Q&gt;ROSE^FF_OG_RSRV_PROVED_UNDEV_NET(ANN_R_OIL_BOE,0)&lt;/Q&gt;&lt;R&gt;0&lt;/R&gt;&lt;C&gt;0&lt;/C&gt;&lt;/FQL&gt;&lt;FQL&gt;&lt;Q&gt;ROSE^FF_OG_RSRV_PROVED_UNDEV_NET(ANN_R_NG_CFE,0)&lt;/Q&gt;&lt;R&gt;0&lt;/R&gt;&lt;C&gt;0&lt;/C&gt;&lt;/FQL&gt;&lt;FQL&gt;&lt;Q&gt;ROSE^FF_OG_RSRV_PROVED_UNDEV_NET(ANN_R_NGL_BOE,0)&lt;/Q&gt;&lt;R&gt;0&lt;/R&gt;&lt;C&gt;0&lt;/C&gt;&lt;/FQL&gt;&lt;FQL&gt;&lt;Q&gt;OAS^FF_OG_RSRV_PROVED_UNDEV_NET(ANN_R_OIL_BOE,0)&lt;/Q&gt;&lt;R&gt;1&lt;/R&gt;&lt;C&gt;1&lt;/C&gt;&lt;D xsi:type="xsd:double"&gt;84.256&lt;/D&gt;&lt;/FQL&gt;&lt;FQL&gt;&lt;Q&gt;OAS^FF_OG_RSRV_PROVED_UNDEV_NET(ANN_R_NG_CFE,0)&lt;/Q&gt;&lt;R&gt;1&lt;/R&gt;&lt;C&gt;1&lt;/C&gt;&lt;D xsi:type="xsd:double"&gt;181536&lt;/D&gt;&lt;/FQL&gt;&lt;FQL&gt;&lt;Q&gt;OAS^FF_OG_RSRV_PROVED_UNDEV_NET(ANN_R_NGL_BOE,0)&lt;/Q&gt;&lt;R&gt;0&lt;/R&gt;&lt;C&gt;0&lt;/C&gt;&lt;/FQL&gt;&lt;FQL&gt;&lt;Q&gt;CDEV^FF_OG_TOT_RSRV_PROVED_NET(ANN_R_BOE,0)&lt;/Q&gt;&lt;R&gt;1&lt;/R&gt;&lt;C&gt;1&lt;/C&gt;&lt;D xsi:type="xsd:double"&gt;82.959&lt;/D&gt;&lt;/FQL&gt;&lt;FQL&gt;&lt;Q&gt;PDCE^FE_GUIDANCE(PROD_DAY_OIL_ONLY,MIDPOINT,ANNUAL,+2,0,,,'')&lt;/Q&gt;&lt;R&gt;0&lt;/R&gt;&lt;C&gt;0&lt;/C&gt;&lt;/FQL&gt;&lt;FQL&gt;&lt;Q&gt;PDCE^FE_GUIDANCE(PRODPERDAY,MIDPOINT,ANNUAL,+2,0,,,'')&lt;/Q&gt;&lt;R&gt;0&lt;/R&gt;&lt;C&gt;0&lt;/C&gt;&lt;/FQL&gt;&lt;FQL&gt;&lt;Q&gt;PDCE^FE_GUIDANCE(TOTAL_PROD,MIDPOINT,ANNUAL,+2,0,,,'')&lt;/Q&gt;&lt;R&gt;0&lt;/R&gt;&lt;C&gt;0&lt;/C&gt;&lt;/FQL&gt;&lt;FQL&gt;&lt;Q&gt;PDCE^FE_GUIDANCE(CAPEX,MIDPOINT,ANNUAL,+2,0,,,'')&lt;/Q&gt;&lt;R&gt;0&lt;/R&gt;&lt;C&gt;0&lt;/C&gt;&lt;/FQL&gt;&lt;FQL&gt;&lt;Q&gt;PDCE^FE_GUIDANCE_DATE(DATEN,CAPEX,ANNUAL,2018,'MM/DD/YYYY',0)&lt;/Q&gt;&lt;R&gt;0&lt;/R&gt;&lt;C&gt;0&lt;/C&gt;&lt;/FQL&gt;&lt;FQL&gt;&lt;Q&gt;AREX^FE_GUIDANCE(PROD_DAY_OIL_ONLY,MIDPOINT,ANNUAL,+2,0,,,'')&lt;/Q&gt;&lt;R&gt;0&lt;/R&gt;&lt;C&gt;0&lt;/C&gt;&lt;/FQL&gt;&lt;FQL&gt;&lt;Q&gt;AREX^FE_GUIDANCE(PRODPERDAY,MIDPOINT,ANNUAL,+2,0,,,'')&lt;/Q&gt;&lt;R&gt;0&lt;/R&gt;&lt;C&gt;0&lt;/C&gt;&lt;/FQL&gt;&lt;FQL&gt;&lt;Q&gt;AREX^FE_GUIDANCE(TOTAL_PROD,MIDPOINT,ANNUAL,+2,0,,,'')&lt;/Q&gt;&lt;R&gt;0&lt;/R&gt;&lt;C&gt;0&lt;/C&gt;&lt;/FQL&gt;&lt;FQL&gt;&lt;Q&gt;AREX^FE_GUIDANCE(CAPEX,MIDPOINT,ANNUAL,+2,0,,,'')&lt;/Q&gt;&lt;R&gt;0&lt;/R&gt;&lt;C&gt;0&lt;/C&gt;&lt;/FQL&gt;&lt;FQL&gt;&lt;Q&gt;AREX^FE_GUIDANCE_DATE(DATEN,CAPEX,ANNUAL,2018,'MM/DD/YYYY',0)&lt;/Q&gt;&lt;R&gt;0&lt;/R&gt;&lt;C&gt;0&lt;/C&gt;&lt;/FQL&gt;&lt;FQL&gt;&lt;Q&gt;QEP^FE_GUIDANCE(PROD_DAY_OIL_ONLY,MIDPOINT,ANNUAL,+2,0,,,'')&lt;/Q&gt;&lt;R&gt;0&lt;/R&gt;&lt;C&gt;0&lt;/C&gt;&lt;/FQL&gt;&lt;FQL&gt;&lt;Q&gt;QEP^FE_GUIDANCE(PRODPERDAY,MIDPOINT,ANNUAL,+2,0,,,'')&lt;/Q&gt;&lt;R&gt;0&lt;/R&gt;&lt;C&gt;0&lt;/C&gt;&lt;/FQL&gt;&lt;FQL&gt;&lt;Q&gt;QEP^FE_GUIDANCE(TOTAL_PROD,MIDPOINT,ANNUAL,+2,0,,,'')&lt;/Q&gt;&lt;R&gt;0&lt;/R&gt;&lt;C&gt;0&lt;/C&gt;&lt;/FQL&gt;&lt;FQL&gt;&lt;Q&gt;QEP^FE_GUIDANCE(CAPEX,MIDPOINT,ANNUAL,+2,0,,,'')&lt;/Q&gt;&lt;R&gt;0&lt;/R&gt;&lt;C&gt;0&lt;/C&gt;&lt;/FQL&gt;&lt;FQL&gt;&lt;Q&gt;QEP^FE_GUIDANCE_DATE(DATEN,CAPEX,ANNUAL,2018,'MM/DD/YYYY',0)&lt;/Q&gt;&lt;R&gt;0&lt;/R&gt;&lt;C&gt;0&lt;/C&gt;&lt;/FQL&gt;&lt;FQL&gt;&lt;Q&gt;MRO^FE_GUIDANCE(PROD_DAY_OIL_ONLY,MIDPOINT,ANNUAL,+2,0,,,'')&lt;/Q&gt;&lt;R&gt;0&lt;/R&gt;&lt;C&gt;0&lt;/C&gt;&lt;/FQL&gt;&lt;FQL&gt;&lt;Q&gt;MRO^FE_GUIDANCE(PRODPERDAY,MIDPOINT,ANNUAL,+2,0,,,'')&lt;/Q&gt;&lt;R&gt;0&lt;/R&gt;&lt;C&gt;0&lt;/C&gt;&lt;/FQL&gt;&lt;FQL&gt;&lt;Q&gt;MRO^FE_GUIDANCE(TOTAL_PROD,MIDPOINT,ANNUAL,+2,0,,,'')&lt;/Q&gt;&lt;R&gt;0&lt;/R&gt;&lt;C&gt;0&lt;/C&gt;&lt;/FQL&gt;&lt;FQL&gt;&lt;Q&gt;MRO^FE_GUIDANCE(CAPEX,MIDPOINT,ANNUAL,+2,0,,,'')&lt;/Q&gt;&lt;R&gt;0&lt;/R&gt;&lt;C&gt;0&lt;/C&gt;&lt;/FQL&gt;&lt;FQL&gt;&lt;Q&gt;MRO^FE_GUIDANCE_DATE(DATEN,CAPEX,ANNUAL,2018,'MM/DD/YYYY',0)&lt;/Q&gt;&lt;R&gt;0&lt;/R&gt;&lt;C&gt;0&lt;/C&gt;&lt;/FQL&gt;&lt;FQL&gt;&lt;Q&gt;APA^FE_GUIDANCE(PROD_DAY_OIL_ONLY,MIDPOINT,ANNUAL,+2,0,,,'')&lt;/Q&gt;&lt;R&gt;0&lt;/R&gt;&lt;C&gt;0&lt;/C&gt;&lt;/FQL&gt;&lt;FQL&gt;&lt;Q&gt;APA^FE_GUIDANCE(PRODPERDAY,MIDPOINT,ANNUAL,+2,0,,,'')&lt;/Q&gt;&lt;R&gt;0&lt;/R&gt;&lt;C&gt;0&lt;/C&gt;&lt;/FQL&gt;&lt;FQL&gt;&lt;Q&gt;APA^FE_GUIDANCE(TOTAL_PROD,MIDPOINT,ANNUAL,+2,0,,,'')&lt;/Q&gt;&lt;R&gt;0&lt;/R&gt;&lt;C&gt;0&lt;/C&gt;&lt;/FQL&gt;&lt;FQL&gt;&lt;Q&gt;APA^FE_GUIDANCE(CAPEX,MIDPOINT,ANNUAL,+2,0,,,'')&lt;/Q&gt;&lt;R&gt;0&lt;/R&gt;&lt;C&gt;0&lt;/C&gt;&lt;/FQL&gt;&lt;FQL&gt;&lt;Q&gt;APA^FE_GUIDANCE_DATE(DATEN,CAPEX,ANNUAL,2018,'MM/DD/YYYY',0)&lt;/Q&gt;&lt;R&gt;0&lt;/R&gt;&lt;C&gt;0&lt;/C&gt;&lt;/FQL&gt;&lt;FQL&gt;&lt;Q&gt;NBL^FE_GUIDANCE(PROD_DAY_OIL_ONLY,MIDPOINT,ANNUAL,+2,0,,,'')&lt;/Q&gt;&lt;R&gt;0&lt;/R&gt;&lt;C&gt;0&lt;/C&gt;&lt;/FQL&gt;&lt;FQL&gt;&lt;Q&gt;NBL^FE_GUIDANCE(PRODPERDAY,MIDPOINT,ANNUAL,+2,0,,,'')&lt;/Q&gt;&lt;R&gt;0&lt;/R&gt;&lt;C&gt;0&lt;/C&gt;&lt;/FQL&gt;&lt;FQL&gt;&lt;Q&gt;NBL^FE_GUIDANCE(TOTAL_PROD,MIDPOINT,ANNUAL,+2,0,,,'')&lt;/Q&gt;&lt;R&gt;0&lt;/R&gt;&lt;C&gt;0&lt;/C&gt;&lt;/FQL&gt;&lt;FQL&gt;&lt;Q&gt;NBL^FE_GUIDANCE(CAPEX,MIDPOINT,ANNUAL,+2,0,,,'')&lt;/Q&gt;&lt;R&gt;0&lt;/R&gt;&lt;C&gt;0&lt;/C&gt;&lt;/FQL&gt;&lt;FQL&gt;&lt;Q&gt;NBL^FE_GUIDANCE_DATE(DATEN,CAPEX,ANNUAL,2018,'MM/DD/YYYY',0)&lt;/Q&gt;&lt;R&gt;0&lt;/R&gt;&lt;C&gt;0&lt;/C&gt;&lt;/FQL&gt;&lt;FQL&gt;&lt;Q&gt;OXY^FE_GUIDANCE(PROD_DAY_OIL_ONLY,MIDPOINT,ANNUAL,+2,0,,,'')&lt;/Q&gt;&lt;R&gt;0&lt;/R&gt;&lt;C&gt;0&lt;/C&gt;&lt;/FQL&gt;&lt;FQL&gt;&lt;Q&gt;OXY^FE_GUIDANCE(PRODPERDAY,MIDPOINT,ANNUAL,+2,0,,,'')&lt;/Q&gt;&lt;R&gt;0&lt;/R&gt;&lt;C&gt;0&lt;/C&gt;&lt;/FQL&gt;&lt;FQL&gt;&lt;Q&gt;OXY^FE_GUIDANCE(TOTAL_PROD,MIDPOINT,ANNUAL,+2,0,,,'')&lt;/Q&gt;&lt;R&gt;0&lt;/R&gt;&lt;C&gt;0&lt;/C&gt;&lt;/FQL&gt;&lt;FQL&gt;&lt;Q&gt;OXY^FE_GUIDANCE(CAPEX,MIDPOINT,ANNUAL,+2,0,,,'')&lt;/Q&gt;&lt;R&gt;1&lt;/R&gt;&lt;C&gt;1&lt;/C&gt;&lt;D xsi:type="xsd:double"&gt;3750&lt;/D&gt;&lt;/FQL&gt;&lt;FQL&gt;&lt;Q&gt;OXY^FE_GUIDANCE_DATE(DATEN,CAPEX,ANNUAL,2018,'MM/DD/YYYY',0)&lt;/Q&gt;&lt;R&gt;1&lt;/R&gt;&lt;C&gt;1&lt;/C&gt;&lt;D xsi:type="xsd:string"&gt;11/02/2017&lt;/D&gt;&lt;/FQL&gt;&lt;FQL&gt;&lt;Q&gt;HK^FE_GUIDANCE(PROD_DAY_OIL_ONLY,MIDPOINT,ANNUAL,+2,0,,,'')&lt;/Q&gt;&lt;R&gt;0&lt;/R&gt;&lt;C&gt;0&lt;/C&gt;&lt;/FQL&gt;&lt;FQL&gt;&lt;Q&gt;HK^FE_GUIDANCE(PRODPERDAY,MIDPOINT,ANNUAL,+2,0,,,'')&lt;/Q&gt;&lt;R&gt;1&lt;/R&gt;&lt;C&gt;1&lt;/C&gt;&lt;D xsi:type="xsd:double"&gt;17&lt;/D&gt;&lt;/FQL&gt;&lt;FQL&gt;&lt;Q&gt;HK^FE_GUIDANCE(TOTAL_PROD,MIDPOINT,ANNUAL,+2,0,,,'')&lt;/Q&gt;&lt;R&gt;0&lt;/R&gt;&lt;C&gt;0&lt;/C&gt;&lt;/FQL&gt;&lt;FQL&gt;&lt;Q&gt;HK^FE_GUIDANCE(CAPEX,MIDPOINT,ANNUAL,+2,0,,,'')&lt;/Q&gt;&lt;R&gt;1&lt;/R&gt;&lt;C&gt;1&lt;/C&gt;&lt;D xsi:type="xsd:double"&gt;335&lt;/D&gt;&lt;/FQL&gt;&lt;FQL&gt;&lt;Q&gt;HK^FE_GUIDANCE_DATE(DATEN,CAPEX,ANNUAL,2018,'MM/DD/YYYY',0)&lt;/Q&gt;&lt;R&gt;1&lt;/R&gt;&lt;C&gt;1&lt;/C&gt;&lt;D xsi:type="xsd:string"&gt;11/10/2017&lt;/D&gt;&lt;/FQL&gt;&lt;FQL&gt;&lt;Q&gt;WPX^FE_GUIDANCE(PROD_DAY_OIL_ONLY,MIDPOINT,ANNUAL,+2,0,,,'')&lt;/Q&gt;&lt;R&gt;1&lt;/R&gt;&lt;C&gt;1&lt;/C&gt;&lt;D xsi:type="xsd:double"&gt;85&lt;/D&gt;&lt;/FQL&gt;&lt;FQL&gt;&lt;Q&gt;WPX^FE_GUIDANCE(PRODPERDAY,MIDPOINT,ANNUAL,+2,0,,,'')&lt;/Q&gt;&lt;R&gt;1&lt;/R&gt;&lt;C&gt;1&lt;/C&gt;&lt;D xsi:type="xsd:double"&gt;137.5&lt;/D&gt;&lt;/FQL&gt;&lt;FQL&gt;&lt;Q&gt;WPX^FE_GUIDANCE(TOTAL_PROD,MIDPOINT,ANNUAL,+2,0,,,'')&lt;/Q&gt;&lt;R&gt;0&lt;/R&gt;&lt;C&gt;0&lt;/C&gt;&lt;/FQL&gt;&lt;FQL&gt;&lt;Q&gt;WPX^FE_GUIDANCE(CAPEX,MIDPOINT,ANNUAL,+2,0,,,'')&lt;/Q&gt;&lt;R&gt;1&lt;/R&gt;&lt;C&gt;1&lt;/C&gt;&lt;D xsi:type="xsd:double"&gt;1150&lt;/D&gt;&lt;/FQL&gt;&lt;FQL&gt;&lt;Q&gt;WPX^FE_GUIDANCE_DATE(DATEN,CAPEX,ANNUAL,2018,'MM/DD/YYYY',0)&lt;/Q&gt;&lt;R&gt;1&lt;/R&gt;&lt;C&gt;1&lt;/C&gt;&lt;D xsi:type="xsd:string"&gt;11/02/2017&lt;/D&gt;&lt;/FQL&gt;&lt;FQL&gt;&lt;Q&gt;SM^FE_GUIDANCE(PROD_DAY_OIL_ONLY,MIDPOINT,ANNUAL,+2,0,,,'')&lt;/Q&gt;&lt;R&gt;0&lt;/R&gt;&lt;C&gt;0&lt;/C&gt;&lt;/FQL&gt;&lt;FQL&gt;&lt;Q&gt;SM^FE_GUIDANCE(PRODPERDAY,MIDPOINT,ANNUAL,+2,0,,,'')&lt;/Q&gt;&lt;R&gt;0&lt;/R&gt;&lt;C&gt;0&lt;/C&gt;&lt;/FQL&gt;&lt;FQL&gt;&lt;Q&gt;SM^FE_GUIDANCE(TOTAL_PROD,MIDPOINT,ANNUAL,+2,0,,,'')&lt;/Q&gt;&lt;R&gt;0&lt;/R&gt;&lt;C&gt;0&lt;/C&gt;&lt;/FQL&gt;&lt;FQL&gt;&lt;Q&gt;SM^FE_GUIDANCE(CAPEX,MIDPOINT,ANNUAL,+2,0,,,'')&lt;/Q&gt;&lt;R&gt;0&lt;/R&gt;&lt;C&gt;0&lt;/C&gt;&lt;/FQL&gt;&lt;FQL&gt;&lt;Q&gt;SM^FE_GUIDANCE_DATE(DATEN,CAPEX,ANNUAL,2018,'MM/DD/YYYY',0)&lt;/Q&gt;&lt;R&gt;0&lt;/R&gt;&lt;C&gt;0&lt;/C&gt;&lt;/FQL&gt;&lt;FQL&gt;&lt;Q&gt;EOG^FE_GUIDANCE(PROD_DAY_OIL_ONLY,MIDPOINT,ANNUAL,+2,0,,,'')&lt;/Q&gt;&lt;R&gt;0&lt;/R&gt;&lt;C&gt;0&lt;/C&gt;&lt;/FQL&gt;&lt;FQL&gt;&lt;Q&gt;EOG^FE_GUIDANCE(PRODPERDAY,MIDPOINT,ANNUAL,+2,0,,,'')&lt;/Q&gt;&lt;R&gt;0&lt;/R&gt;&lt;C&gt;0&lt;/C&gt;&lt;/FQL&gt;&lt;FQL&gt;&lt;Q&gt;EOG^FE_GUIDANCE(TOTAL_PROD,MIDPOINT,ANNUAL,+2,0,,,'')&lt;/Q&gt;&lt;R&gt;0&lt;/R&gt;&lt;C&gt;0&lt;/C&gt;&lt;/FQL&gt;&lt;FQL&gt;&lt;Q&gt;EOG^FE_GUIDANCE(CAPEX,MIDPOINT,ANNUAL,+2,0,,,'')&lt;/Q&gt;&lt;R&gt;0&lt;/R&gt;&lt;C&gt;0&lt;/C&gt;&lt;/FQL&gt;&lt;FQL&gt;&lt;Q&gt;EOG^FE_GUIDANCE_DATE(DATEN,CAPEX,ANNUAL,2018,'MM/DD/YYYY',0)&lt;/Q&gt;&lt;R&gt;0&lt;/R&gt;&lt;C&gt;0&lt;/C&gt;&lt;/FQL&gt;&lt;FQL&gt;&lt;Q&gt;ECA^FE_GUIDANCE(PROD_DAY_OIL_ONLY,MIDPOINT,ANNUAL,+2,0,,,'')&lt;/Q&gt;&lt;R&gt;0&lt;/R&gt;&lt;C&gt;0&lt;/C&gt;&lt;/FQL&gt;&lt;FQL&gt;&lt;Q&gt;ECA^FE_GUIDANCE(PRODPERDAY,MIDPOINT,ANNUAL,+2,0,,,'')&lt;/Q&gt;&lt;R&gt;0&lt;/R&gt;&lt;C&gt;0&lt;/C&gt;&lt;/FQL&gt;&lt;FQL&gt;&lt;Q&gt;ECA^FE_GUIDANCE(TOTAL_PROD,MIDPOINT,ANNUAL,+2,0,,,'')&lt;/Q&gt;&lt;R&gt;0&lt;/R&gt;&lt;C&gt;0&lt;/C&gt;&lt;/FQL&gt;&lt;FQL&gt;&lt;Q&gt;ECA^FE_GUIDANCE(CAPEX,MIDPOINT,ANNUAL,+2,0,,,'')&lt;/Q&gt;&lt;R&gt;0&lt;/R&gt;&lt;C&gt;0&lt;/C&gt;&lt;/FQL&gt;&lt;FQL&gt;&lt;Q&gt;ECA^FE_GUIDANCE_DATE(DATEN,CAPEX,ANNUAL,2018,'MM/DD/YYYY',0)&lt;/Q&gt;&lt;R&gt;0&lt;/R&gt;&lt;C&gt;0&lt;/C&gt;&lt;/FQL&gt;&lt;FQL&gt;&lt;Q&gt;CXO^FE_GUIDANCE(PROD_DAY_OIL_ONLY,MIDPOINT,ANNUAL,+2,0,,,'')&lt;/Q&gt;&lt;R&gt;0&lt;/R&gt;&lt;C&gt;0&lt;/C&gt;&lt;/FQL&gt;&lt;FQL&gt;&lt;Q&gt;CXO^FE_GUIDANCE(PRODPERDAY,MIDPOINT,ANNUAL,+2,0,,,'')&lt;/Q&gt;&lt;R&gt;0&lt;/R&gt;&lt;C&gt;0&lt;/C&gt;&lt;/FQL&gt;&lt;FQL&gt;&lt;Q&gt;CXO^FE_GUIDANCE(TOTAL_PROD,MIDPOINT,ANNUAL,+2,0,,,'')&lt;/Q&gt;&lt;R&gt;0&lt;/R&gt;&lt;C&gt;0&lt;/C&gt;&lt;/FQL&gt;&lt;FQL&gt;&lt;Q&gt;CXO^FE_GUIDANCE(CAPEX,MIDPOINT,ANNUAL,+2,0,,,'')&lt;/Q&gt;&lt;R&gt;0&lt;/R&gt;&lt;C&gt;0&lt;/C&gt;&lt;/FQL&gt;&lt;FQL&gt;&lt;Q&gt;CXO^FE_GUIDANCE_DATE(DATEN,CAPEX,ANNUAL,2018,'MM/DD/YYYY',0)&lt;/Q&gt;&lt;R&gt;0&lt;/R&gt;&lt;C&gt;0&lt;/C&gt;&lt;/FQL&gt;&lt;FQL&gt;&lt;Q&gt;EPE^FE_GUIDANCE(PROD_DAY_OIL_ONLY,MIDPOINT,ANNUAL,+2,0,,,'')&lt;/Q&gt;&lt;R&gt;0&lt;/R&gt;&lt;C&gt;0&lt;/C&gt;&lt;/FQL&gt;&lt;FQL&gt;&lt;Q&gt;EPE^FE_GUIDANCE(PRODPERDAY,MIDPOINT,ANNUAL,+2,0,,,'')&lt;/Q&gt;&lt;R&gt;0&lt;/R&gt;&lt;C&gt;0&lt;/C&gt;&lt;/FQL&gt;&lt;FQL&gt;&lt;Q&gt;EPE^FE_GUIDANCE(TOTAL_PROD,MIDPOINT,ANNUAL,+2,0,,,'')&lt;/Q&gt;&lt;R&gt;0&lt;/R&gt;&lt;C&gt;0&lt;/C&gt;&lt;/FQL&gt;&lt;FQL&gt;&lt;Q&gt;EPE^FE_GUIDANCE(CAPEX,MIDPOINT,ANNUAL,+2,0,,,'')&lt;/Q&gt;&lt;R&gt;0&lt;/R&gt;&lt;C&gt;0&lt;/C&gt;&lt;/FQL&gt;&lt;FQL&gt;&lt;Q&gt;EPE^FE_GUIDANCE_DATE(DATEN,CAPEX,ANNUAL,2018,'MM/DD/YYYY',0)&lt;/Q&gt;&lt;R&gt;0&lt;/R&gt;&lt;C&gt;0&lt;/C&gt;&lt;/FQL&gt;&lt;FQL&gt;&lt;Q&gt;EGN^FE_GUIDANCE(PROD_DAY_OIL_ONLY,MIDPOINT,ANNUAL,+2,0,,,'')&lt;/Q&gt;&lt;R&gt;0&lt;/R&gt;&lt;C&gt;0&lt;/C&gt;&lt;/FQL&gt;&lt;FQL&gt;&lt;Q&gt;EGN^FE_GUIDANCE(PRODPERDAY,MIDPOINT,ANNUAL,+2,0,,,'')&lt;/Q&gt;&lt;R&gt;0&lt;/R&gt;&lt;C&gt;0&lt;/C&gt;&lt;/FQL&gt;&lt;FQL&gt;&lt;Q&gt;EGN^FE_GUIDANCE(TOTAL_PROD,MIDPOINT,ANNUAL,+2,0,,,'')&lt;/Q&gt;&lt;R&gt;0&lt;/R&gt;&lt;C&gt;0&lt;/C&gt;&lt;/FQL&gt;&lt;FQL&gt;&lt;Q&gt;EGN^FE_GUIDANCE(CAPEX,MIDPOINT,ANNUAL,+2,0,,,'')&lt;/Q&gt;&lt;R&gt;0&lt;/R&gt;&lt;C&gt;0&lt;/C&gt;&lt;/FQL&gt;&lt;FQL&gt;&lt;Q&gt;EGN^FE_GUIDANCE_DATE(DATEN,CAPEX,ANNUAL,2018,'MM/DD/YYYY',0)&lt;/Q&gt;&lt;R&gt;0&lt;/R&gt;&lt;C&gt;0&lt;/C&gt;&lt;/FQL&gt;&lt;FQL&gt;&lt;Q&gt;MTDR^FE_GUIDANCE(PROD_DAY_OIL_ONLY,MIDPOINT,ANNUAL,+2,0,,,'')&lt;/Q&gt;&lt;R&gt;0&lt;/R&gt;&lt;C&gt;0&lt;/C&gt;&lt;/FQL&gt;&lt;FQL&gt;&lt;Q&gt;MTDR^FE_GUIDANCE(PRODPERDAY,MIDPOINT,ANNUAL,+2,0,,,'')&lt;/Q&gt;&lt;R&gt;0&lt;/R&gt;&lt;C&gt;0&lt;/C&gt;&lt;/FQL&gt;&lt;FQL&gt;&lt;Q&gt;MTDR^FE_GUIDANCE(TOTAL_PROD,MIDPOINT,ANNUAL,+2,0,,,'')&lt;/Q&gt;&lt;R&gt;0&lt;/R&gt;&lt;C&gt;0&lt;/C&gt;&lt;/FQL&gt;&lt;FQL&gt;&lt;Q&gt;MTDR^FE_GUIDANCE(CAPEX,MIDPOINT,ANNUAL,+2,0,,,'')&lt;/Q&gt;&lt;R&gt;0&lt;/R&gt;&lt;C&gt;0&lt;/C&gt;&lt;/FQL&gt;&lt;FQL&gt;&lt;Q&gt;MTDR^FE_GUIDANCE_DATE(DATEN,CAPEX,ANNUAL,2018,'MM/DD/YYYY',0)&lt;/Q&gt;&lt;R&gt;0&lt;/R&gt;&lt;C&gt;0&lt;/C&gt;&lt;/FQL&gt;&lt;FQL&gt;&lt;Q&gt;JAG^FE_GUIDANCE(PROD_DAY_OIL_ONLY,MIDPOINT,ANNUAL,+2,0,,,'')&lt;/Q&gt;&lt;R&gt;0&lt;/R&gt;&lt;C&gt;0&lt;/C&gt;&lt;/FQL&gt;&lt;FQL&gt;&lt;Q&gt;JAG^FE_GUIDANCE(PRODPERDAY,MIDPOINT,ANNUAL,+2,0,,,'')&lt;/Q&gt;&lt;R&gt;0&lt;/R&gt;&lt;C&gt;0&lt;/C&gt;&lt;/FQL&gt;&lt;FQL&gt;&lt;Q&gt;JAG^FE_GUIDANCE(TOTAL_PROD,MIDPOINT,ANNUAL,+2,0,,,'')&lt;/Q&gt;&lt;R&gt;0&lt;/R&gt;&lt;C&gt;0&lt;/C&gt;&lt;/FQL&gt;&lt;FQL&gt;&lt;Q&gt;JAG^FE_GUIDANCE(CAPEX,MIDPOINT,ANNUAL,+2,0,,,'')&lt;/Q&gt;&lt;R&gt;0&lt;/R&gt;&lt;C&gt;0&lt;/C&gt;&lt;/FQL&gt;&lt;FQL&gt;&lt;Q&gt;JAG^FE_GUIDANCE_DATE(DATEN,CAPEX,ANNUAL,2018,'MM/DD/YYYY',0)&lt;/Q&gt;&lt;R&gt;0&lt;/R&gt;&lt;C&gt;0&lt;/C&gt;&lt;/FQL&gt;&lt;FQL&gt;&lt;Q&gt;REN^FE_GUIDANCE(PROD_DAY_OIL_ONLY,MIDPOINT,ANNUAL,+2,0,,,'')&lt;/Q&gt;&lt;R&gt;0&lt;/R&gt;&lt;C&gt;0&lt;/C&gt;&lt;/FQL&gt;&lt;FQL&gt;&lt;Q&gt;REN^FE_GUIDANCE(PRODPERDAY,MIDPOINT,ANNUAL,+2,0,,,'')&lt;/Q&gt;&lt;R&gt;0&lt;/R&gt;&lt;C&gt;0&lt;/C&gt;&lt;/FQL&gt;&lt;FQL&gt;&lt;Q&gt;REN^FE_GUIDANCE(TOTAL_PROD,MIDPOINT,ANNUAL,+2,0,,,'')&lt;/Q&gt;&lt;R&gt;0&lt;/R&gt;&lt;C&gt;0&lt;/C&gt;&lt;/FQL&gt;&lt;FQL&gt;&lt;Q&gt;REN^FE_GUIDANCE(CAPEX,MIDPOINT,ANNUAL,+2,0,,,'')&lt;/Q&gt;&lt;R&gt;0&lt;/R&gt;&lt;C&gt;0&lt;/C&gt;&lt;/FQL&gt;&lt;FQL&gt;&lt;Q&gt;REN^FE_GUIDANCE_DATE(DATEN,CAPEX,ANNUAL,2018,'MM/DD/YYYY',0)&lt;/Q&gt;&lt;R&gt;0&lt;/R&gt;&lt;C&gt;0&lt;/C&gt;&lt;/FQL&gt;&lt;FQL&gt;&lt;Q&gt;ESTE^FE_GUIDANCE(PROD_DAY_OIL_ONLY,MIDPOINT,ANNUAL,+2,0,,,'')&lt;/Q&gt;&lt;R&gt;0&lt;/R&gt;&lt;C&gt;0&lt;/C&gt;&lt;/FQL&gt;&lt;FQL&gt;&lt;Q&gt;ESTE^FE_GUIDANCE(PRODPERDAY,MIDPOINT,ANNUAL,+2,0,,,'')&lt;/Q&gt;&lt;R&gt;1&lt;/R&gt;&lt;C&gt;1&lt;/C&gt;&lt;D xsi:type="xsd:double"&gt;12.25&lt;/D&gt;&lt;/FQL&gt;&lt;FQL&gt;&lt;Q&gt;ESTE^FE_GUIDANCE(TOTAL_PROD,MIDPOINT,ANNUAL,+2,0,,,'')&lt;/Q&gt;&lt;R&gt;0&lt;/R&gt;&lt;C&gt;0&lt;/C&gt;&lt;/FQL&gt;&lt;FQL&gt;&lt;Q&gt;ESTE^FE_GUIDANCE(CAPEX,MIDPOINT,ANNUAL,+2,0,,,'')&lt;/Q&gt;&lt;R&gt;1&lt;/R&gt;&lt;C&gt;1&lt;/C&gt;&lt;D xsi:type="xsd:double"&gt;170&lt;/D&gt;&lt;/FQL&gt;&lt;FQL&gt;&lt;Q&gt;ESTE^FE_GUIDANCE_DATE(DATEN,CAPEX,ANNUAL,2018,'MM/DD/YYYY',0)&lt;/Q&gt;&lt;R&gt;1&lt;/R&gt;&lt;C&gt;1&lt;/C&gt;&lt;D xsi:type="xsd:string"&gt;01/23/2018&lt;/D&gt;&lt;/FQL&gt;&lt;FQL&gt;&lt;Q&gt;PXD^FE_GUIDANCE(PROD_DAY_OIL_ONLY,MIDPOINT,ANNUAL,+2,0,,,'')&lt;/Q&gt;&lt;R&gt;0&lt;/R&gt;&lt;C&gt;0&lt;/C&gt;&lt;/FQL&gt;&lt;FQL&gt;&lt;Q&gt;PXD^FE_GUIDANCE(PRODPERDAY,MIDPOINT,ANNUAL,+2,0,,,'')&lt;/Q&gt;&lt;R&gt;0&lt;/R&gt;&lt;C&gt;0&lt;/C&gt;&lt;/FQL&gt;&lt;FQL&gt;&lt;Q&gt;PXD^FE_GUIDANCE(TOTAL_PROD,MIDPOINT,ANNUAL,+2,0,,,'')&lt;/Q&gt;&lt;R&gt;0&lt;/R&gt;&lt;C&gt;0&lt;/C&gt;&lt;/FQL&gt;&lt;FQL&gt;&lt;Q&gt;PXD^FE_GUIDANCE(CAPEX,MIDPOINT,ANNUAL,+2,0,,,'')&lt;/Q&gt;&lt;R&gt;0&lt;/R&gt;&lt;C&gt;0&lt;/C&gt;&lt;/FQL&gt;&lt;FQL&gt;&lt;Q&gt;PXD^FE_GUIDANCE_DATE(DATEN,PRODPERDAY,ANNUAL,2018,'MM/DD/YYYY',0)&lt;/Q&gt;&lt;R&gt;0&lt;/R&gt;&lt;C&gt;0&lt;/C&gt;&lt;/FQL&gt;&lt;FQL&gt;&lt;Q&gt;CRZO^FE_GUIDANCE(PROD_DAY_OIL_ONLY,MIDPOINT,ANNUAL,+2,0,,,'')&lt;/Q&gt;&lt;R&gt;0&lt;/R&gt;&lt;C&gt;0&lt;/C&gt;&lt;/FQL&gt;&lt;FQL&gt;&lt;Q&gt;CRZO^FE_GUIDANCE(PRODPERDAY,MIDPOINT,ANNUAL,+2,0,,,'')&lt;/Q&gt;&lt;R&gt;0&lt;/R&gt;&lt;C&gt;0&lt;/C&gt;&lt;/FQL&gt;&lt;FQL&gt;&lt;Q&gt;CRZO^FE_GUIDANCE(TOTAL_PROD,MIDPOINT,ANNUAL,+2,0,,,'')&lt;/Q&gt;&lt;R&gt;0&lt;/R&gt;&lt;C&gt;0&lt;/C&gt;&lt;/FQL&gt;&lt;FQL&gt;&lt;Q&gt;CRZO^FE_GUIDANCE(CAPEX,MIDPOINT,ANNUAL,+2,0,,,'')&lt;/Q&gt;&lt;R&gt;0&lt;/R&gt;&lt;C&gt;0&lt;/C&gt;&lt;/FQL&gt;&lt;FQL&gt;&lt;Q&gt;CRZO^FE_GUIDANCE_DATE(DATEN,CAPEX,ANNUAL,2018,'MM/DD/YYYY',0)&lt;/Q&gt;&lt;R&gt;0&lt;/R&gt;&lt;C&gt;0&lt;/C&gt;&lt;/FQL&gt;&lt;FQL&gt;&lt;Q&gt;PE^FE_GUIDANCE(PROD_DAY_OIL_ONLY,MIDPOINT,ANNUAL,+2,0,,,'')&lt;/Q&gt;&lt;R&gt;0&lt;/R&gt;&lt;C&gt;0&lt;/C&gt;&lt;/FQL&gt;&lt;FQL&gt;&lt;Q&gt;PE^FE_GUIDANCE(PRODPERDAY,MIDPOINT,ANNUAL,+2,0,,,'')&lt;/Q&gt;&lt;R&gt;1&lt;/R&gt;&lt;C&gt;1&lt;/C&gt;&lt;D xsi:type="xsd:double"&gt;70&lt;/D&gt;&lt;/FQL&gt;&lt;FQL&gt;&lt;Q&gt;PE^FE_GUIDANCE(TOTAL_PROD,MIDPOINT,ANNUAL,+2,0,,,'')&lt;/Q&gt;&lt;R&gt;0&lt;/R&gt;&lt;C&gt;0&lt;/C&gt;&lt;/FQL&gt;&lt;FQL&gt;&lt;Q&gt;PE^FE_GUIDANCE(CAPEX,MIDPOINT,ANNUAL,+2,0,,,'')&lt;/Q&gt;&lt;R&gt;1&lt;/R&gt;&lt;C&gt;1&lt;/C&gt;&lt;D xsi:type="xsd:double"&gt;1450&lt;/D&gt;&lt;/FQL&gt;&lt;FQL&gt;&lt;Q&gt;PE^FE_GUIDANCE_DATE(DATEN,CAPEX,ANNUAL,2018,'MM/DD/YYYY',0)&lt;/Q&gt;&lt;R&gt;1&lt;/R&gt;&lt;C&gt;1&lt;/C&gt;&lt;D xsi:type="xsd:string"&gt;11/08/2017&lt;/D&gt;&lt;/FQL&gt;&lt;FQL&gt;&lt;Q&gt;XEC^FE_GUIDANCE(PROD_DAY_OIL_ONLY,MIDPOINT,ANNUAL,+2,0,,,'')&lt;/Q&gt;&lt;R&gt;0&lt;/R&gt;&lt;C&gt;0&lt;/C&gt;&lt;/FQL&gt;&lt;FQL&gt;&lt;Q&gt;XEC^FE_GUIDANCE(PRODPERDAY,MIDPOINT,ANNUAL,+2,0,,,'')&lt;/Q&gt;&lt;R&gt;0&lt;/R&gt;&lt;C&gt;0&lt;/C&gt;&lt;/FQL&gt;&lt;FQL&gt;&lt;Q&gt;XEC^FE_GUIDANCE(TOTAL_PROD,MIDPOINT,ANNUAL,+2,0,,,'')&lt;/Q&gt;&lt;R&gt;0&lt;/R&gt;&lt;C&gt;0&lt;/C&gt;&lt;/FQL&gt;&lt;FQL&gt;&lt;Q&gt;XEC^FE_GUIDANCE(CAPEX,MIDPOINT,ANNUAL,+2,0,,,'')&lt;/Q&gt;&lt;R&gt;0&lt;/R&gt;&lt;C&gt;0&lt;/C&gt;&lt;/FQL&gt;&lt;FQL&gt;&lt;Q&gt;XEC^FE_GUIDANCE_DATE(DATEN,CAPEX,ANNUAL,2018,'MM/DD/YYYY',0)&lt;/Q&gt;&lt;R&gt;0&lt;/R&gt;&lt;C&gt;0&lt;/C&gt;&lt;/FQL&gt;&lt;FQL&gt;&lt;Q&gt;CDEV^FE_GUIDANCE(PROD_DAY_OIL_ONLY,MIDPOINT,ANNUAL,+2,0,,,'')&lt;/Q&gt;&lt;R&gt;0&lt;/R&gt;&lt;C&gt;0&lt;/C&gt;&lt;/FQL&gt;&lt;FQL&gt;&lt;Q&gt;CDEV^FE_GUIDANCE(PRODPERDAY,MIDPOINT,ANNUAL,+2,0,,,'')&lt;/Q&gt;&lt;R&gt;0&lt;/R&gt;&lt;C&gt;0&lt;/C&gt;&lt;/FQL&gt;&lt;FQL&gt;&lt;Q&gt;CDEV^FE_GUIDANCE(TOTAL_PROD,MIDPOINT,ANNUAL,+2,0,,,'')&lt;/Q&gt;&lt;R&gt;0&lt;/R&gt;&lt;C&gt;0&lt;/C&gt;&lt;/FQL&gt;&lt;FQL&gt;&lt;Q&gt;CDEV^FE_GUIDANCE(CAPEX,MIDPOINT,ANNUAL,+2,0,,,'')&lt;/Q&gt;&lt;R&gt;0&lt;/R&gt;&lt;C&gt;0&lt;/C&gt;&lt;/FQL&gt;&lt;FQL&gt;&lt;Q&gt;CDEV^FE_GUIDANCE_DATE(DATEN,CAPEX,ANNUAL,2018,'MM/DD/YYYY',0)&lt;/Q&gt;&lt;R&gt;0&lt;/R&gt;&lt;C&gt;0&lt;/C&gt;&lt;/FQL&gt;&lt;FQL&gt;&lt;Q&gt;LPI^FE_GUIDANCE(PROD_DAY_OIL_ONLY,MIDPOINT,ANNUAL,+2,0,,,'')&lt;/Q&gt;&lt;R&gt;0&lt;/R&gt;&lt;C&gt;0&lt;/C&gt;&lt;/FQL&gt;&lt;FQL&gt;&lt;Q&gt;LPI^FE_GUIDANCE(PRODPERDAY,MIDPOINT,ANNUAL,+2,0,,,'')&lt;/Q&gt;&lt;R&gt;0&lt;/R&gt;&lt;C&gt;0&lt;/C&gt;&lt;/FQL&gt;&lt;FQL&gt;&lt;Q&gt;LPI^FE_GUIDANCE(TOTAL_PROD,MIDPOINT,ANNUAL,+2,0,,,'')&lt;/Q&gt;&lt;R&gt;1&lt;/R&gt;&lt;C&gt;1&lt;/C&gt;&lt;D xsi:type="xsd:double"&gt;23.43&lt;/D&gt;&lt;/FQL&gt;&lt;FQL&gt;&lt;Q&gt;LPI^FE_GUIDANCE(CAPEX,MIDPOINT,ANNUAL,+2,0,,,'')&lt;/Q&gt;&lt;R&gt;1&lt;/R&gt;&lt;C&gt;1&lt;/C&gt;&lt;D xsi:type="xsd:double"&gt;555&lt;/D&gt;&lt;/FQL&gt;&lt;FQL&gt;&lt;Q&gt;LPI^FE_GUIDANCE_DATE(DATEN,CAPEX,ANNUAL,2018,'MM/DD/YYYY',0)&lt;/Q&gt;&lt;R&gt;1&lt;/R&gt;&lt;C&gt;1&lt;/C&gt;&lt;D xsi:type="xsd:string"&gt;01/25/2018&lt;/D&gt;&lt;/FQL&gt;&lt;FQL&gt;&lt;Q&gt;CPE^FE_GUIDANCE(PROD_DAY_OIL_ONLY,MIDPOINT,ANNUAL,+2,0,,,'')&lt;/Q&gt;&lt;R&gt;0&lt;/R&gt;&lt;C&gt;0&lt;/C&gt;&lt;/FQL&gt;&lt;FQL&gt;&lt;Q&gt;CPE^FE_GUIDANCE(PRODPERDAY,MIDPOINT,ANNUAL,+2,0,,,'')&lt;/Q&gt;&lt;R&gt;1&lt;/R&gt;&lt;C&gt;1&lt;/C&gt;&lt;D xsi:type="xsd:double"&gt;35&lt;/D&gt;&lt;/FQL&gt;&lt;FQL&gt;&lt;Q&gt;CPE^FE_GUIDANCE(TOTAL_PROD,MIDPOINT,ANNUAL,+2,0,,,'')&lt;/Q&gt;&lt;R&gt;0&lt;/R&gt;&lt;C&gt;0&lt;/C&gt;&lt;/FQL&gt;&lt;FQL&gt;&lt;Q&gt;CPE^FE_GUIDANCE(CAPEX,MIDPOINT,ANNUAL,+2,0,,,'')&lt;/Q&gt;&lt;R&gt;1&lt;/R&gt;&lt;C&gt;1&lt;/C&gt;&lt;D xsi:type="xsd:double"&gt;450&lt;/D&gt;&lt;/FQL&gt;&lt;FQL&gt;&lt;Q&gt;CPE^FE_GUIDANCE_DATE(DATEN,CAPEX,ANNUAL,2018,'MM/DD/YYYY',0)&lt;/Q&gt;&lt;R&gt;1&lt;/R&gt;&lt;C&gt;1&lt;/C&gt;&lt;D xsi:type="xsd:string"&gt;02/28/2017&lt;/D&gt;&lt;/FQL&gt;&lt;FQL&gt;&lt;Q&gt;RSPP^FE_GUIDANCE(PROD_DAY_OIL_ONLY,MIDPOINT,ANNUAL,+2,0,,,'')&lt;/Q&gt;&lt;R&gt;0&lt;/R&gt;&lt;C&gt;0&lt;/C&gt;&lt;/FQL&gt;&lt;FQL&gt;&lt;Q&gt;RSPP^FE_GUIDANCE(PRODPERDAY,MIDPOINT,ANNUAL,+2,0,,,'')&lt;/Q&gt;&lt;R&gt;0&lt;/R&gt;&lt;C&gt;0&lt;/C&gt;&lt;/FQL&gt;&lt;FQL&gt;&lt;Q&gt;RSPP^FE_GUIDANCE(TOTAL_PROD,MIDPOINT,ANNUAL,+2,0,,,'')&lt;/Q&gt;&lt;R&gt;0&lt;/R&gt;&lt;C&gt;0&lt;/C&gt;&lt;/FQL&gt;&lt;FQL&gt;&lt;Q&gt;RSPP^FE_GUIDANCE(CAPEX,MIDPOINT,ANNUAL,+2,0,,,'')&lt;/Q&gt;&lt;R&gt;0&lt;/R&gt;&lt;C&gt;0&lt;/C&gt;&lt;/FQL&gt;&lt;FQL&gt;&lt;Q&gt;RSPP^FE_GUIDANCE_DATE(DATEN,CAPEX,ANNUAL,2018,'MM/DD/YYYY',0)&lt;/Q&gt;&lt;R&gt;0&lt;/R&gt;&lt;C&gt;0&lt;/C&gt;&lt;/FQL&gt;&lt;FQL&gt;&lt;Q&gt;FANG^FE_GUIDANCE(PROD_DAY_OIL_ONLY,MIDPOINT,ANNUAL,+2,0,,,'')&lt;/Q&gt;&lt;R&gt;0&lt;/R&gt;&lt;C&gt;0&lt;/C&gt;&lt;/FQL&gt;&lt;FQL&gt;&lt;Q&gt;FANG^FE_GUIDANCE(PRODPERDAY,MIDPOINT,ANNUAL,+2,0,,,'')&lt;/Q&gt;&lt;R&gt;0&lt;/R&gt;&lt;C&gt;0&lt;/C&gt;&lt;/FQL&gt;&lt;FQL&gt;&lt;Q&gt;FANG^FE_GUIDANCE(TOTAL_PROD,MIDPOINT,ANNUAL,+2,0,,,'')&lt;/Q&gt;&lt;R&gt;0&lt;/R&gt;&lt;C&gt;0&lt;/C&gt;&lt;/FQL&gt;&lt;FQL&gt;&lt;Q&gt;FANG^FE_GUIDANCE(CAPEX,MIDPOINT,ANNUAL,+2,0,,,'')&lt;/Q&gt;&lt;R&gt;0&lt;/R&gt;&lt;C&gt;0&lt;/C&gt;&lt;/FQL&gt;&lt;FQL&gt;&lt;Q&gt;FANG^FE_GUIDANCE_DATE(DATEN,CAPEX,ANNUAL,2018,'MM/DD/YYYY',0)&lt;/Q&gt;&lt;R&gt;0&lt;/R&gt;&lt;C&gt;0&lt;/C&gt;&lt;/FQL&gt;&lt;FQL&gt;&lt;Q&gt;DVN^FE_GUIDANCE(PROD_DAY_OIL_ONLY,MIDPOINT,ANNUAL,+2,0,,,'')&lt;/Q&gt;&lt;R&gt;0&lt;/R&gt;&lt;C&gt;0&lt;/C&gt;&lt;/FQL&gt;&lt;FQL&gt;&lt;Q&gt;DVN^FE_GUIDANCE(PRODPERDAY,MIDPOINT,ANNUAL,+2,0,,,'')&lt;/Q&gt;&lt;R&gt;0&lt;/R&gt;&lt;C&gt;0&lt;/C&gt;&lt;/FQL&gt;&lt;FQL&gt;&lt;Q&gt;DVN^FE_GUIDANCE(TOTAL_PROD,MIDPOINT,ANNUAL,+2,0,,,'')&lt;/Q&gt;&lt;R&gt;0&lt;/R&gt;&lt;C&gt;0&lt;/C&gt;&lt;/FQL&gt;&lt;FQL&gt;&lt;Q&gt;DVN^FE_GUIDANCE(CAPEX,MIDPOINT,ANNUAL,+2,0,,,'')&lt;/Q&gt;&lt;R&gt;0&lt;/R&gt;&lt;C&gt;0&lt;/C&gt;&lt;/FQL&gt;&lt;FQL&gt;&lt;Q&gt;DVN^FE_GUIDANCE_DATE(DATEN,CAPEX,ANNUAL,2018,'MM/DD/YYYY',0)&lt;/Q&gt;&lt;R&gt;0&lt;/R&gt;&lt;C&gt;0&lt;/C&gt;&lt;/FQL&gt;&lt;FQL&gt;&lt;Q&gt;AXAS^FE_GUIDANCE(PROD_DAY_OIL_ONLY,MIDPOINT,ANNUAL,+2,0,,,'')&lt;/Q&gt;&lt;R&gt;0&lt;/R&gt;&lt;C&gt;0&lt;/C&gt;&lt;/FQL&gt;&lt;FQL&gt;&lt;Q&gt;AXAS^FE_GUIDANCE(PRODPERDAY,MIDPOINT,ANNUAL,+2,0,,,'')&lt;/Q&gt;&lt;R&gt;1&lt;/R&gt;&lt;C&gt;1&lt;/C&gt;&lt;D xsi:type="xsd:double"&gt;11.5&lt;/D&gt;&lt;/FQL&gt;&lt;FQL&gt;&lt;Q&gt;AXAS^FE_GUIDANCE(TOTAL_PROD,MIDPOINT,ANNUAL,+2,0,,,'')&lt;/Q&gt;&lt;R&gt;0&lt;/R&gt;&lt;C&gt;0&lt;/C&gt;&lt;/FQL&gt;&lt;FQL&gt;&lt;Q&gt;AXAS^FE_GUIDANCE(CAPEX,MIDPOINT,ANNUAL,+2,0,,,'')&lt;/Q&gt;&lt;R&gt;1&lt;/R&gt;&lt;C&gt;1&lt;/C&gt;&lt;D xsi:type="xsd:double"&gt;90&lt;/D&gt;&lt;/FQL&gt;&lt;FQL&gt;&lt;Q&gt;AXAS^FE_GUIDANCE_DATE(DATEN,CAPEX,ANNUAL,2018,'MM/DD/YYYY',0)&lt;/Q&gt;&lt;R&gt;1&lt;/R&gt;&lt;C&gt;1&lt;/C&gt;&lt;D xsi:type="xsd:string"&gt;08/09/2017&lt;/D&gt;&lt;/FQL&gt;&lt;FQL&gt;&lt;Q&gt;COP^FE_GUIDANCE(PROD_DAY_OIL_ONLY,MIDPOINT,ANNUAL,+2,0,,,'')&lt;/Q&gt;&lt;R&gt;0&lt;/R&gt;&lt;C&gt;0&lt;/C&gt;&lt;/FQL&gt;&lt;FQL&gt;&lt;Q&gt;COP^FE_GUIDANCE(PRODPERDAY,MIDPOINT,ANNUAL,+2,0,,,'')&lt;/Q&gt;&lt;R&gt;0&lt;/R&gt;&lt;C&gt;0&lt;/C&gt;&lt;/FQL&gt;&lt;FQL&gt;&lt;Q&gt;COP^FE_GUIDANCE(TOTAL_PROD,MIDPOINT,ANNUAL,+2,0,,,'')&lt;/Q&gt;&lt;R&gt;0&lt;/R&gt;&lt;C&gt;0&lt;/C&gt;&lt;/FQL&gt;&lt;FQL&gt;&lt;Q&gt;COP^FE_GUIDANCE(CAPEX,MIDPOINT,ANNUAL,+2,0,,,'')&lt;/Q&gt;&lt;R&gt;0&lt;/R&gt;&lt;C&gt;0&lt;/C&gt;&lt;/FQL&gt;&lt;FQL&gt;&lt;Q&gt;COP^FE_GUIDANCE_DATE(DATEN,CAPEX,ANNUAL,2018,'MM/DD/YYYY',0)&lt;/Q&gt;&lt;R&gt;0&lt;/R&gt;&lt;C&gt;0&lt;/C&gt;&lt;/FQL&gt;&lt;FQL&gt;&lt;Q&gt;USEG^FE_GUIDANCE(PROD_DAY_OIL_ONLY,MIDPOINT,ANNUAL,+2,0,,,'')&lt;/Q&gt;&lt;R&gt;0&lt;/R&gt;&lt;C&gt;0&lt;/C&gt;&lt;/FQL&gt;&lt;FQL&gt;&lt;Q&gt;USEG^FE_GUIDANCE(PRODPERDAY,MIDPOINT,ANNUAL,+2,0,,,'')&lt;/Q&gt;&lt;R&gt;0&lt;/R&gt;&lt;C&gt;0&lt;/C&gt;&lt;/FQL&gt;&lt;FQL&gt;&lt;Q&gt;USEG^FE_GUIDANCE(TOTAL_PROD,MIDPOINT,ANNUAL,+2,0,,,'')&lt;/Q&gt;&lt;R&gt;0&lt;/R&gt;&lt;C&gt;0&lt;/C&gt;&lt;/FQL&gt;&lt;FQL&gt;&lt;Q&gt;USEG^FE_GUIDANCE(CAPEX,MIDPOINT,ANNUAL,+2,0,,,'')&lt;/Q&gt;&lt;R&gt;0&lt;/R&gt;&lt;C&gt;0&lt;/C&gt;&lt;/FQL&gt;&lt;FQL&gt;&lt;Q&gt;USEG^FE_GUIDANCE_DATE(DATEN,CAPEX,ANNUAL,2018,'MM/DD/YYYY',0)&lt;/Q&gt;&lt;R&gt;0&lt;/R&gt;&lt;C&gt;0&lt;/C&gt;&lt;/FQL&gt;&lt;FQL&gt;&lt;Q&gt;ROSE^FE_GUIDANCE(PROD_DAY_OIL_ONLY,MIDPOINT,ANNUAL,+2,0,,,'')&lt;/Q&gt;&lt;R&gt;0&lt;/R&gt;&lt;C&gt;0&lt;/C&gt;&lt;/FQL&gt;&lt;FQL&gt;&lt;Q&gt;ROSE^FE_GUIDANCE(PRODPERDAY,MIDPOINT,ANNUAL,+2,0,,,'')&lt;/Q&gt;&lt;R&gt;1&lt;/R&gt;&lt;C&gt;1&lt;/C&gt;&lt;D xsi:type="xsd:double"&gt;13.25&lt;/D&gt;&lt;/FQL&gt;&lt;FQL&gt;&lt;Q&gt;ROSE^FE_GUIDANCE(TOTAL_PROD,MIDPOINT,ANNUAL,+2,0,,,'')&lt;/Q&gt;&lt;R&gt;0&lt;/R&gt;&lt;C&gt;0&lt;/C&gt;&lt;/FQL&gt;&lt;FQL&gt;&lt;Q&gt;ROSE^FE_GUIDANCE(CAPEX,MIDPOINT,ANNUAL,+2,0,,,'')&lt;/Q&gt;&lt;R&gt;0&lt;/R&gt;&lt;C&gt;0&lt;/C&gt;&lt;/FQL&gt;&lt;FQL&gt;&lt;Q&gt;ROSE^FE_GUIDANCE_DATE(DATEN,CAPEX,ANNUAL,2018,'MM/DD/YYYY',0)&lt;/Q&gt;&lt;R&gt;0&lt;/R&gt;&lt;C&gt;0&lt;/C&gt;&lt;/FQL&gt;&lt;FQL&gt;&lt;Q&gt;OAS^FE_GUIDANCE(PROD_DAY_OIL_ONLY,MIDPOINT,ANNUAL,+2,0,,,'')&lt;/Q&gt;&lt;R&gt;0&lt;/R&gt;&lt;C&gt;0&lt;/C&gt;&lt;/FQL&gt;&lt;FQL&gt;&lt;Q&gt;OAS^FE_GUIDANCE(PRODPERDAY,MIDPOINT,ANNUAL,+2,0,,,'')&lt;/Q&gt;&lt;R&gt;0&lt;/R&gt;&lt;C&gt;0&lt;/C&gt;&lt;/FQL&gt;&lt;FQL&gt;&lt;Q&gt;OAS^FE_GUIDANCE(TOTAL_PROD,MIDPOINT,ANNUAL,+2,0,,,'')&lt;/Q&gt;&lt;R&gt;0&lt;/R&gt;&lt;C&gt;0&lt;/C&gt;&lt;/FQL&gt;&lt;FQL&gt;&lt;Q&gt;OAS^FE_GUIDANCE(CAPEX,MIDPOINT,ANNUAL,+2,0,,,'')&lt;/Q&gt;&lt;R&gt;0&lt;/R&gt;&lt;C&gt;0&lt;/C&gt;&lt;/FQL&gt;&lt;FQL&gt;&lt;Q&gt;OAS^FE_GUIDANCE_DATE(DATEN,CAPEX,ANNUAL,2018,'MM/DD/YYYY',0)&lt;/Q&gt;&lt;R&gt;0&lt;/R&gt;&lt;C&gt;0&lt;/C&gt;&lt;/FQL&gt;&lt;FQL&gt;&lt;Q&gt;CXO-US^FF_FY_LENGTH_DAYS(QTR_R,0)&lt;/Q&gt;&lt;R&gt;1&lt;/R&gt;&lt;C&gt;1&lt;/C&gt;&lt;D xsi:type="xsd:double"&gt;92&lt;/D&gt;&lt;/FQL&gt;&lt;FQL&gt;&lt;Q&gt;OXY^'FYE' + '  ' + CONVERT_DATE(FE_GUIDANCE_HISTO_DATE(DATEN,CAPEX,ANNUAL_ROLL,+1,'YYYY',NOW,-2AY,''),'MMM YY')&lt;/Q&gt;&lt;R&gt;5&lt;/R&gt;&lt;C&gt;1&lt;/C&gt;&lt;D xsi:type="xsd:string"&gt;FYE  Dec 17&lt;/D&gt;&lt;D xsi:type="xsd:string"&gt;FYE  Dec 17&lt;/D&gt;&lt;D xsi:type="xsd:string"&gt;FYE  Dec 17&lt;/D&gt;&lt;D xsi:type="xsd:string"&gt;FYE  Dec 16&lt;/D&gt;&lt;D xsi:type="xsd:string"&gt;FYE  Dec 16&lt;/D&gt;&lt;/FQL&gt;&lt;FQL&gt;&lt;Q&gt;JAG^'FYE' + '  ' + CONVERT_DATE(FE_GUIDANCE_HISTO_DATE(DATEN,CAPEX,ANNUAL_ROLL,+1,'YYYY',NOW,-2AY,''),'MMM YY')&lt;/Q&gt;&lt;R&gt;3&lt;/R&gt;&lt;C&gt;1&lt;/C&gt;&lt;D xsi:type="xsd:string"&gt;FYE  Dec 17&lt;/D&gt;&lt;D xsi:type="xsd:string"&gt;FYE  Dec 17&lt;/D&gt;&lt;D xsi:type="xsd:string"&gt;FYE  Dec 17&lt;/D&gt;&lt;/FQL&gt;&lt;FQL&gt;&lt;Q&gt;WPX^'FYE' + '  ' + CONVERT_DATE(FE_GUIDANCE_HISTO_DATE(DATEN,CAPEX,ANNUAL_ROLL,+1,'YYYY',NOW,-2AY,''),'MMM YY')&lt;/Q&gt;&lt;R&gt;5&lt;/R&gt;&lt;C&gt;1&lt;/C&gt;&lt;D xsi:type="xsd:string"&gt;FYE  Dec 17&lt;/D&gt;&lt;D xsi:type="xsd:string"&gt;FYE  Dec 16&lt;/D&gt;&lt;D xsi:type="xsd:string"&gt;FYE  Dec 16&lt;/D&gt;&lt;D xsi:type="xsd:string"&gt;FYE  Dec 16&lt;/D&gt;&lt;D xsi:type="xsd:string"&gt;FYE  Dec 16&lt;/D&gt;&lt;/FQL&gt;&lt;FQL&gt;&lt;Q&gt;XEC^'FYE' + '  ' + CONVERT_DATE(FE_GUIDANCE_HISTO_DATE(DATEN,CAPEX,ANNUAL_ROLL,+1,'YYYY',NOW,-2AY,''),'MMM YY')&lt;/Q&gt;&lt;R&gt;7&lt;/R&gt;&lt;C&gt;1&lt;/C&gt;&lt;D xsi:type="xsd:string"&gt;FYE  Dec 17&lt;/D&gt;&lt;D xsi:type="xsd:string"&gt;FYE  Dec 17&lt;/D&gt;&lt;D xsi:type="xsd:string"&gt;FYE  Dec 17&lt;/D&gt;&lt;D xsi:type="xsd:string"&gt;FYE  Dec 16&lt;/D&gt;&lt;D xsi:type="xsd:string"&gt;FYE  Dec 16&lt;/D&gt;&lt;D xsi:type="xsd:string"&gt;FYE  Dec 16&lt;/D&gt;&lt;D xsi:type="xsd:string"&gt;FYE  Dec 16&lt;/D&gt;&lt;/FQL&gt;&lt;FQL&gt;&lt;Q&gt;LPI^'FYE' + '  ' + CONVERT_DATE(FE_GUIDANCE_HISTO_DATE(DATEN,CAPEX,ANNUAL_ROLL,+1,'YYYY',NOW,-2AY,''),'MMM YY')&lt;/Q&gt;&lt;R&gt;4&lt;/R&gt;&lt;C&gt;1&lt;/C&gt;&lt;D xsi:type="xsd:string"&gt;FYE  Dec 17&lt;/D&gt;&lt;D xsi:type="xsd:string"&gt;FYE  Dec 17&lt;/D&gt;&lt;D xsi:type="xsd:string"&gt;FYE  Dec 16&lt;/D&gt;&lt;D xsi:type="xsd:string"&gt;FYE  Dec 16&lt;/D&gt;&lt;/FQL&gt;&lt;FQL&gt;&lt;Q&gt;ESTE^'FYE' + '  ' + CONVERT_DATE(FE_GUIDANCE_HISTO_DATE(DATEN,CAPEX,ANNUAL_ROLL,+1,'YYYY',NOW,-2AY,''),'MMM YY')&lt;/Q&gt;&lt;R&gt;0&lt;/R&gt;&lt;C&gt;0&lt;/C&gt;&lt;/FQL&gt;&lt;FQL&gt;&lt;Q&gt;PDCE^'FYE' + '  ' + CONVERT_DATE(FE_GUIDANCE_HISTO_DATE(DATEN,CAPEX,ANNUAL_ROLL,+1,'YYYY',NOW,-2AY,''),'MMM YY')&lt;/Q&gt;&lt;R&gt;5&lt;/R&gt;&lt;C&gt;1&lt;/C&gt;&lt;D xsi:type="xsd:string"&gt;FYE  Dec 17&lt;/D&gt;&lt;D xsi:type="xsd:string"&gt;FYE  Dec 17&lt;/D&gt;&lt;D xsi:type="xsd:string"&gt;FYE  Dec 17&lt;/D&gt;&lt;D xsi:type="xsd:string"&gt;FYE  Dec 16&lt;/D&gt;&lt;D xsi:type="xsd:string"&gt;FYE  Dec 16&lt;/D&gt;&lt;/FQL&gt;&lt;FQL&gt;&lt;Q&gt;AXAS^'FYE' + '  ' + CONVERT_DATE(FE_GUIDANCE_HISTO_DATE(DATEN,CAPEX,ANNUAL_ROLL,+1,'YYYY',NOW,-2AY,''),'MMM YY')&lt;/Q&gt;&lt;R&gt;3&lt;/R&gt;&lt;C&gt;1&lt;/C&gt;&lt;D xsi:type="xsd:string"&gt;FYE  Dec 17&lt;/D&gt;&lt;D xsi:type="xsd:string"&gt;FYE  Dec 17&lt;/D&gt;&lt;D xsi:type="xsd:string"&gt;FYE  Dec 17&lt;/D&gt;&lt;/FQL&gt;&lt;FQL&gt;&lt;Q&gt;CXO^FF_FISCAL_DATE(QTR_R,0,,,,DATE)&lt;/Q&gt;&lt;R&gt;1&lt;/R&gt;&lt;C&gt;1&lt;/C&gt;&lt;D xsi:type="xsd:string"&gt;09/2017&lt;/D&gt;&lt;/FQL&gt;&lt;FQL&gt;&lt;Q&gt;FANG^'FYE' + '  ' + CONVERT_DATE(FE_GUIDANCE_HISTO_DATE(DATEN,CAPEX,ANNUAL_ROLL,+1,'YYYY',NOW,-2AY,''),'MMM YY')&lt;/Q&gt;&lt;R&gt;8&lt;/R&gt;&lt;C&gt;1&lt;/C&gt;&lt;D xsi:type="xsd:string"&gt;FYE  Dec 17&lt;/D&gt;&lt;D xsi:type="xsd:string"&gt;FYE  Dec 17&lt;/D&gt;&lt;D xsi:type="xsd:string"&gt;FYE  Dec 17&lt;/D&gt;&lt;D xsi:type="xsd:string"&gt;FYE  Dec 17&lt;/D&gt;&lt;D xsi:type="xsd:string"&gt;FYE  Dec 16&lt;/D&gt;&lt;D xsi:type="xsd:string"&gt;FYE  Dec 16&lt;/D&gt;&lt;D xsi:type="xsd:string"&gt;FYE  Dec 16&lt;/D&gt;&lt;D xsi:type="xsd:string"&gt;FYE  Dec 16&lt;/D&gt;&lt;/FQL&gt;&lt;FQL&gt;&lt;Q&gt;EOG^'FYE' + '  ' + CONVERT_DATE(FE_GUIDANCE_HISTO_DATE(DATEN,CAPEX,ANNUAL_ROLL,+1,'YYY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Y',NOW,-2AY,''),'MMM YY')&lt;/Q&gt;&lt;R&gt;8&lt;/R&gt;&lt;C&gt;1&lt;/C&gt;&lt;D xsi:type="xsd:string"&gt;FYE  Dec 17&lt;/D&gt;&lt;D xsi:type="xsd:string"&gt;FYE  Dec 17&lt;/D&gt;&lt;D xsi:type="xsd:string"&gt;FYE  Dec 17&lt;/D&gt;&lt;D xsi:type="xsd:string"&gt;FYE  Dec 17&lt;/D&gt;&lt;D xsi:type="xsd:string"&gt;FYE  Dec 16&lt;/D&gt;&lt;D xsi:type="xsd:string"&gt;FYE  Dec 16&lt;/D&gt;&lt;D xsi:type="xsd:string"&gt;FYE  Dec 16&lt;/D&gt;&lt;D xsi:type="xsd:string"&gt;FYE  Dec 16&lt;/D&gt;&lt;/FQL&gt;&lt;FQL&gt;&lt;Q&gt;ECA^'FYE' + '  ' + CONVERT_DATE(FE_GUIDANCE_HISTO_DATE(DATEN,CAPEX,ANNUAL_ROLL,+1,'YYYY',NOW,-2AY,''),'MMM YY')&lt;/Q&gt;&lt;R&gt;3&lt;/R&gt;&lt;C&gt;1&lt;/C&gt;&lt;D xsi:type="xsd:string"&gt;FYE  Dec 17&lt;/D&gt;&lt;D xsi:type="xsd:string"&gt;FYE  Dec 16&lt;/D&gt;&lt;D xsi:type="xsd:string"&gt;FYE  Dec 16&lt;/D&gt;&lt;/FQL&gt;&lt;FQL&gt;&lt;Q&gt;PXD^FE_GUIDANCE_DATE(DATEN,CAPEX,ANNUAL,2018,'MM/DD/YYYY',0)&lt;/Q&gt;&lt;R&gt;0&lt;/R&gt;&lt;C&gt;0&lt;/C&gt;&lt;/FQL&gt;&lt;FQL&gt;&lt;Q&gt;MRO^'FYE' + '  ' + CONVERT_DATE(FE_GUIDANCE_HISTO_DATE(DATEN,CAPEX,ANNUAL_ROLL,+1,'YYYY',NOW,-2AY,''),'MMM YY')&lt;/Q&gt;&lt;R&gt;2&lt;/R&gt;&lt;C&gt;1&lt;/C&gt;&lt;D xsi:type="xsd:string"&gt;FYE  Dec 17&lt;/D&gt;&lt;D xsi:type="xsd:string"&gt;FYE  Dec 16&lt;/D&gt;&lt;/FQL&gt;&lt;FQL&gt;&lt;Q&gt;PE^'FYE' + '  ' + CONVERT_DATE(FE_GUIDANCE_HISTO_DATE(DATEN,CAPEX,ANNUAL_ROLL,+1,'YYYY',NOW,-2AY,''),'MMM YY')&lt;/Q&gt;&lt;R&gt;4&lt;/R&gt;&lt;C&gt;1&lt;/C&gt;&lt;D xsi:type="xsd:string"&gt;FYE  Dec 17&lt;/D&gt;&lt;D xsi:type="xsd:string"&gt;FYE  Dec 17&lt;/D&gt;&lt;D xsi:type="xsd:string"&gt;FYE  Dec 16&lt;/D&gt;&lt;D xsi:type="xsd:string"&gt;FYE  Dec 16&lt;/D&gt;&lt;/FQL&gt;&lt;FQL&gt;&lt;Q&gt;CPE^FE_GUIDANCE_DATE(DATEN,PRODPERDAY,ANNUAL,2018,'MM/DD/YYYY',0)&lt;/Q&gt;&lt;R&gt;1&lt;/R&gt;&lt;C&gt;1&lt;/C&gt;&lt;D xsi:type="xsd:string"&gt;02/28/2017&lt;/D&gt;&lt;/FQL&gt;&lt;FQL&gt;&lt;Q&gt;APA^'FYE' + '  ' + CONVERT_DATE(FE_GUIDANCE_HISTO_DATE(DATEN,CAPEX,ANNUAL_ROLL,+1,'YYYY',NOW,-2AY,''),'MMM YY')&lt;/Q&gt;&lt;R&gt;6&lt;/R&gt;&lt;C&gt;1&lt;/C&gt;&lt;D xsi:type="xsd:string"&gt;FYE  Dec 17&lt;/D&gt;&lt;D xsi:type="xsd:string"&gt;FYE  Dec 17&lt;/D&gt;&lt;D xsi:type="xsd:string"&gt;FYE  Dec 17&lt;/D&gt;&lt;D xsi:type="xsd:string"&gt;FYE  Dec 16&lt;/D&gt;&lt;D xsi:type="xsd:string"&gt;FYE  Dec 16&lt;/D&gt;&lt;D xsi:type="xsd:string"&gt;FYE  Dec 16&lt;/D&gt;&lt;/FQL&gt;&lt;FQL&gt;&lt;Q&gt;SM^'FYE' + '  ' + CONVERT_DATE(FE_GUIDANCE_HISTO_DATE(DATEN,CAPEX,ANNUAL_ROLL,+1,'YYYY',NOW,-2AY,''),'MMM YY')&lt;/Q&gt;&lt;R&gt;8&lt;/R&gt;&lt;C&gt;1&lt;/C&gt;&lt;D xsi:type="xsd:string"&gt;FYE  Dec 17&lt;/D&gt;&lt;D xsi:type="xsd:string"&gt;FYE  Dec 17&lt;/D&gt;&lt;D xsi:type="xsd:string"&gt;FYE  Dec 17&lt;/D&gt;&lt;D xsi:type="xsd:string"&gt;FYE  Dec 17&lt;/D&gt;&lt;D xsi:type="xsd:string"&gt;FYE  Dec 16&lt;/D&gt;&lt;D xsi:type="xsd:string"&gt;FYE  Dec 16&lt;/D&gt;&lt;D xsi:type="xsd:string"&gt;FYE  Dec 16&lt;/D&gt;&lt;D xsi:type="xsd:string"&gt;FYE  Dec 16&lt;/D&gt;&lt;/FQL&gt;&lt;FQL&gt;&lt;Q&gt;EPE^'FYE' + '  ' + CONVERT_DATE(FE_GUIDANCE_HISTO_DATE(DATEN,CAPEX,ANNUAL_ROLL,+1,'YYYY',NOW,-2AY,''),'MMM YY')&lt;/Q&gt;&lt;R&gt;6&lt;/R&gt;&lt;C&gt;1&lt;/C&gt;&lt;D xsi:type="xsd:string"&gt;FYE  Dec 17&lt;/D&gt;&lt;D xsi:type="xsd:string"&gt;FYE  Dec 17&lt;/D&gt;&lt;D xsi:type="xsd:string"&gt;FYE  Dec 16&lt;/D&gt;&lt;D xsi:type="xsd:string"&gt;FYE  Dec 16&lt;/D&gt;&lt;D xsi:type="xsd:string"&gt;FYE  Dec 16&lt;/D&gt;&lt;D xsi:type="xsd:string"&gt;FYE  Dec 16&lt;/D&gt;&lt;/FQL&gt;&lt;FQL&gt;&lt;Q&gt;AXAS^FF_OG_FUT_CF(ANN_R_DISCNT_NET,0)&lt;/Q&gt;&lt;R&gt;1&lt;/R&gt;&lt;C&gt;1&lt;/C&gt;&lt;D xsi:type="xsd:double"&gt;160.6&lt;/D&gt;&lt;/FQL&gt;&lt;FQL&gt;&lt;Q&gt;CRZO^FF_OG_FUT_CF(ANN_R_DISCNT_NET,0)&lt;/Q&gt;&lt;R&gt;1&lt;/R&gt;&lt;C&gt;1&lt;/C&gt;&lt;D xsi:type="xsd:double"&gt;1303.429&lt;/D&gt;&lt;/FQL&gt;&lt;FQL&gt;&lt;Q&gt;EGN^FF_OG_FUT_CF(ANN_R_DISCNT_NET,0)&lt;/Q&gt;&lt;R&gt;1&lt;/R&gt;&lt;C&gt;1&lt;/C&gt;&lt;D xsi:type="xsd:double"&gt;1349.807&lt;/D&gt;&lt;/FQL&gt;&lt;FQL&gt;&lt;Q&gt;FANG^FF_OG_FUT_CF(ANN_R_DISCNT_NET,0)&lt;/Q&gt;&lt;R&gt;1&lt;/R&gt;&lt;C&gt;1&lt;/C&gt;&lt;D xsi:type="xsd:double"&gt;1711.413&lt;/D&gt;&lt;/FQL&gt;&lt;FQL&gt;&lt;Q&gt;MRO^FF_OG_FUT_CF(ANN_R_DISCNT_NET,0)&lt;/Q&gt;&lt;R&gt;1&lt;/R&gt;&lt;C&gt;1&lt;/C&gt;&lt;D xsi:type="xsd:double"&gt;4953&lt;/D&gt;&lt;/FQL&gt;&lt;FQL&gt;&lt;Q&gt;PDCE^FF_OG_FUT_CF(ANN_R_DISCNT_NET,0)&lt;/Q&gt;&lt;R&gt;1&lt;/R&gt;&lt;C&gt;1&lt;/C&gt;&lt;D xsi:type="xsd:double"&gt;1420.629&lt;/D&gt;&lt;/FQL&gt;&lt;FQL&gt;&lt;Q&gt;REN^FF_OG_FUT_CF(ANN_R_DISCNT_NET,0)&lt;/Q&gt;&lt;R&gt;1&lt;/R&gt;&lt;C&gt;1&lt;/C&gt;&lt;D xsi:type="xsd:double"&gt;344&lt;/D&gt;&lt;/FQL&gt;&lt;FQL&gt;&lt;Q&gt;WPX^FF_OG_FUT_CF(ANN_R_DISCNT_NET,0)&lt;/Q&gt;&lt;R&gt;1&lt;/R&gt;&lt;C&gt;1&lt;/C&gt;&lt;D xsi:type="xsd:double"&gt;1038&lt;/D&gt;&lt;/FQL&gt;&lt;FQL&gt;&lt;Q&gt;CXO^FF_FISCAL_DATE(QTR_R,-3AM,,,,DATE)&lt;/Q&gt;&lt;R&gt;1&lt;/R&gt;&lt;C&gt;1&lt;/C&gt;&lt;D xsi:type="xsd:string"&gt;06/2017&lt;/D&gt;&lt;/FQL&gt;&lt;FQL&gt;&lt;Q&gt;CXO^'FYE' + '  ' + CONVERT_DATE(FE_GUIDANCE_HISTO_DATE(DATEN,CAPEX,ANNUAL_ROLL,+1,'YYYY',NOW,-2AY,''),'MMM YY')&lt;/Q&gt;&lt;R&gt;4&lt;/R&gt;&lt;C&gt;1&lt;/C&gt;&lt;D xsi:type="xsd:string"&gt;FYE  Dec 17&lt;/D&gt;&lt;D xsi:type="xsd:string"&gt;FYE  Dec 16&lt;/D&gt;&lt;D xsi:type="xsd:string"&gt;FYE  Dec 16&lt;/D&gt;&lt;D xsi:type="xsd:string"&gt;FYE  Dec 16&lt;/D&gt;&lt;/FQL&gt;&lt;FQL&gt;&lt;Q&gt;CDEV^'FYE' + '  ' + CONVERT_DATE(FE_GUIDANCE_HISTO_DATE(DATEN,CAPEX,ANNUAL_ROLL,+1,'YYYY',NOW,-2AY,''),'MMM YY')&lt;/Q&gt;&lt;R&gt;0&lt;/R&gt;&lt;C&gt;0&lt;/C&gt;&lt;/FQL&gt;&lt;FQL&gt;&lt;Q&gt;PXD^'FYE' + '  ' + CONVERT_DATE(FE_GUIDANCE_HISTO_DATE(DATEN,CAPEX,ANNUAL_ROLL,+1,'YYYY',NOW,-2AY,''),'MMM YY')&lt;/Q&gt;&lt;R&gt;8&lt;/R&gt;&lt;C&gt;1&lt;/C&gt;&lt;D xsi:type="xsd:string"&gt;FYE  Dec 17&lt;/D&gt;&lt;D xsi:type="xsd:string"&gt;FYE  Dec 17&lt;/D&gt;&lt;D xsi:type="xsd:string"&gt;FYE  Dec 17&lt;/D&gt;&lt;D xsi:type="xsd:string"&gt;FYE  Dec 17&lt;/D&gt;&lt;D xsi:type="xsd:string"&gt;FYE  Dec 16&lt;/D&gt;&lt;D xsi:type="xsd:string"&gt;FYE  Dec 16&lt;/D&gt;&lt;D xsi:type="xsd:string"&gt;FYE  Dec 16&lt;/D&gt;&lt;D xsi:type="xsd:string"&gt;FYE  Dec 16&lt;/D&gt;&lt;/FQL&gt;&lt;FQL&gt;&lt;Q&gt;HK^'FYE' + '  ' + CONVERT_DATE(FE_GUIDANCE_HISTO_DATE(DATEN,CAPEX,ANNUAL_ROLL,+1,'YYYY',NOW,-2AY,''),'MMM YY')&lt;/Q&gt;&lt;R&gt;0&lt;/R&gt;&lt;C&gt;0&lt;/C&gt;&lt;/FQL&gt;&lt;FQL&gt;&lt;Q&gt;CPE^'FYE' + '  ' + CONVERT_DATE(FE_GUIDANCE_HISTO_DATE(DATEN,CAPEX,ANNUAL_ROLL,+1,'YYYY',NOW,-2AY,''),'MMM YY')&lt;/Q&gt;&lt;R&gt;7&lt;/R&gt;&lt;C&gt;1&lt;/C&gt;&lt;D xsi:type="xsd:string"&gt;FYE  Dec 17&lt;/D&gt;&lt;D xsi:type="xsd:string"&gt;FYE  Dec 17&lt;/D&gt;&lt;D xsi:type="xsd:string"&gt;FYE  Dec 17&lt;/D&gt;&lt;D xsi:type="xsd:string"&gt;FYE  Dec 16&lt;/D&gt;&lt;D xsi:type="xsd:string"&gt;FYE  Dec 16&lt;/D&gt;&lt;D xsi:type="xsd:string"&gt;FYE  Dec 16&lt;/D&gt;&lt;D xsi:type="xsd:string"&gt;FYE  Dec 16&lt;/D&gt;&lt;/FQL&gt;&lt;FQL&gt;&lt;Q&gt;AREX^'FYE' + '  ' + CONVERT_DATE(FE_GUIDANCE_HISTO_DATE(DATEN,CAPEX,ANNUAL_ROLL,+1,'YYYY',NOW,-2AY,''),'MMM YY')&lt;/Q&gt;&lt;R&gt;2&lt;/R&gt;&lt;C&gt;1&lt;/C&gt;&lt;D xsi:type="xsd:string"&gt;FYE  Dec 17&lt;/D&gt;&lt;D xsi:type="xsd:string"&gt;FYE  Dec 16&lt;/D&gt;&lt;/FQL&gt;&lt;FQL&gt;&lt;Q&gt;QEP^'FYE' + '  ' + CONVERT_DATE(FE_GUIDANCE_HISTO_DATE(DATEN,CAPEX,ANNUAL_ROLL,+1,'YYYY',NOW,-2AY,''),'MMM YY')&lt;/Q&gt;&lt;R&gt;8&lt;/R&gt;&lt;C&gt;1&lt;/C&gt;&lt;D xsi:type="xsd:string"&gt;FYE  Dec 17&lt;/D&gt;&lt;D xsi:type="xsd:string"&gt;FYE  Dec 17&lt;/D&gt;&lt;D xsi:type="xsd:string"&gt;FYE  Dec 17&lt;/D&gt;&lt;D xsi:type="xsd:string"&gt;FYE  Dec 17&lt;/D&gt;&lt;D xsi:type="xsd:string"&gt;FYE  Dec 16&lt;/D&gt;&lt;D xsi:type="xsd:string"&gt;FYE  Dec 16&lt;/D&gt;&lt;D xsi:type="xsd:string"&gt;FYE  Dec 16&lt;/D&gt;&lt;D xsi:type="xsd:string"&gt;FYE  Dec 16&lt;/D&gt;&lt;/FQL&gt;&lt;FQL&gt;&lt;Q&gt;USEG^'FYE' + '  ' + CONVERT_DATE(FE_GUIDANCE_HISTO_DATE(DATEN,CAPEX,ANNUAL_ROLL,+1,'YYYY',NOW,-2AY,''),'MMM YY')&lt;/Q&gt;&lt;R&gt;0&lt;/R&gt;&lt;C&gt;0&lt;/C&gt;&lt;/FQL&gt;&lt;FQL&gt;&lt;Q&gt;CDEV^FF_OG_FUT_CF(ANN_R_DISCNT_NET,0)&lt;/Q&gt;&lt;R&gt;1&lt;/R&gt;&lt;C&gt;1&lt;/C&gt;&lt;D xsi:type="xsd:double"&gt;584.805&lt;/D&gt;&lt;/FQL&gt;&lt;FQL&gt;&lt;Q&gt;CXO^FF_OG_FUT_CF(ANN_R_DISCNT_NET,0)&lt;/Q&gt;&lt;R&gt;1&lt;/R&gt;&lt;C&gt;1&lt;/C&gt;&lt;D xsi:type="xsd:double"&gt;4190.22&lt;/D&gt;&lt;/FQL&gt;&lt;FQL&gt;&lt;Q&gt;EOG^FF_OG_FUT_CF(ANN_R_DISCNT_NET,0)&lt;/Q&gt;&lt;R&gt;1&lt;/R&gt;&lt;C&gt;1&lt;/C&gt;&lt;D xsi:type="xsd:double"&gt;8812.157&lt;/D&gt;&lt;/FQL&gt;&lt;FQL&gt;&lt;Q&gt;HK^FF_OG_FUT_CF(ANN_R_DISCNT_NET,0)&lt;/Q&gt;&lt;R&gt;1&lt;/R&gt;&lt;C&gt;1&lt;/C&gt;&lt;D xsi:type="xsd:double"&gt;803.517&lt;/D&gt;&lt;/FQL&gt;&lt;FQL&gt;&lt;Q&gt;MTDR^FF_OG_FUT_CF(ANN_R_DISCNT_NET,0)&lt;/Q&gt;&lt;R&gt;1&lt;/R&gt;&lt;C&gt;1&lt;/C&gt;&lt;D xsi:type="xsd:double"&gt;575.043&lt;/D&gt;&lt;/FQL&gt;&lt;FQL&gt;&lt;Q&gt;PE^FF_OG_FUT_CF(ANN_R_DISCNT_NET,0)&lt;/Q&gt;&lt;R&gt;1&lt;/R&gt;&lt;C&gt;1&lt;/C&gt;&lt;D xsi:type="xsd:double"&gt;1184.312&lt;/D&gt;&lt;/FQL&gt;&lt;FQL&gt;&lt;Q&gt;RSPP^FF_OG_FUT_CF(ANN_R_DISCNT_NET,0)&lt;/Q&gt;&lt;R&gt;1&lt;/R&gt;&lt;C&gt;1&lt;/C&gt;&lt;D xsi:type="xsd:double"&gt;1193.396&lt;/D&gt;&lt;/FQL&gt;&lt;FQL&gt;&lt;Q&gt;XEC^FF_OG_FUT_CF(ANN_R_DISCNT_NET,0)&lt;/Q&gt;&lt;R&gt;1&lt;/R&gt;&lt;C&gt;1&lt;/C&gt;&lt;D xsi:type="xsd:double"&gt;1892.618&lt;/D&gt;&lt;/FQL&gt;&lt;FQL&gt;&lt;Q&gt;MTDR^'FYE' + '  ' + CONVERT_DATE(FE_GUIDANCE_HISTO_DATE(DATEN,CAPEX,ANNUAL_ROLL,+1,'YYYY',NOW,-2AY,''),'MMM YY')&lt;/Q&gt;&lt;R&gt;8&lt;/R&gt;&lt;C&gt;1&lt;/C&gt;&lt;D xsi:type="xsd:string"&gt;FYE  Dec 17&lt;/D&gt;&lt;D xsi:type="xsd:string"&gt;FYE  Dec 17&lt;/D&gt;&lt;D xsi:type="xsd:string"&gt;FYE  Dec 17&lt;/D&gt;&lt;D xsi:type="xsd:string"&gt;FYE  Dec 17&lt;/D&gt;&lt;D xsi:type="xsd:string"&gt;FYE  Dec 16&lt;/D&gt;&lt;D xsi:type="xsd:string"&gt;FYE  Dec 16&lt;/D&gt;&lt;D xsi:type="xsd:string"&gt;FYE  Dec 16&lt;/D&gt;&lt;D xsi:type="xsd:string"&gt;FYE  Dec 16&lt;/D&gt;&lt;/FQL&gt;&lt;FQL&gt;&lt;Q&gt;EGN^'FYE' + '  ' + CONVERT_DATE(FE_GUIDANCE_HISTO_DATE(DATEN,CAPEX,ANNUAL_ROLL,+1,'YYYY',NOW,-2AY,''),'MMM YY')&lt;/Q&gt;&lt;R&gt;3&lt;/R&gt;&lt;C&gt;1&lt;/C&gt;&lt;D xsi:type="xsd:string"&gt;FYE  Dec 17&lt;/D&gt;&lt;D xsi:type="xsd:string"&gt;FYE  Dec 17&lt;/D&gt;&lt;D xsi:type="xsd:string"&gt;FYE  Dec 17&lt;/D&gt;&lt;/FQL&gt;&lt;FQL&gt;&lt;Q&gt;RSPP^'FYE' + '  ' + CONVERT_DATE(FE_GUIDANCE_HISTO_DATE(DATEN,CAPEX,ANNUAL_ROLL,+1,'YYYY',NOW,-2AY,''),'MMM YY')&lt;/Q&gt;&lt;R&gt;7&lt;/R&gt;&lt;C&gt;1&lt;/C&gt;&lt;D xsi:type="xsd:string"&gt;FYE  Dec 17&lt;/D&gt;&lt;D xsi:type="xsd:string"&gt;FYE  Dec 17&lt;/D&gt;&lt;D xsi:type="xsd:string"&gt;FYE  Dec 17&lt;/D&gt;&lt;D xsi:type="xsd:string"&gt;FYE  Dec 16&lt;/D&gt;&lt;D xsi:type="xsd:string"&gt;FYE  Dec 16&lt;/D&gt;&lt;D xsi:type="xsd:string"&gt;FYE  Dec 16&lt;/D&gt;&lt;D xsi:type="xsd:string"&gt;FYE  Dec 16&lt;/D&gt;&lt;/FQL&gt;&lt;FQL&gt;&lt;Q&gt;DVN^'FYE' + '  ' + CONVERT_DATE(FE_GUIDANCE_HISTO_DATE(DATEN,CAPEX,ANNUAL_ROLL,+1,'YYYY',NOW,-2AY,''),'MMM YY')&lt;/Q&gt;&lt;R&gt;7&lt;/R&gt;&lt;C&gt;1&lt;/C&gt;&lt;D xsi:type="xsd:string"&gt;FYE  Dec 17&lt;/D&gt;&lt;D xsi:type="xsd:string"&gt;FYE  Dec 17&lt;/D&gt;&lt;D xsi:type="xsd:string"&gt;FYE  Dec 17&lt;/D&gt;&lt;D xsi:type="xsd:string"&gt;FYE  Dec 17&lt;/D&gt;&lt;D xsi:type="xsd:string"&gt;FYE  Dec 16&lt;/D&gt;&lt;D xsi:type="xsd:string"&gt;FYE  Dec 16&lt;/D&gt;&lt;D xsi:type="xsd:string"&gt;FYE  Dec 16&lt;/D&gt;&lt;/FQL&gt;&lt;FQL&gt;&lt;Q&gt;NBL^'FYE' + '  ' + CONVERT_DATE(FE_GUIDANCE_HISTO_DATE(DATEN,CAPEX,ANNUAL_ROLL,+1,'YYYY',NOW,-2AY,''),'MMM YY')&lt;/Q&gt;&lt;R&gt;0&lt;/R&gt;&lt;C&gt;0&lt;/C&gt;&lt;/FQL&gt;&lt;FQL&gt;&lt;Q&gt;REN^'FYE' + '  ' + CONVERT_DATE(FE_GUIDANCE_HISTO_DATE(DATEN,CAPEX,ANNUAL_ROLL,+1,'YYYY',NOW,-2AY,''),'MMM YY')&lt;/Q&gt;&lt;R&gt;3&lt;/R&gt;&lt;C&gt;1&lt;/C&gt;&lt;D xsi:type="xsd:string"&gt;FYE  Dec 16&lt;/D&gt;&lt;D xsi:type="xsd:string"&gt;FYE  Dec 16&lt;/D&gt;&lt;D xsi:type="xsd:string"&gt;FYE  Dec 16&lt;/D&gt;&lt;/FQL&gt;&lt;FQL&gt;&lt;Q&gt;CRZO^'FYE' + '  ' + CONVERT_DATE(FE_GUIDANCE_HISTO_DATE(DATEN,CAPEX,ANNUAL_ROLL,+1,'YYYY',NOW,-2AY,''),'MMM YY')&lt;/Q&gt;&lt;R&gt;8&lt;/R&gt;&lt;C&gt;1&lt;/C&gt;&lt;D xsi:type="xsd:string"&gt;FYE  Dec 17&lt;/D&gt;&lt;D xsi:type="xsd:string"&gt;FYE  Dec 17&lt;/D&gt;&lt;D xsi:type="xsd:string"&gt;FYE  Dec 17&lt;/D&gt;&lt;D xsi:type="xsd:string"&gt;FYE  Dec 17&lt;/D&gt;&lt;D xsi:type="xsd:string"&gt;FYE  Dec 16&lt;/D&gt;&lt;D xsi:type="xsd:string"&gt;FYE  Dec 16&lt;/D&gt;&lt;D xsi:type="xsd:string"&gt;FYE  Dec 16&lt;/D&gt;&lt;D xsi:type="xsd:string"&gt;FYE  Dec 16&lt;/D&gt;&lt;/FQL&gt;&lt;FQL&gt;&lt;Q&gt;COP^'FYE' + '  ' + CONVERT_DATE(FE_GUIDANCE_HISTO_DATE(DATEN,CAPEX,ANNUAL_ROLL,+1,'YYYY',NOW,-2AY,''),'MMM YY')&lt;/Q&gt;&lt;R&gt;6&lt;/R&gt;&lt;C&gt;1&lt;/C&gt;&lt;D xsi:type="xsd:string"&gt;FYE  Dec 17&lt;/D&gt;&lt;D xsi:type="xsd:string"&gt;FYE  Dec 17&lt;/D&gt;&lt;D xsi:type="xsd:string"&gt;FYE  Dec 17&lt;/D&gt;&lt;D xsi:type="xsd:string"&gt;FYE  Dec 17&lt;/D&gt;&lt;D xsi:type="xsd:string"&gt;FYE  Dec 16&lt;/D&gt;&lt;D xsi:type="xsd:string"&gt;FYE  Dec 16&lt;/D&gt;&lt;/FQL&gt;&lt;FQL&gt;&lt;Q&gt;APA^FF_OG_FUT_CF(ANN_R_DISCNT_NET,0)&lt;/Q&gt;&lt;R&gt;1&lt;/R&gt;&lt;C&gt;1&lt;/C&gt;&lt;D xsi:type="xsd:double"&gt;8060&lt;/D&gt;&lt;/FQL&gt;&lt;FQL&gt;&lt;Q&gt;COP^FF_OG_FUT_CF(ANN_R_DISCNT_NET,0)&lt;/Q&gt;&lt;R&gt;1&lt;/R&gt;&lt;C&gt;1&lt;/C&gt;&lt;D xsi:type="xsd:double"&gt;8151&lt;/D&gt;&lt;/FQL&gt;&lt;FQL&gt;&lt;Q&gt;DVN^FF_OG_FUT_CF(ANN_R_DISCNT_NET,0)&lt;/Q&gt;&lt;R&gt;1&lt;/R&gt;&lt;C&gt;1&lt;/C&gt;&lt;D xsi:type="xsd:double"&gt;4198&lt;/D&gt;&lt;/FQL&gt;&lt;FQL&gt;&lt;Q&gt;EPE^FF_OG_FUT_CF(ANN_R_DISCNT_NET,0)&lt;/Q&gt;&lt;R&gt;1&lt;/R&gt;&lt;C&gt;1&lt;/C&gt;&lt;D xsi:type="xsd:double"&gt;1027&lt;/D&gt;&lt;/FQL&gt;&lt;FQL&gt;&lt;Q&gt;JAG^FF_OG_FUT_CF(ANN_R_DISCNT_NET,0)&lt;/Q&gt;&lt;R&gt;1&lt;/R&gt;&lt;C&gt;1&lt;/C&gt;&lt;D xsi:type="xsd:double"&gt;270.946&lt;/D&gt;&lt;/FQL&gt;&lt;FQL&gt;&lt;Q&gt;NBL^FF_OG_FUT_CF(ANN_R_DISCNT_NET,0)&lt;/Q&gt;&lt;R&gt;1&lt;/R&gt;&lt;C&gt;1&lt;/C&gt;&lt;D xsi:type="xsd:double"&gt;5686&lt;/D&gt;&lt;/FQL&gt;&lt;FQL&gt;&lt;Q&gt;PXD^FF_OG_FUT_CF(ANN_R_DISCNT_NET,0)&lt;/Q&gt;&lt;R&gt;1&lt;/R&gt;&lt;C&gt;1&lt;/C&gt;&lt;D xsi:type="xsd:double"&gt;4190&lt;/D&gt;&lt;/FQL&gt;&lt;FQL&gt;&lt;Q&gt;SM^FF_OG_FUT_CF(ANN_R_DISCNT_NET,0)&lt;/Q&gt;&lt;R&gt;1&lt;/R&gt;&lt;C&gt;1&lt;/C&gt;&lt;D xsi:type="xsd:double"&gt;1152.113&lt;/D&gt;&lt;/FQL&gt;&lt;FQL&gt;&lt;Q&gt;ECA^FF_OG_FUT_CF(ANN_R_DISCNT_NET,0)&lt;/Q&gt;&lt;R&gt;1&lt;/R&gt;&lt;C&gt;1&lt;/C&gt;&lt;D xsi:type="xsd:double"&gt;1688&lt;/D&gt;&lt;/FQL&gt;&lt;FQL&gt;&lt;Q&gt;QEP^FF_OG_FUT_CF(ANN_R_DISCNT_NET,0)&lt;/Q&gt;&lt;R&gt;1&lt;/R&gt;&lt;C&gt;1&lt;/C&gt;&lt;D xsi:type="xsd:double"&gt;1928&lt;/D&gt;&lt;/FQL&gt;&lt;FQL&gt;&lt;Q&gt;LPI^FF_OG_FUT_CF(ANN_R_DISCNT_NET,0)&lt;/Q&gt;&lt;R&gt;1&lt;/R&gt;&lt;C&gt;1&lt;/C&gt;&lt;D xsi:type="xsd:double"&gt;978.494&lt;/D&gt;&lt;/FQL&gt;&lt;FQL&gt;&lt;Q&gt;ESTE^FF_OG_FUT_CF(ANN_R_DISCNT_NET,0)&lt;/Q&gt;&lt;R&gt;1&lt;/R&gt;&lt;C&gt;1&lt;/C&gt;&lt;D xsi:type="xsd:double"&gt;85.883&lt;/D&gt;&lt;/FQL&gt;&lt;FQL&gt;&lt;Q&gt;USEG^FF_OG_FUT_CF(ANN_R_DISCNT_NET,0)&lt;/Q&gt;&lt;R&gt;1&lt;/R&gt;&lt;C&gt;1&lt;/C&gt;&lt;D xsi:type="xsd:double"&gt;6.747&lt;/D&gt;&lt;/FQL&gt;&lt;FQL&gt;&lt;Q&gt;AREX^FF_OG_FUT_CF(ANN_R_DISCNT_NET,0)&lt;/Q&gt;&lt;R&gt;1&lt;/R&gt;&lt;C&gt;1&lt;/C&gt;&lt;D xsi:type="xsd:double"&gt;297.755&lt;/D&gt;&lt;/FQL&gt;&lt;FQL&gt;&lt;Q&gt;CPE^FF_OG_FUT_CF(ANN_R_DISCNT_NET,0)&lt;/Q&gt;&lt;R&gt;1&lt;/R&gt;&lt;C&gt;1&lt;/C&gt;&lt;D xsi:type="xsd:double"&gt;809.832&lt;/D&gt;&lt;/FQL&gt;&lt;FQL&gt;&lt;Q&gt;OXY^FF_OG_FUT_CF(ANN_R_DISCNT_NET,0)&lt;/Q&gt;&lt;R&gt;1&lt;/R&gt;&lt;C&gt;1&lt;/C&gt;&lt;D xsi:type="xsd:double"&gt;9713&lt;/D&gt;&lt;/FQL&gt;&lt;FQL&gt;&lt;Q&gt;OAS^FF_OG_TOT_RSRV_PROVED_NET(ANN_R_BOE,0)&lt;/Q&gt;&lt;R&gt;1&lt;/R&gt;&lt;C&gt;1&lt;/C&gt;&lt;D xsi:type="xsd:double"&gt;305.11&lt;/D&gt;&lt;/FQL&gt;&lt;FQL&gt;&lt;Q&gt;USEG^FF_OG_AREA_TOT(ANN_R_NET_ACRE,09/2017)&lt;/Q&gt;&lt;R&gt;1&lt;/R&gt;&lt;C&gt;1&lt;/C&gt;&lt;D xsi:type="xsd:double"&gt;7958&lt;/D&gt;&lt;/FQL&gt;&lt;FQL&gt;&lt;Q&gt;USEG^FF_OG_AREA_TOT(ANN_R_GROSS_ACRE,09/2017)&lt;/Q&gt;&lt;R&gt;1&lt;/R&gt;&lt;C&gt;1&lt;/C&gt;&lt;D xsi:type="xsd:double"&gt;95839&lt;/D&gt;&lt;/FQL&gt;&lt;FQL&gt;&lt;Q&gt;COP^FF_OG_AREA_TOT(ANN_R_NET_ACRE,09/2017)&lt;/Q&gt;&lt;R&gt;1&lt;/R&gt;&lt;C&gt;1&lt;/C&gt;&lt;D xsi:type="xsd:double"&gt;31097000&lt;/D&gt;&lt;/FQL&gt;&lt;FQL&gt;&lt;Q&gt;COP^FF_OG_AREA_TOT(ANN_R_GROSS_ACRE,09/2017)&lt;/Q&gt;&lt;R&gt;1&lt;/R&gt;&lt;C&gt;1&lt;/C&gt;&lt;D xsi:type="xsd:double"&gt;65588000&lt;/D&gt;&lt;/FQL&gt;&lt;FQL&gt;&lt;Q&gt;AXAS^FF_OG_AREA_TOT(ANN_R_NET_ACRE,09/2017)&lt;/Q&gt;&lt;R&gt;1&lt;/R&gt;&lt;C&gt;1&lt;/C&gt;&lt;D xsi:type="xsd:double"&gt;61896&lt;/D&gt;&lt;/FQL&gt;&lt;FQL&gt;&lt;Q&gt;AXAS^FF_OG_AREA_TOT(ANN_R_GROSS_ACRE,09/2017)&lt;/Q&gt;&lt;R&gt;1&lt;/R&gt;&lt;C&gt;1&lt;/C&gt;&lt;D xsi:type="xsd:double"&gt;90730&lt;/D&gt;&lt;/FQL&gt;&lt;FQL&gt;&lt;Q&gt;DVN^FF_OG_AREA_TOT(ANN_R_NET_ACRE,09/2017)&lt;/Q&gt;&lt;R&gt;1&lt;/R&gt;&lt;C&gt;1&lt;/C&gt;&lt;D xsi:type="xsd:double"&gt;4600000&lt;/D&gt;&lt;/FQL&gt;&lt;FQL&gt;&lt;Q&gt;DVN^FF_OG_AREA_TOT(ANN_R_GROSS_ACRE,09/2017)&lt;/Q&gt;&lt;R&gt;1&lt;/R&gt;&lt;C&gt;1&lt;/C&gt;&lt;D xsi:type="xsd:double"&gt;8708000&lt;/D&gt;&lt;/FQL&gt;&lt;FQL&gt;&lt;Q&gt;FANG^FF_OG_AREA_TOT(ANN_R_NET_ACRE,09/2017)&lt;/Q&gt;&lt;R&gt;1&lt;/R&gt;&lt;C&gt;1&lt;/C&gt;&lt;D xsi:type="xsd:double"&gt;105894&lt;/D&gt;&lt;/FQL&gt;&lt;FQL&gt;&lt;Q&gt;FANG^FF_OG_AREA_TOT(ANN_R_GROSS_ACRE,09/2017)&lt;/Q&gt;&lt;R&gt;1&lt;/R&gt;&lt;C&gt;1&lt;/C&gt;&lt;D xsi:type="xsd:double"&gt;134109&lt;/D&gt;&lt;/FQL&gt;&lt;FQL&gt;&lt;Q&gt;RSPP^FF_OG_AREA_TOT(ANN_R_NET_ACRE,09/2017)&lt;/Q&gt;&lt;R&gt;1&lt;/R&gt;&lt;C&gt;1&lt;/C&gt;&lt;D xsi:type="xsd:double"&gt;83986&lt;/D&gt;&lt;/FQL&gt;&lt;FQL&gt;&lt;Q&gt;RSPP^FF_OG_AREA_TOT(ANN_R_GROSS_ACRE,09/2017)&lt;/Q&gt;&lt;R&gt;1&lt;/R&gt;&lt;C&gt;1&lt;/C&gt;&lt;D xsi:type="xsd:double"&gt;138633&lt;/D&gt;&lt;/FQL&gt;&lt;FQL&gt;&lt;Q&gt;CPE^FF_OG_AREA_TOT(ANN_R_NET_ACRE,09/2017)&lt;/Q&gt;&lt;R&gt;1&lt;/R&gt;&lt;C&gt;1&lt;/C&gt;&lt;D xsi:type="xsd:double"&gt;39825&lt;/D&gt;&lt;/FQL&gt;&lt;FQL&gt;&lt;Q&gt;CPE^FF_OG_AREA_TOT(ANN_R_GROSS_ACRE,09/2017)&lt;/Q&gt;&lt;R&gt;1&lt;/R&gt;&lt;C&gt;1&lt;/C&gt;&lt;D xsi:type="xsd:double"&gt;52339&lt;/D&gt;&lt;/FQL&gt;&lt;FQL&gt;&lt;Q&gt;LPI^FF_OG_AREA_TOT(ANN_R_NET_ACRE,09/2017)&lt;/Q&gt;&lt;R&gt;1&lt;/R&gt;&lt;C&gt;1&lt;/C&gt;&lt;D xsi:type="xsd:double"&gt;143040&lt;/D&gt;&lt;/FQL&gt;&lt;FQL&gt;&lt;Q&gt;LPI^FF_OG_AREA_TOT(ANN_R_GROSS_ACRE,09/2017)&lt;/Q&gt;&lt;R&gt;1&lt;/R&gt;&lt;C&gt;1&lt;/C&gt;&lt;D xsi:type="xsd:double"&gt;168158&lt;/D&gt;&lt;/FQL&gt;&lt;FQL&gt;&lt;Q&gt;CDEV^FF_OG_AREA_TOT(ANN_R_NET_ACRE,09/2017)&lt;/Q&gt;&lt;R&gt;1&lt;/R&gt;&lt;C&gt;1&lt;/C&gt;&lt;D xsi:type="xsd:double"&gt;76067&lt;/D&gt;&lt;/FQL&gt;&lt;FQL&gt;&lt;Q&gt;CDEV^FF_OG_AREA_TOT(ANN_R_GROSS_ACRE,09/2017)&lt;/Q&gt;&lt;R&gt;1&lt;/R&gt;&lt;C&gt;1&lt;/C&gt;&lt;D xsi:type="xsd:double"&gt;123958&lt;/D&gt;&lt;/FQL&gt;&lt;FQL&gt;&lt;Q&gt;XEC^FF_OG_AREA_TOT(ANN_R_NET_ACRE,09/2017)&lt;/Q&gt;&lt;R&gt;1&lt;/R&gt;&lt;C&gt;1&lt;/C&gt;&lt;D xsi:type="xsd:double"&gt;6303249&lt;/D&gt;&lt;/FQL&gt;&lt;FQL&gt;&lt;Q&gt;XEC^FF_OG_AREA_TOT(ANN_R_GROSS_ACRE,09/2017)&lt;/Q&gt;&lt;R&gt;1&lt;/R&gt;&lt;C&gt;1&lt;/C&gt;&lt;D xsi:type="xsd:double"&gt;7374182&lt;/D&gt;&lt;/FQL&gt;&lt;FQL&gt;&lt;Q&gt;PE^FF_OG_AREA_TOT(ANN_R_NET_ACRE,09/2017)&lt;/Q&gt;&lt;R&gt;1&lt;/R&gt;&lt;C&gt;1&lt;/C&gt;&lt;D xsi:type="xsd:double"&gt;138567&lt;/D&gt;&lt;/FQL&gt;&lt;FQL&gt;&lt;Q&gt;PE^FF_OG_AREA_TOT(ANN_R_GROSS_ACRE,09/2017)&lt;/Q&gt;&lt;R&gt;1&lt;/R&gt;&lt;C&gt;1&lt;/C&gt;&lt;D xsi:type="xsd:double"&gt;171730&lt;/D&gt;&lt;/FQL&gt;&lt;FQL&gt;&lt;Q&gt;CRZO^FF_OG_AREA_TOT(ANN_R_NET_ACRE,09/2017)&lt;/Q&gt;&lt;R&gt;1&lt;/R&gt;&lt;C&gt;1&lt;/C&gt;&lt;D xsi:type="xsd:double"&gt;221284&lt;/D&gt;&lt;/FQL&gt;&lt;FQL&gt;&lt;Q&gt;CRZO^FF_OG_AREA_TOT(ANN_R_GROSS_ACRE,09/2017)&lt;/Q&gt;&lt;R&gt;1&lt;/R&gt;&lt;C&gt;1&lt;/C&gt;&lt;D xsi:type="xsd:double"&gt;403657&lt;/D&gt;&lt;/FQL&gt;&lt;FQL&gt;&lt;Q&gt;PXD^FF_OG_AREA_TOT(ANN_R_NET_ACRE,09/2017)&lt;/Q&gt;&lt;R&gt;1&lt;/R&gt;&lt;C&gt;1&lt;/C&gt;&lt;D xsi:type="xsd:double"&gt;1341363&lt;/D&gt;&lt;/FQL&gt;&lt;FQL&gt;&lt;Q&gt;PXD^FF_OG_AREA_TOT(ANN_R_GROSS_ACRE,09/2017)&lt;/Q&gt;&lt;R&gt;1&lt;/R&gt;&lt;C&gt;1&lt;/C&gt;&lt;D xsi:type="xsd:double"&gt;1587202&lt;/D&gt;&lt;/FQL&gt;&lt;FQL&gt;&lt;Q&gt;ESTE^FF_OG_AREA_TOT(ANN_R_NET_ACRE,09/2017)&lt;/Q&gt;&lt;R&gt;1&lt;/R&gt;&lt;C&gt;1&lt;/C&gt;&lt;D xsi:type="xsd:double"&gt;130100&lt;/D&gt;&lt;/FQL&gt;&lt;FQL&gt;&lt;Q&gt;ESTE^FF_OG_AREA_TOT(ANN_R_GROSS_ACRE,09/2017)&lt;/Q&gt;&lt;R&gt;1&lt;/R&gt;&lt;C&gt;1&lt;/C&gt;&lt;D xsi:type="xsd:double"&gt;307000&lt;/D&gt;&lt;/FQL&gt;&lt;FQL&gt;&lt;Q&gt;REN^FF_OG_AREA_TOT(ANN_R_NET_ACRE,09/2017)&lt;/Q&gt;&lt;R&gt;1&lt;/R&gt;&lt;C&gt;1&lt;/C&gt;&lt;D xsi:type="xsd:double"&gt;51948&lt;/D&gt;&lt;/FQL&gt;&lt;FQL&gt;&lt;Q&gt;REN^FF_OG_AREA_TOT(ANN_R_GROSS_ACRE,09/2017)&lt;/Q&gt;&lt;R&gt;1&lt;/R&gt;&lt;C&gt;1&lt;/C&gt;&lt;D xsi:type="xsd:double"&gt;72337&lt;/D&gt;&lt;/FQL&gt;&lt;FQL&gt;&lt;Q&gt;JAG^FF_OG_AREA_TOT(ANN_R_NET_ACRE,09/2017)&lt;/Q&gt;&lt;R&gt;1&lt;/R&gt;&lt;C&gt;1&lt;/C&gt;&lt;D xsi:type="xsd:double"&gt;66393&lt;/D&gt;&lt;/FQL&gt;&lt;FQL&gt;&lt;Q&gt;JAG^FF_OG_AREA_TOT(ANN_R_GROSS_ACRE,09/2017)&lt;/Q&gt;&lt;R&gt;1&lt;/R&gt;&lt;C&gt;1&lt;/C&gt;&lt;D xsi:type="xsd:double"&gt;72306&lt;/D&gt;&lt;/FQL&gt;&lt;FQL&gt;&lt;Q&gt;MTDR^FF_OG_AREA_TOT(ANN_R_NET_ACRE,09/2017)&lt;/Q&gt;&lt;R&gt;1&lt;/R&gt;&lt;C&gt;1&lt;/C&gt;&lt;D xsi:type="xsd:double"&gt;145367&lt;/D&gt;&lt;/FQL&gt;&lt;FQL&gt;&lt;Q&gt;MTDR^FF_OG_AREA_TOT(ANN_R_GROSS_ACRE,09/2017)&lt;/Q&gt;&lt;R&gt;1&lt;/R&gt;&lt;C&gt;1&lt;/C&gt;&lt;D xsi:type="xsd:double"&gt;220434&lt;/D&gt;&lt;/FQL&gt;&lt;FQL&gt;&lt;Q&gt;EGN^FF_OG_AREA_TOT(ANN_R_NET_ACRE,09/2017)&lt;/Q&gt;&lt;R&gt;1&lt;/R&gt;&lt;C&gt;1&lt;/C&gt;&lt;D xsi:type="xsd:double"&gt;253140&lt;/D&gt;&lt;/FQL&gt;&lt;FQL&gt;&lt;Q&gt;EGN^FF_OG_AREA_TOT(ANN_R_GROSS_ACRE,09/2017)&lt;/Q&gt;&lt;R&gt;1&lt;/R&gt;&lt;C&gt;1&lt;/C&gt;&lt;D xsi:type="xsd:double"&gt;380796&lt;/D&gt;&lt;/FQL&gt;&lt;FQL&gt;&lt;Q&gt;EPE^FF_OG_AREA_TOT(ANN_R_NET_ACRE,09/2017)&lt;/Q&gt;&lt;R&gt;1&lt;/R&gt;&lt;C&gt;1&lt;/C&gt;&lt;D xsi:type="xsd:double"&gt;572511&lt;/D&gt;&lt;/FQL&gt;&lt;FQL&gt;&lt;Q&gt;EPE^FF_OG_AREA_TOT(ANN_R_GROSS_ACRE,09/2017)&lt;/Q&gt;&lt;R&gt;1&lt;/R&gt;&lt;C&gt;1&lt;/C&gt;&lt;D xsi:type="xsd:double"&gt;941616&lt;/D&gt;&lt;/FQL&gt;&lt;FQL&gt;&lt;Q&gt;CXO^FF_OG_AREA_TOT(ANN_R_NET_ACRE,09/2017)&lt;/Q&gt;&lt;R&gt;1&lt;/R&gt;&lt;C&gt;1&lt;/C&gt;&lt;D xsi:type="xsd:double"&gt;587007&lt;/D&gt;&lt;/FQL&gt;&lt;FQL&gt;&lt;Q&gt;CXO^FF_OG_AREA_TOT(ANN_R_GROSS_ACRE,09/2017)&lt;/Q&gt;&lt;R&gt;1&lt;/R&gt;&lt;C&gt;1&lt;/C&gt;&lt;D xsi:type="xsd:double"&gt;894827&lt;/D&gt;&lt;/FQL&gt;&lt;FQL&gt;&lt;Q&gt;ECA^FF_OG_AREA_TOT(ANN_R_NET_ACRE,09/2017)&lt;/Q&gt;&lt;R&gt;1&lt;/R&gt;&lt;C&gt;1&lt;/C&gt;&lt;D xsi:type="xsd:double"&gt;3633985.464&lt;/D&gt;&lt;/FQL&gt;&lt;FQL&gt;&lt;Q&gt;ECA^FF_OG_AREA_TOT(ANN_R_GROSS_ACRE,09/2017)&lt;/Q&gt;&lt;R&gt;1&lt;/R&gt;&lt;C&gt;1&lt;/C&gt;&lt;D xsi:type="xsd:double"&gt;5092979.628&lt;/D&gt;&lt;/FQL&gt;&lt;FQL&gt;&lt;Q&gt;EOG^FF_OG_AREA_TOT(ANN_R_NET_ACRE,09/2017)&lt;/Q&gt;&lt;R&gt;1&lt;/R&gt;&lt;C&gt;1&lt;/C&gt;&lt;D xsi:type="xsd:double"&gt;4841994&lt;/D&gt;&lt;/FQL&gt;&lt;FQL&gt;&lt;Q&gt;EOG^FF_OG_AREA_TOT(ANN_R_GROSS_ACRE,09/2017)&lt;/Q&gt;&lt;R&gt;1&lt;/R&gt;&lt;C&gt;1&lt;/C&gt;&lt;D xsi:type="xsd:double"&gt;6745055&lt;/D&gt;&lt;/FQL&gt;&lt;FQL&gt;&lt;Q&gt;SM^FF_OG_AREA_TOT(ANN_R_NET_ACRE,09/2017)&lt;/Q&gt;&lt;R&gt;1&lt;/R&gt;&lt;C&gt;1&lt;/C&gt;&lt;D xsi:type="xsd:double"&gt;851324&lt;/D&gt;&lt;/FQL&gt;&lt;FQL&gt;&lt;Q&gt;SM^FF_OG_AREA_TOT(ANN_R_GROSS_ACRE,09/2017)&lt;/Q&gt;&lt;R&gt;1&lt;/R&gt;&lt;C&gt;1&lt;/C&gt;&lt;D xsi:type="xsd:double"&gt;1277145&lt;/D&gt;&lt;/FQL&gt;&lt;FQL&gt;&lt;Q&gt;WPX^FF_OG_AREA_TOT(ANN_R_NET_ACRE,09/2017)&lt;/Q&gt;&lt;R&gt;1&lt;/R&gt;&lt;C&gt;1&lt;/C&gt;&lt;D xsi:type="xsd:double"&gt;509585&lt;/D&gt;&lt;/FQL&gt;&lt;FQL&gt;&lt;Q&gt;WPX^FF_OG_AREA_TOT(ANN_R_GROSS_ACRE,09/2017)&lt;/Q&gt;&lt;R&gt;1&lt;/R&gt;&lt;C&gt;1&lt;/C&gt;&lt;D xsi:type="xsd:double"&gt;853636&lt;/D&gt;&lt;/FQL&gt;&lt;FQL&gt;&lt;Q&gt;HK^FF_OG_AREA_TOT(ANN_R_NET_ACRE,09/2017)&lt;/Q&gt;&lt;R&gt;1&lt;/R&gt;&lt;C&gt;1&lt;/C&gt;&lt;D xsi:type="xsd:double"&gt;456973&lt;/D&gt;&lt;/FQL&gt;&lt;FQL&gt;&lt;Q&gt;HK^FF_OG_AREA_TOT(ANN_R_GROSS_ACRE,09/2017)&lt;/Q&gt;&lt;R&gt;1&lt;/R&gt;&lt;C&gt;1&lt;/C&gt;&lt;D xsi:type="xsd:double"&gt;798667&lt;/D&gt;&lt;/FQL&gt;&lt;FQL&gt;&lt;Q&gt;OXY^FF_OG_AREA_TOT(ANN_R_NET_ACRE,09/2017)&lt;/Q&gt;&lt;R&gt;1&lt;/R&gt;&lt;C&gt;1&lt;/C&gt;&lt;D xsi:type="xsd:double"&gt;5095000&lt;/D&gt;&lt;/FQL&gt;&lt;FQL&gt;&lt;Q&gt;OXY^FF_OG_AREA_TOT(ANN_R_GROSS_ACRE,09/2017)&lt;/Q&gt;&lt;R&gt;1&lt;/R&gt;&lt;C&gt;1&lt;/C&gt;&lt;D xsi:type="xsd:double"&gt;10871000&lt;/D&gt;&lt;/FQL&gt;&lt;FQL&gt;&lt;Q&gt;NBL^FF_OG_AREA_TOT(ANN_R_NET_ACRE,09/2017)&lt;/Q&gt;&lt;R&gt;1&lt;/R&gt;&lt;C&gt;1&lt;/C&gt;&lt;D xsi:type="xsd:double"&gt;3522000&lt;/D&gt;&lt;/FQL&gt;&lt;FQL&gt;&lt;Q&gt;NBL^FF_OG_AREA_TOT(ANN_R_GROSS_ACRE,09/2017)&lt;/Q&gt;&lt;R&gt;1&lt;/R&gt;&lt;C&gt;1&lt;/C&gt;&lt;D xsi:type="xsd:double"&gt;8014000&lt;/D&gt;&lt;/FQL&gt;&lt;FQL&gt;&lt;Q&gt;APA^FF_OG_AREA_TOT(ANN_R_NET_ACRE,09/2017)&lt;/Q&gt;&lt;R&gt;1&lt;/R&gt;&lt;C&gt;1&lt;/C&gt;&lt;D xsi:type="xsd:double"&gt;10955000&lt;/D&gt;&lt;/FQL&gt;&lt;FQL&gt;&lt;Q&gt;APA^FF_OG_AREA_TOT(ANN_R_GROSS_ACRE,09/2017)&lt;/Q&gt;&lt;R&gt;1&lt;/R&gt;&lt;C&gt;1&lt;/C&gt;&lt;D xsi:type="xsd:double"&gt;16443000&lt;/D&gt;&lt;/FQL&gt;&lt;FQL&gt;&lt;Q&gt;MRO^FF_OG_AREA_TOT(ANN_R_NET_ACRE,09/2017)&lt;/Q&gt;&lt;R&gt;1&lt;/R&gt;&lt;C&gt;1&lt;/C&gt;&lt;D xsi:type="xsd:double"&gt;4519000&lt;/D&gt;&lt;/FQL&gt;&lt;FQL&gt;&lt;Q&gt;MRO^FF_OG_AREA_TOT(ANN_R_GROSS_ACRE,09/2017)&lt;/Q&gt;&lt;R&gt;1&lt;/R&gt;&lt;C&gt;1&lt;/C&gt;&lt;D xsi:type="xsd:double"&gt;17776000&lt;/D&gt;&lt;/FQL&gt;&lt;FQL&gt;&lt;Q&gt;QEP^FF_OG_AREA_TOT(ANN_R_NET_ACRE,09/2017)&lt;/Q&gt;&lt;R&gt;1&lt;/R&gt;&lt;C&gt;1&lt;/C&gt;&lt;D xsi:type="xsd:double"&gt;1198258&lt;/D&gt;&lt;/FQL&gt;&lt;FQL&gt;&lt;Q&gt;QEP^FF_OG_AREA_TOT(ANN_R_GROSS_ACRE,09/2017)&lt;/Q&gt;&lt;R&gt;1&lt;/R&gt;&lt;C&gt;1&lt;/C&gt;&lt;D xsi:type="xsd:double"&gt;2496695&lt;/D&gt;&lt;/FQL&gt;&lt;FQL&gt;&lt;Q&gt;AREX^FF_OG_AREA_TOT(ANN_R_NET_ACRE,09/2017)&lt;/Q&gt;&lt;R&gt;1&lt;/R&gt;&lt;C&gt;1&lt;/C&gt;&lt;D xsi:type="xsd:double"&gt;125094&lt;/D&gt;&lt;/FQL&gt;&lt;FQL&gt;&lt;Q&gt;AREX^FF_OG_AREA_TOT(ANN_R_GROSS_ACRE,09/2017)&lt;/Q&gt;&lt;R&gt;1&lt;/R&gt;&lt;C&gt;1&lt;/C&gt;&lt;D xsi:type="xsd:double"&gt;140288&lt;/D&gt;&lt;/FQL&gt;&lt;FQL&gt;&lt;Q&gt;PDCE^FF_OG_AREA_TOT(ANN_R_NET_ACRE,09/2017)&lt;/Q&gt;&lt;R&gt;1&lt;/R&gt;&lt;C&gt;1&lt;/C&gt;&lt;D xsi:type="xsd:double"&gt;220454&lt;/D&gt;&lt;/FQL&gt;&lt;FQL&gt;&lt;Q&gt;PDCE^FF_OG_AREA_TOT(ANN_R_GROSS_ACRE,09/2017)&lt;/Q&gt;&lt;R&gt;1&lt;/R&gt;&lt;C&gt;1&lt;/C&gt;&lt;D xsi:type="xsd:double"&gt;240947&lt;/D&gt;&lt;/FQL&gt;&lt;FQL&gt;&lt;Q&gt;USEG^FF_SGA(QTR_R,09/2017)&lt;/Q&gt;&lt;R&gt;1&lt;/R&gt;&lt;C&gt;1&lt;/C&gt;&lt;D xsi:type="xsd:double"&gt;0.599&lt;/D&gt;&lt;/FQL&gt;&lt;FQL&gt;&lt;Q&gt;USEG^FF_DEP_AMORT_EXP(QTR_R,09/2017)&lt;/Q&gt;&lt;R&gt;1&lt;/R&gt;&lt;C&gt;1&lt;/C&gt;&lt;D xsi:type="xsd:double"&gt;0.146&lt;/D&gt;&lt;/FQL&gt;&lt;FQL&gt;&lt;Q&gt;COP^FF_SGA(QTR_R,09/2017)&lt;/Q&gt;&lt;R&gt;1&lt;/R&gt;&lt;C&gt;1&lt;/C&gt;&lt;D xsi:type="xsd:double"&gt;132&lt;/D&gt;&lt;/FQL&gt;&lt;FQL&gt;&lt;Q&gt;COP^FF_DEP_AMORT_EXP(QTR_R,09/2017)&lt;/Q&gt;&lt;R&gt;1&lt;/R&gt;&lt;C&gt;1&lt;/C&gt;&lt;D xsi:type="xsd:double"&gt;1615&lt;/D&gt;&lt;/FQL&gt;&lt;FQL&gt;&lt;Q&gt;AXAS^FF_SGA(QTR_R,09/2017)&lt;/Q&gt;&lt;R&gt;1&lt;/R&gt;&lt;C&gt;1&lt;/C&gt;&lt;D xsi:type="xsd:double"&gt;5.057&lt;/D&gt;&lt;/FQL&gt;&lt;FQL&gt;&lt;Q&gt;AXAS^FF_DEP_AMORT_EXP(QTR_R,09/2017)&lt;/Q&gt;&lt;R&gt;1&lt;/R&gt;&lt;C&gt;1&lt;/C&gt;&lt;D xsi:type="xsd:double"&gt;7.877&lt;/D&gt;&lt;/FQL&gt;&lt;FQL&gt;&lt;Q&gt;DVN^FF_SGA(QTR_R,09/2017)&lt;/Q&gt;&lt;R&gt;1&lt;/R&gt;&lt;C&gt;1&lt;/C&gt;&lt;D xsi:type="xsd:double"&gt;153&lt;/D&gt;&lt;/FQL&gt;&lt;FQL&gt;&lt;Q&gt;DVN^FF_DEP_AMORT_EXP(QTR_R,09/2017)&lt;/Q&gt;&lt;R&gt;1&lt;/R&gt;&lt;C&gt;1&lt;/C&gt;&lt;D xsi:type="xsd:double"&gt;416&lt;/D&gt;&lt;/FQL&gt;&lt;FQL&gt;&lt;Q&gt;FANG^FF_SGA(QTR_R,09/2017)&lt;/Q&gt;&lt;R&gt;1&lt;/R&gt;&lt;C&gt;1&lt;/C&gt;&lt;D xsi:type="xsd:double"&gt;11.888&lt;/D&gt;&lt;/FQL&gt;&lt;FQL&gt;&lt;Q&gt;FANG^FF_DEP_AMORT_EXP(QTR_R,09/2017)&lt;/Q&gt;&lt;R&gt;1&lt;/R&gt;&lt;C&gt;1&lt;/C&gt;&lt;D xsi:type="xsd:double"&gt;87.936&lt;/D&gt;&lt;/FQL&gt;&lt;FQL&gt;&lt;Q&gt;RSPP^FF_SGA(QTR_R,09/2017)&lt;/Q&gt;&lt;R&gt;1&lt;/R&gt;&lt;C&gt;1&lt;/C&gt;&lt;D xsi:type="xsd:double"&gt;12.12&lt;/D&gt;&lt;/FQL&gt;&lt;FQL&gt;&lt;Q&gt;RSPP^FF_DEP_AMORT_EXP(QTR_R,09/2017)&lt;/Q&gt;&lt;R&gt;1&lt;/R&gt;&lt;C&gt;1&lt;/C&gt;&lt;D xsi:type="xsd:double"&gt;74.264&lt;/D&gt;&lt;/FQL&gt;&lt;FQL&gt;&lt;Q&gt;CPE^FF_SGA(QTR_R,09/2017)&lt;/Q&gt;&lt;R&gt;1&lt;/R&gt;&lt;C&gt;1&lt;/C&gt;&lt;D xsi:type="xsd:double"&gt;7.259&lt;/D&gt;&lt;/FQL&gt;&lt;FQL&gt;&lt;Q&gt;CPE^FF_DEP_AMORT_EXP(QTR_R,09/2017)&lt;/Q&gt;&lt;R&gt;1&lt;/R&gt;&lt;C&gt;1&lt;/C&gt;&lt;D xsi:type="xsd:double"&gt;29.263&lt;/D&gt;&lt;/FQL&gt;&lt;FQL&gt;&lt;Q&gt;LPI^FF_SGA(QTR_R,09/2017)&lt;/Q&gt;&lt;R&gt;1&lt;/R&gt;&lt;C&gt;1&lt;/C&gt;&lt;D xsi:type="xsd:double"&gt;25&lt;/D&gt;&lt;/FQL&gt;&lt;FQL&gt;&lt;Q&gt;LPI^FF_DEP_AMORT_EXP(QTR_R,09/2017)&lt;/Q&gt;&lt;R&gt;1&lt;/R&gt;&lt;C&gt;1&lt;/C&gt;&lt;D xsi:type="xsd:double"&gt;42.163&lt;/D&gt;&lt;/FQL&gt;&lt;FQL&gt;&lt;Q&gt;CDEV^FF_SGA(QTR_R,09/2017)&lt;/Q&gt;&lt;R&gt;1&lt;/R&gt;&lt;C&gt;1&lt;/C&gt;&lt;D xsi:type="xsd:double"&gt;13.311&lt;/D&gt;&lt;/FQL&gt;&lt;FQL&gt;&lt;Q&gt;CDEV^FF_DEP_AMORT_EXP(QTR_R,09/2017)&lt;/Q&gt;&lt;R&gt;1&lt;/R&gt;&lt;C&gt;1&lt;/C&gt;&lt;D xsi:type="xsd:double"&gt;42.387&lt;/D&gt;&lt;/FQL&gt;&lt;FQL&gt;&lt;Q&gt;XEC^FF_SGA(QTR_R,09/2017)&lt;/Q&gt;&lt;R&gt;1&lt;/R&gt;&lt;C&gt;1&lt;/C&gt;&lt;D xsi:type="xsd:double"&gt;28.077&lt;/D&gt;&lt;/FQL&gt;&lt;FQL&gt;&lt;Q&gt;XEC^FF_DEP_AMORT_EXP(QTR_R,09/2017)&lt;/Q&gt;&lt;R&gt;1&lt;/R&gt;&lt;C&gt;1&lt;/C&gt;&lt;D xsi:type="xsd:double"&gt;112.893&lt;/D&gt;&lt;/FQL&gt;&lt;FQL&gt;&lt;Q&gt;PE^FF_SGA(QTR_R,09/2017)&lt;/Q&gt;&lt;R&gt;1&lt;/R&gt;&lt;C&gt;1&lt;/C&gt;&lt;D xsi:type="xsd:double"&gt;33.573&lt;/D&gt;&lt;/FQL&gt;&lt;FQL&gt;&lt;Q&gt;PE^FF_DEP_AMORT_EXP(QTR_R,09/2017)&lt;/Q&gt;&lt;R&gt;1&lt;/R&gt;&lt;C&gt;1&lt;/C&gt;&lt;D xsi:type="xsd:double"&gt;95.087&lt;/D&gt;&lt;/FQL&gt;&lt;FQL&gt;&lt;Q&gt;CRZO^FF_SGA(QTR_R,09/2017)&lt;/Q&gt;&lt;R&gt;1&lt;/R&gt;&lt;C&gt;1&lt;/C&gt;&lt;D xsi:type="xsd:double"&gt;16.029&lt;/D&gt;&lt;/FQL&gt;&lt;FQL&gt;&lt;Q&gt;CRZO^FF_DEP_AMORT_EXP(QTR_R,09/2017)&lt;/Q&gt;&lt;R&gt;1&lt;/R&gt;&lt;C&gt;1&lt;/C&gt;&lt;D xsi:type="xsd:double"&gt;67.564&lt;/D&gt;&lt;/FQL&gt;&lt;FQL&gt;&lt;Q&gt;PXD^FF_SGA(QTR_R,09/2017)&lt;/Q&gt;&lt;R&gt;1&lt;/R&gt;&lt;C&gt;1&lt;/C&gt;&lt;D xsi:type="xsd:double"&gt;81&lt;/D&gt;&lt;/FQL&gt;&lt;FQL&gt;&lt;Q&gt;PXD^FF_DEP_AMORT_EXP(QTR_R,09/2017)&lt;/Q&gt;&lt;R&gt;1&lt;/R&gt;&lt;C&gt;1&lt;/C&gt;&lt;D xsi:type="xsd:double"&gt;361&lt;/D&gt;&lt;/FQL&gt;&lt;FQL&gt;&lt;Q&gt;ESTE^FF_SGA(QTR_R,09/2017)&lt;/Q&gt;&lt;R&gt;1&lt;/R&gt;&lt;C&gt;1&lt;/C&gt;&lt;D xsi:type="xsd:double"&gt;7.295&lt;/D&gt;&lt;/FQL&gt;&lt;FQL&gt;&lt;Q&gt;ESTE^FF_DEP_AMORT_EXP(QTR_R,09/2017)&lt;/Q&gt;&lt;R&gt;1&lt;/R&gt;&lt;C&gt;1&lt;/C&gt;&lt;D xsi:type="xsd:double"&gt;10.402&lt;/D&gt;&lt;/FQL&gt;&lt;FQL&gt;&lt;Q&gt;REN^FF_SGA(QTR_R,09/2017)&lt;/Q&gt;&lt;R&gt;1&lt;/R&gt;&lt;C&gt;1&lt;/C&gt;&lt;D xsi:type="xsd:double"&gt;9.546&lt;/D&gt;&lt;/FQL&gt;&lt;FQL&gt;&lt;Q&gt;REN^FF_DEP_AMORT_EXP(QTR_R,09/2017)&lt;/Q&gt;&lt;R&gt;1&lt;/R&gt;&lt;C&gt;1&lt;/C&gt;&lt;D xsi:type="xsd:double"&gt;25.521&lt;/D&gt;&lt;/FQL&gt;&lt;FQL&gt;&lt;Q&gt;JAG^FF_SGA(QTR_R,09/2017)&lt;/Q&gt;&lt;R&gt;1&lt;/R&gt;&lt;C&gt;1&lt;/C&gt;&lt;D xsi:type="xsd:double"&gt;17.733&lt;/D&gt;&lt;/FQL&gt;&lt;FQL&gt;&lt;Q&gt;JAG^FF_DEP_AMORT_EXP(QTR_R,09/2017)&lt;/Q&gt;&lt;R&gt;1&lt;/R&gt;&lt;C&gt;1&lt;/C&gt;&lt;D xsi:type="xsd:double"&gt;31.114&lt;/D&gt;&lt;/FQL&gt;&lt;FQL&gt;&lt;Q&gt;MTDR^FF_SGA(QTR_R,09/2017)&lt;/Q&gt;&lt;R&gt;1&lt;/R&gt;&lt;C&gt;1&lt;/C&gt;&lt;D xsi:type="xsd:double"&gt;16.156&lt;/D&gt;&lt;/FQL&gt;&lt;FQL&gt;&lt;Q&gt;MTDR^FF_DEP_AMORT_EXP(QTR_R,09/2017)&lt;/Q&gt;&lt;R&gt;1&lt;/R&gt;&lt;C&gt;1&lt;/C&gt;&lt;D xsi:type="xsd:double"&gt;48.123&lt;/D&gt;&lt;/FQL&gt;&lt;FQL&gt;&lt;Q&gt;EGN^FF_SGA(QTR_R,09/2017)&lt;/Q&gt;&lt;R&gt;1&lt;/R&gt;&lt;C&gt;1&lt;/C&gt;&lt;D xsi:type="xsd:double"&gt;21.474&lt;/D&gt;&lt;/FQL&gt;&lt;FQL&gt;&lt;Q&gt;EGN^FF_DEP_AMORT_EXP(QTR_R,09/2017)&lt;/Q&gt;&lt;R&gt;1&lt;/R&gt;&lt;C&gt;1&lt;/C&gt;&lt;D xsi:type="xsd:double"&gt;133.329&lt;/D&gt;&lt;/FQL&gt;&lt;FQL&gt;&lt;Q&gt;EPE^FF_SGA(QTR_R,09/2017)&lt;/Q&gt;&lt;R&gt;1&lt;/R&gt;&lt;C&gt;1&lt;/C&gt;&lt;D xsi:type="xsd:double"&gt;25&lt;/D&gt;&lt;/FQL&gt;&lt;FQL&gt;&lt;Q&gt;EPE^FF_DEP_AMORT_EXP(QTR_R,09/2017)&lt;/Q&gt;&lt;R&gt;1&lt;/R&gt;&lt;C&gt;1&lt;/C&gt;&lt;D xsi:type="xsd:double"&gt;118&lt;/D&gt;&lt;/FQL&gt;&lt;FQL&gt;&lt;Q&gt;CXO^FF_SGA(QTR_R,09/2017)&lt;/Q&gt;&lt;R&gt;1&lt;/R&gt;&lt;C&gt;1&lt;/C&gt;&lt;D xsi:type="xsd:double"&gt;64&lt;/D&gt;&lt;/FQL&gt;&lt;FQL&gt;&lt;Q&gt;CXO^FF_DEP_AMORT_EXP(QTR_R,09/2017)&lt;/Q&gt;&lt;R&gt;1&lt;/R&gt;&lt;C&gt;1&lt;/C&gt;&lt;D xsi:type="xsd:double"&gt;291&lt;/D&gt;&lt;/FQL&gt;&lt;FQL&gt;&lt;Q&gt;ECA^FF_SGA(QTR_R,09/2017)&lt;/Q&gt;&lt;R&gt;1&lt;/R&gt;&lt;C&gt;1&lt;/C&gt;&lt;D xsi:type="xsd:double"&gt;86.0000000006333&lt;/D&gt;&lt;/FQL&gt;&lt;FQL&gt;&lt;Q&gt;ECA^FF_DEP_AMORT_EXP(QTR_R,09/2017)&lt;/Q&gt;&lt;R&gt;1&lt;/R&gt;&lt;C&gt;1&lt;/C&gt;&lt;D xsi:type="xsd:double"&gt;219.000000001613&lt;/D&gt;&lt;/FQL&gt;&lt;FQL&gt;&lt;Q&gt;EOG^FF_SGA(QTR_R,09/2017)&lt;/Q&gt;&lt;R&gt;1&lt;/R&gt;&lt;C&gt;1&lt;/C&gt;&lt;D xsi:type="xsd:double"&gt;111.717&lt;/D&gt;&lt;/FQL&gt;&lt;FQL&gt;&lt;Q&gt;EOG^FF_DEP_AMORT_EXP(QTR_R,09/2017)&lt;/Q&gt;&lt;R&gt;1&lt;/R&gt;&lt;C&gt;1&lt;/C&gt;&lt;D xsi:type="xsd:double"&gt;846.272&lt;/D&gt;&lt;/FQL&gt;&lt;FQL&gt;&lt;Q&gt;SM^FF_SGA(QTR_R,09/2017)&lt;/Q&gt;&lt;R&gt;1&lt;/R&gt;&lt;C&gt;1&lt;/C&gt;&lt;D xsi:type="xsd:double"&gt;27.88&lt;/D&gt;&lt;/FQL&gt;&lt;FQL&gt;&lt;Q&gt;SM^FF_DEP_AMORT_EXP(QTR_R,09/2017)&lt;/Q&gt;&lt;R&gt;1&lt;/R&gt;&lt;C&gt;1&lt;/C&gt;&lt;D xsi:type="xsd:double"&gt;134.599&lt;/D&gt;&lt;/FQL&gt;&lt;FQL&gt;&lt;Q&gt;WPX^FF_SGA(QTR_R,09/2017)&lt;/Q&gt;&lt;R&gt;1&lt;/R&gt;&lt;C&gt;1&lt;/C&gt;&lt;D xsi:type="xsd:double"&gt;42&lt;/D&gt;&lt;/FQL&gt;&lt;FQL&gt;&lt;Q&gt;WPX^FF_DEP_AMORT_EXP(QTR_R,09/2017)&lt;/Q&gt;&lt;R&gt;1&lt;/R&gt;&lt;C&gt;1&lt;/C&gt;&lt;D xsi:type="xsd:double"&gt;189&lt;/D&gt;&lt;/FQL&gt;&lt;FQL&gt;&lt;Q&gt;HK^FF_SGA(QTR_R,09/2017)&lt;/Q&gt;&lt;R&gt;1&lt;/R&gt;&lt;C&gt;1&lt;/C&gt;&lt;D xsi:type="xsd:double"&gt;39.195&lt;/D&gt;&lt;/FQL&gt;&lt;FQL&gt;&lt;Q&gt;HK^FF_DEP_AMORT_EXP(QTR_R,09/2017)&lt;/Q&gt;&lt;R&gt;1&lt;/R&gt;&lt;C&gt;1&lt;/C&gt;&lt;D xsi:type="xsd:double"&gt;35.94&lt;/D&gt;&lt;/FQL&gt;&lt;FQL&gt;&lt;Q&gt;OXY^FF_SGA(QTR_R,09/2017)&lt;/Q&gt;&lt;R&gt;1&lt;/R&gt;&lt;C&gt;1&lt;/C&gt;&lt;D xsi:type="xsd:double"&gt;352&lt;/D&gt;&lt;/FQL&gt;&lt;FQL&gt;&lt;Q&gt;OXY^FF_DEP_AMORT_EXP(QTR_R,09/2017)&lt;/Q&gt;&lt;R&gt;1&lt;/R&gt;&lt;C&gt;1&lt;/C&gt;&lt;D xsi:type="xsd:double"&gt;996&lt;/D&gt;&lt;/FQL&gt;&lt;FQL&gt;&lt;Q&gt;NBL^FF_SGA(QTR_R,09/2017)&lt;/Q&gt;&lt;R&gt;1&lt;/R&gt;&lt;C&gt;1&lt;/C&gt;&lt;D xsi:type="xsd:double"&gt;102&lt;/D&gt;&lt;/FQL&gt;&lt;FQL&gt;&lt;Q&gt;NBL^FF_DEP_AMORT_EXP(QTR_R,09/2017)&lt;/Q&gt;&lt;R&gt;1&lt;/R&gt;&lt;C&gt;1&lt;/C&gt;&lt;D xsi:type="xsd:double"&gt;525&lt;/D&gt;&lt;/FQL&gt;&lt;FQL&gt;&lt;Q&gt;APA^FF_SGA(QTR_R,09/2017)&lt;/Q&gt;&lt;R&gt;1&lt;/R&gt;&lt;C&gt;1&lt;/C&gt;&lt;D xsi:type="xsd:double"&gt;98&lt;/D&gt;&lt;/FQL&gt;&lt;FQL&gt;&lt;Q&gt;APA^FF_DEP_AMORT_EXP(QTR_R,09/2017)&lt;/Q&gt;&lt;R&gt;1&lt;/R&gt;&lt;C&gt;1&lt;/C&gt;&lt;D xsi:type="xsd:double"&gt;787&lt;/D&gt;&lt;/FQL&gt;&lt;FQL&gt;&lt;Q&gt;MRO^FF_SGA(QTR_R,09/2017)&lt;/Q&gt;&lt;R&gt;1&lt;/R&gt;&lt;C&gt;1&lt;/C&gt;&lt;D xsi:type="xsd:double"&gt;97&lt;/D&gt;&lt;/FQL&gt;&lt;FQL&gt;&lt;Q&gt;MRO^FF_DEP_AMORT_EXP(QTR_R,09/2017)&lt;/Q&gt;&lt;R&gt;1&lt;/R&gt;&lt;C&gt;1&lt;/C&gt;&lt;D xsi:type="xsd:double"&gt;890&lt;/D&gt;&lt;/FQL&gt;&lt;FQL&gt;&lt;Q&gt;QEP^FF_SGA(QTR_R,09/2017)&lt;/Q&gt;&lt;R&gt;1&lt;/R&gt;&lt;C&gt;1&lt;/C&gt;&lt;D xsi:type="xsd:double"&gt;43.4&lt;/D&gt;&lt;/FQL&gt;&lt;FQL&gt;&lt;Q&gt;QEP^FF_DEP_AMORT_EXP(QTR_R,09/2017)&lt;/Q&gt;&lt;R&gt;1&lt;/R&gt;&lt;C&gt;1&lt;/C&gt;&lt;D xsi:type="xsd:double"&gt;226.4&lt;/D&gt;&lt;/FQL&gt;&lt;FQL&gt;&lt;Q&gt;AREX^FF_SGA(QTR_R,09/2017)&lt;/Q&gt;&lt;R&gt;1&lt;/R&gt;&lt;C&gt;1&lt;/C&gt;&lt;D xsi:type="xsd:double"&gt;6.366&lt;/D&gt;&lt;/FQL&gt;&lt;FQL&gt;&lt;Q&gt;AREX^FF_DEP_AMORT_EXP(QTR_R,09/2017)&lt;/Q&gt;&lt;R&gt;1&lt;/R&gt;&lt;C&gt;1&lt;/C&gt;&lt;D xsi:type="xsd:double"&gt;16.843&lt;/D&gt;&lt;/FQL&gt;&lt;FQL&gt;&lt;Q&gt;PDCE^FF_SGA(QTR_R,09/2017)&lt;/Q&gt;&lt;R&gt;1&lt;/R&gt;&lt;C&gt;1&lt;/C&gt;&lt;D xsi:type="xsd:double"&gt;29.299&lt;/D&gt;&lt;/FQL&gt;&lt;FQL&gt;&lt;Q&gt;PDCE^FF_DEP_AMORT_EXP(QTR_R,09/2017)&lt;/Q&gt;&lt;R&gt;1&lt;/R&gt;&lt;C&gt;1&lt;/C&gt;&lt;D xsi:type="xsd:double"&gt;420.52&lt;/D&gt;&lt;/FQL&gt;&lt;FQL&gt;&lt;Q&gt;USEG^FF_OG_PROD_EXP(QTR_R,09/2017)&lt;/Q&gt;&lt;R&gt;1&lt;/R&gt;&lt;C&gt;1&lt;/C&gt;&lt;D xsi:type="xsd:double"&gt;0.856&lt;/D&gt;&lt;/FQL&gt;&lt;FQL&gt;&lt;Q&gt;COP^FF_OG_PROD_EXP(QTR_R,09/2017)&lt;/Q&gt;&lt;R&gt;0&lt;/R&gt;&lt;C&gt;0&lt;/C&gt;&lt;/FQL&gt;&lt;FQL&gt;&lt;Q&gt;AXAS^FF_OG_PROD_EXP(QTR_R,09/2017)&lt;/Q&gt;&lt;R&gt;1&lt;/R&gt;&lt;C&gt;1&lt;/C&gt;&lt;D xsi:type="xsd:double"&gt;6.134&lt;/D&gt;&lt;/FQL&gt;&lt;FQL&gt;&lt;Q&gt;DVN^FF_OG_PROD_EXP(QTR_R,09/2017)&lt;/Q&gt;&lt;R&gt;1&lt;/R&gt;&lt;C&gt;1&lt;/C&gt;&lt;D xsi:type="xsd:double"&gt;451&lt;/D&gt;&lt;/FQL&gt;&lt;FQL&gt;&lt;Q&gt;FANG^FF_OG_PROD_EXP(QTR_R,09/2017)&lt;/Q&gt;&lt;R&gt;1&lt;/R&gt;&lt;C&gt;1&lt;/C&gt;&lt;D xsi:type="xsd:double"&gt;50.869&lt;/D&gt;&lt;/FQL&gt;&lt;FQL&gt;&lt;Q&gt;RSPP^FF_OG_PROD_EXP(QTR_R,09/2017)&lt;/Q&gt;&lt;R&gt;1&lt;/R&gt;&lt;C&gt;1&lt;/C&gt;&lt;D xsi:type="xsd:double"&gt;46.666&lt;/D&gt;&lt;/FQL&gt;&lt;FQL&gt;&lt;Q&gt;CPE^FF_OG_PROD_EXP(QTR_R,09/2017)&lt;/Q&gt;&lt;R&gt;1&lt;/R&gt;&lt;C&gt;1&lt;/C&gt;&lt;D xsi:type="xsd:double"&gt;17.068&lt;/D&gt;&lt;/FQL&gt;&lt;FQL&gt;&lt;Q&gt;LPI^FF_OG_PROD_EXP(QTR_R,09/2017)&lt;/Q&gt;&lt;R&gt;1&lt;/R&gt;&lt;C&gt;1&lt;/C&gt;&lt;D xsi:type="xsd:double"&gt;29.152&lt;/D&gt;&lt;/FQL&gt;&lt;FQL&gt;&lt;Q&gt;CDEV^FF_OG_PROD_EXP(QTR_R,09/2017)&lt;/Q&gt;&lt;R&gt;1&lt;/R&gt;&lt;C&gt;1&lt;/C&gt;&lt;D xsi:type="xsd:double"&gt;17.821&lt;/D&gt;&lt;/FQL&gt;&lt;FQL&gt;&lt;Q&gt;XEC^FF_OG_PROD_EXP(QTR_R,09/2017)&lt;/Q&gt;&lt;R&gt;1&lt;/R&gt;&lt;C&gt;1&lt;/C&gt;&lt;D xsi:type="xsd:double"&gt;89.724&lt;/D&gt;&lt;/FQL&gt;&lt;FQL&gt;&lt;Q&gt;PE^FF_OG_PROD_EXP(QTR_R,09/2017)&lt;/Q&gt;&lt;R&gt;1&lt;/R&gt;&lt;C&gt;1&lt;/C&gt;&lt;D xsi:type="xsd:double"&gt;44.333&lt;/D&gt;&lt;/FQL&gt;&lt;FQL&gt;&lt;Q&gt;CRZO^FF_OG_PROD_EXP(QTR_R,09/2017)&lt;/Q&gt;&lt;R&gt;1&lt;/R&gt;&lt;C&gt;1&lt;/C&gt;&lt;D xsi:type="xsd:double"&gt;44.351&lt;/D&gt;&lt;/FQL&gt;&lt;FQL&gt;&lt;Q&gt;PXD^FF_OG_PROD_EXP(QTR_R,09/2017)&lt;/Q&gt;&lt;R&gt;1&lt;/R&gt;&lt;C&gt;1&lt;/C&gt;&lt;D xsi:type="xsd:double"&gt;205&lt;/D&gt;&lt;/FQL&gt;&lt;FQL&gt;&lt;Q&gt;ESTE^FF_OG_PROD_EXP(QTR_R,09/2017)&lt;/Q&gt;&lt;R&gt;1&lt;/R&gt;&lt;C&gt;1&lt;/C&gt;&lt;D xsi:type="xsd:double"&gt;6.995&lt;/D&gt;&lt;/FQL&gt;&lt;FQL&gt;&lt;Q&gt;REN^FF_OG_PROD_EXP(QTR_R,09/2017)&lt;/Q&gt;&lt;R&gt;1&lt;/R&gt;&lt;C&gt;1&lt;/C&gt;&lt;D xsi:type="xsd:double"&gt;33.86&lt;/D&gt;&lt;/FQL&gt;&lt;FQL&gt;&lt;Q&gt;JAG^FF_OG_PROD_EXP(QTR_R,09/2017)&lt;/Q&gt;&lt;R&gt;1&lt;/R&gt;&lt;C&gt;1&lt;/C&gt;&lt;D xsi:type="xsd:double"&gt;9.923&lt;/D&gt;&lt;/FQL&gt;&lt;FQL&gt;&lt;Q&gt;MTDR^FF_OG_PROD_EXP(QTR_R,09/2017)&lt;/Q&gt;&lt;R&gt;1&lt;/R&gt;&lt;C&gt;1&lt;/C&gt;&lt;D xsi:type="xsd:double"&gt;32.355&lt;/D&gt;&lt;/FQL&gt;&lt;FQL&gt;&lt;Q&gt;EGN^FF_OG_PROD_EXP(QTR_R,09/2017)&lt;/Q&gt;&lt;R&gt;1&lt;/R&gt;&lt;C&gt;1&lt;/C&gt;&lt;D xsi:type="xsd:double"&gt;59.875&lt;/D&gt;&lt;/FQL&gt;&lt;FQL&gt;&lt;Q&gt;EPE^FF_OG_PROD_EXP(QTR_R,09/2017)&lt;/Q&gt;&lt;R&gt;1&lt;/R&gt;&lt;C&gt;1&lt;/C&gt;&lt;D xsi:type="xsd:double"&gt;58&lt;/D&gt;&lt;/FQL&gt;&lt;FQL&gt;&lt;Q&gt;CXO^FF_OG_PROD_EXP(QTR_R,09/2017)&lt;/Q&gt;&lt;R&gt;1&lt;/R&gt;&lt;C&gt;1&lt;/C&gt;&lt;D xsi:type="xsd:double"&gt;154&lt;/D&gt;&lt;/FQL&gt;&lt;FQL&gt;&lt;Q&gt;ECA^FF_OG_PROD_EXP(QTR_R,09/2017)&lt;/Q&gt;&lt;R&gt;1&lt;/R&gt;&lt;C&gt;1&lt;/C&gt;&lt;D xsi:type="xsd:double"&gt;144&lt;/D&gt;&lt;/FQL&gt;&lt;FQL&gt;&lt;Q&gt;SM^FF_OG_PROD_EXP(QTR_R,09/2017)&lt;/Q&gt;&lt;R&gt;1&lt;/R&gt;&lt;C&gt;1&lt;/C&gt;&lt;D xsi:type="xsd:double"&gt;66.8&lt;/D&gt;&lt;/FQL&gt;&lt;FQL&gt;&lt;Q&gt;WPX^FF_OG_PROD_EXP(QTR_R,09/2017)&lt;/Q&gt;&lt;R&gt;1&lt;/R&gt;&lt;C&gt;1&lt;/C&gt;&lt;D xsi:type="xsd:double"&gt;84&lt;/D&gt;&lt;/FQL&gt;&lt;FQL&gt;&lt;Q&gt;HK^FF_OG_PROD_EXP(QTR_R,09/2017)&lt;/Q&gt;&lt;R&gt;1&lt;/R&gt;&lt;C&gt;1&lt;/C&gt;&lt;D xsi:type="xsd:double"&gt;28.288&lt;/D&gt;&lt;/FQL&gt;&lt;FQL&gt;&lt;Q&gt;NBL^FF_OG_PROD_EXP(QTR_R,09/2017)&lt;/Q&gt;&lt;R&gt;1&lt;/R&gt;&lt;C&gt;1&lt;/C&gt;&lt;D xsi:type="xsd:double"&gt;187&lt;/D&gt;&lt;/FQL&gt;&lt;FQL&gt;&lt;Q&gt;APA^FF_OG_PROD_EXP(QTR_R,09/2017)&lt;/Q&gt;&lt;R&gt;1&lt;/R&gt;&lt;C&gt;1&lt;/C&gt;&lt;D xsi:type="xsd:double"&gt;404&lt;/D&gt;&lt;/FQL&gt;&lt;FQL&gt;&lt;Q&gt;MRO^FF_OG_PROD_EXP(QTR_R,09/2017)&lt;/Q&gt;&lt;R&gt;1&lt;/R&gt;&lt;C&gt;1&lt;/C&gt;&lt;D xsi:type="xsd:double"&gt;238&lt;/D&gt;&lt;/FQL&gt;&lt;FQL&gt;&lt;Q&gt;QEP^FF_OG_PROD_EXP(QTR_R,09/2017)&lt;/Q&gt;&lt;R&gt;1&lt;/R&gt;&lt;C&gt;1&lt;/C&gt;&lt;D xsi:type="xsd:double"&gt;104.7&lt;/D&gt;&lt;/FQL&gt;&lt;FQL&gt;&lt;Q&gt;AREX^FF_OG_PROD_EXP(QTR_R,09/2017)&lt;/Q&gt;&lt;R&gt;1&lt;/R&gt;&lt;C&gt;1&lt;/C&gt;&lt;D xsi:type="xsd:double"&gt;6.234&lt;/D&gt;&lt;/FQL&gt;&lt;FQL&gt;&lt;Q&gt;PDCE^FF_OG_PROD_EXP(QTR_R,09/2017)&lt;/Q&gt;&lt;R&gt;1&lt;/R&gt;&lt;C&gt;1&lt;/C&gt;&lt;D xsi:type="xsd:double"&gt;40.869&lt;/D&gt;&lt;/FQL&gt;&lt;FQL&gt;&lt;Q&gt;USEG^FF_OG_PROD_DAY(QTR_R_NGL_BOE,09/2017)&lt;/Q&gt;&lt;R&gt;0&lt;/R&gt;&lt;C&gt;0&lt;/C&gt;&lt;/FQL&gt;&lt;FQL&gt;&lt;Q&gt;USEG^FF_OG_PROD_DAY(QTR_R_NG_CFE,09/2017)&lt;/Q&gt;&lt;R&gt;0&lt;/R&gt;&lt;C&gt;0&lt;/C&gt;&lt;/FQL&gt;&lt;FQL&gt;&lt;Q&gt;USEG^FF_OG_PROD_TOT_NET(QTR_R_NG_CFE,09/2017)&lt;/Q&gt;&lt;R&gt;1&lt;/R&gt;&lt;C&gt;1&lt;/C&gt;&lt;D xsi:type="xsd:double"&gt;75820&lt;/D&gt;&lt;/FQL&gt;&lt;FQL&gt;&lt;Q&gt;USEG^FF_OG_PROD_DAY(QTR_R_OIL_BOE,09/2017)&lt;/Q&gt;&lt;R&gt;0&lt;/R&gt;&lt;C&gt;0&lt;/C&gt;&lt;/FQL&gt;&lt;FQL&gt;&lt;Q&gt;COP^FF_OG_PROD_DAY(QTR_R_NGL_BOE,09/2017)&lt;/Q&gt;&lt;R&gt;1&lt;/R&gt;&lt;C&gt;1&lt;/C&gt;&lt;D xsi:type="xsd:double"&gt;95&lt;/D&gt;&lt;/FQL&gt;&lt;FQL&gt;&lt;Q&gt;COP^FF_OG_PROD_DAY(QTR_R_NG_CFE,09/2017)&lt;/Q&gt;&lt;R&gt;1&lt;/R&gt;&lt;C&gt;1&lt;/C&gt;&lt;D xsi:type="xsd:double"&gt;2918000&lt;/D&gt;&lt;/FQL&gt;&lt;FQL&gt;&lt;Q&gt;COP^FF_OG_PROD_DAY(QTR_R_OIL_BOE,09/2017)&lt;/Q&gt;&lt;R&gt;1&lt;/R&gt;&lt;C&gt;1&lt;/C&gt;&lt;D xsi:type="xsd:double"&gt;645&lt;/D&gt;&lt;/FQL&gt;&lt;FQL&gt;&lt;Q&gt;AXAS^FF_OG_PROD_DAY(QTR_R_NGL_BOE,09/2017)&lt;/Q&gt;&lt;R&gt;1&lt;/R&gt;&lt;C&gt;1&lt;/C&gt;&lt;D xsi:type="xsd:double"&gt;1.474&lt;/D&gt;&lt;/FQL&gt;&lt;FQL&gt;&lt;Q&gt;AXAS^FF_OG_PROD_DAY(QTR_R_NG_CFE,09/2017)&lt;/Q&gt;&lt;R&gt;1&lt;/R&gt;&lt;C&gt;1&lt;/C&gt;&lt;D xsi:type="xsd:double"&gt;12006&lt;/D&gt;&lt;/FQL&gt;&lt;FQL&gt;&lt;Q&gt;AXAS^FF_OG_PROD_DAY(QTR_R_OIL_BOE,09/2017)&lt;/Q&gt;&lt;R&gt;1&lt;/R&gt;&lt;C&gt;1&lt;/C&gt;&lt;D xsi:type="xsd:double"&gt;5.27&lt;/D&gt;&lt;/FQL&gt;&lt;FQL&gt;&lt;Q&gt;DVN^FF_OG_PROD_DAY(QTR_R_NGL_BOE,09/2017)&lt;/Q&gt;&lt;R&gt;1&lt;/R&gt;&lt;C&gt;1&lt;/C&gt;&lt;D xsi:type="xsd:double"&gt;94&lt;/D&gt;&lt;/FQL&gt;&lt;FQL&gt;&lt;Q&gt;DVN^FF_OG_PROD_DAY(QTR_R_NG_CFE,09/2017)&lt;/Q&gt;&lt;R&gt;1&lt;/R&gt;&lt;C&gt;1&lt;/C&gt;&lt;D xsi:type="xsd:double"&gt;1201000&lt;/D&gt;&lt;/FQL&gt;&lt;FQL&gt;&lt;Q&gt;DVN^FF_OG_PROD_DAY(QTR_R_OIL_BOE,09/2017)&lt;/Q&gt;&lt;R&gt;1&lt;/R&gt;&lt;C&gt;1&lt;/C&gt;&lt;D xsi:type="xsd:double"&gt;233&lt;/D&gt;&lt;/FQL&gt;&lt;FQL&gt;&lt;Q&gt;FANG^FF_OG_PROD_DAY(QTR_R_NGL_BOE,09/2017)&lt;/Q&gt;&lt;R&gt;1&lt;/R&gt;&lt;C&gt;1&lt;/C&gt;&lt;D xsi:type="xsd:double"&gt;12.558&lt;/D&gt;&lt;/FQL&gt;&lt;FQL&gt;&lt;Q&gt;FANG^FF_OG_PROD_DAY(QTR_R_NG_CFE,09/2017)&lt;/Q&gt;&lt;R&gt;1&lt;/R&gt;&lt;C&gt;1&lt;/C&gt;&lt;D xsi:type="xsd:double"&gt;64506&lt;/D&gt;&lt;/FQL&gt;&lt;FQL&gt;&lt;Q&gt;FANG^FF_OG_PROD_DAY(QTR_R_OIL_BOE,09/2017)&lt;/Q&gt;&lt;R&gt;1&lt;/R&gt;&lt;C&gt;1&lt;/C&gt;&lt;D xsi:type="xsd:double"&gt;61.72&lt;/D&gt;&lt;/FQL&gt;&lt;FQL&gt;&lt;Q&gt;RSPP^FF_OG_PROD_DAY(QTR_R_NGL_BOE,09/2017)&lt;/Q&gt;&lt;R&gt;1&lt;/R&gt;&lt;C&gt;1&lt;/C&gt;&lt;D xsi:type="xsd:double"&gt;9.4291&lt;/D&gt;&lt;/FQL&gt;&lt;FQL&gt;&lt;Q&gt;RSPP^FF_OG_PROD_DAY(QTR_R_NG_CFE,09/2017)&lt;/Q&gt;&lt;R&gt;1&lt;/R&gt;&lt;C&gt;1&lt;/C&gt;&lt;D xsi:type="xsd:double"&gt;45966.96&lt;/D&gt;&lt;/FQL&gt;&lt;FQL&gt;&lt;Q&gt;RSPP^FF_OG_PROD_DAY(QTR_R_OIL_BOE,09/2017)&lt;/Q&gt;&lt;R&gt;1&lt;/R&gt;&lt;C&gt;1&lt;/C&gt;&lt;D xsi:type="xsd:double"&gt;41.8417&lt;/D&gt;&lt;/FQL&gt;&lt;FQL&gt;&lt;Q&gt;CPE^FF_OG_PROD_DAY(QTR_R_NGL_BOE,09/2017)&lt;/Q&gt;&lt;R&gt;0&lt;/R&gt;&lt;C&gt;0&lt;/C&gt;&lt;/FQL&gt;&lt;FQL&gt;&lt;Q&gt;CPE^FF_OG_PROD_DAY(QTR_R_NG_CFE,09/2017)&lt;/Q&gt;&lt;R&gt;1&lt;/R&gt;&lt;C&gt;1&lt;/C&gt;&lt;D xsi:type="xsd:double"&gt;31109.34&lt;/D&gt;&lt;/FQL&gt;&lt;FQL&gt;&lt;Q&gt;CPE^FF_OG_PROD_DAY(QTR_R_OIL_BOE,09/2017)&lt;/Q&gt;&lt;R&gt;1&lt;/R&gt;&lt;C&gt;1&lt;/C&gt;&lt;D xsi:type="xsd:double"&gt;17.3581&lt;/D&gt;&lt;/FQL&gt;&lt;FQL&gt;&lt;Q&gt;LPI^FF_OG_PROD_DAY(QTR_R_NGL_BOE,09/2017)&lt;/Q&gt;&lt;R&gt;0&lt;/R&gt;&lt;C&gt;0&lt;/C&gt;&lt;/FQL&gt;&lt;FQL&gt;&lt;Q&gt;LPI^FF_OG_PROD_DAY(QTR_R_NG_CFE,09/2017)&lt;/Q&gt;&lt;R&gt;1&lt;/R&gt;&lt;C&gt;1&lt;/C&gt;&lt;D xsi:type="xsd:double"&gt;201636.96&lt;/D&gt;&lt;/FQL&gt;&lt;FQL&gt;&lt;Q&gt;LPI^FF_OG_PROD_DAY(QTR_R_OIL_BOE,09/2017)&lt;/Q&gt;&lt;R&gt;1&lt;/R&gt;&lt;C&gt;1&lt;/C&gt;&lt;D xsi:type="xsd:double"&gt;26.4048&lt;/D&gt;&lt;/FQL&gt;&lt;FQL&gt;&lt;Q&gt;CDEV^FF_OG_PROD_DAY(QTR_R_NGL_BOE,09/2017)&lt;/Q&gt;&lt;R&gt;1&lt;/R&gt;&lt;C&gt;1&lt;/C&gt;&lt;D xsi:type="xsd:double"&gt;5.018&lt;/D&gt;&lt;/FQL&gt;&lt;FQL&gt;&lt;Q&gt;CDEV^FF_OG_PROD_DAY(QTR_R_NG_CFE,09/2017)&lt;/Q&gt;&lt;R&gt;1&lt;/R&gt;&lt;C&gt;1&lt;/C&gt;&lt;D xsi:type="xsd:double"&gt;51444&lt;/D&gt;&lt;/FQL&gt;&lt;FQL&gt;&lt;Q&gt;CDEV^FF_OG_PROD_DAY(QTR_R_OIL_BOE,09/2017)&lt;/Q&gt;&lt;R&gt;1&lt;/R&gt;&lt;C&gt;1&lt;/C&gt;&lt;D xsi:type="xsd:double"&gt;21.108&lt;/D&gt;&lt;/FQL&gt;&lt;FQL&gt;&lt;Q&gt;XEC^FF_OG_PROD_DAY(QTR_R_NGL_BOE,09/2017)&lt;/Q&gt;&lt;R&gt;1&lt;/R&gt;&lt;C&gt;1&lt;/C&gt;&lt;D xsi:type="xsd:double"&gt;47.84&lt;/D&gt;&lt;/FQL&gt;&lt;FQL&gt;&lt;Q&gt;XEC^FF_OG_PROD_DAY(QTR_R_NG_CFE,09/2017)&lt;/Q&gt;&lt;R&gt;1&lt;/R&gt;&lt;C&gt;1&lt;/C&gt;&lt;D xsi:type="xsd:double"&gt;515900&lt;/D&gt;&lt;/FQL&gt;&lt;FQL&gt;&lt;Q&gt;XEC^FF_OG_PROD_DAY(QTR_R_OIL_BOE,09/2017)&lt;/Q&gt;&lt;R&gt;1&lt;/R&gt;&lt;C&gt;1&lt;/C&gt;&lt;D xsi:type="xsd:double"&gt;56.687&lt;/D&gt;&lt;/FQL&gt;&lt;FQL&gt;&lt;Q&gt;PE^FF_OG_PROD_DAY(QTR_R_NGL_BOE,09/2017)&lt;/Q&gt;&lt;R&gt;1&lt;/R&gt;&lt;C&gt;1&lt;/C&gt;&lt;D xsi:type="xsd:double"&gt;12.978&lt;/D&gt;&lt;/FQL&gt;&lt;FQL&gt;&lt;Q&gt;PE^FF_OG_PROD_DAY(QTR_R_NG_CFE,09/2017)&lt;/Q&gt;&lt;R&gt;1&lt;/R&gt;&lt;C&gt;1&lt;/C&gt;&lt;D xsi:type="xsd:double"&gt;68098&lt;/D&gt;&lt;/FQL&gt;&lt;FQL&gt;&lt;Q&gt;PE^FF_OG_PROD_DAY(QTR_R_OIL_BOE,09/2017)&lt;/Q&gt;&lt;R&gt;1&lt;/R&gt;&lt;C&gt;1&lt;/C&gt;&lt;D xsi:type="xsd:double"&gt;47.196&lt;/D&gt;&lt;/FQL&gt;&lt;FQL&gt;&lt;Q&gt;CRZO^FF_OG_PROD_DAY(QTR_R_NGL_BOE,09/2017)&lt;/Q&gt;&lt;R&gt;1&lt;/R&gt;&lt;C&gt;1&lt;/C&gt;&lt;D xsi:type="xsd:double"&gt;6.777&lt;/D&gt;&lt;/FQL&gt;&lt;FQL&gt;&lt;Q&gt;CRZO^FF_OG_PROD_DAY(QTR_R_NG_CFE,09/2017)&lt;/Q&gt;&lt;R&gt;1&lt;/R&gt;&lt;C&gt;1&lt;/C&gt;&lt;D xsi:type="xsd:double"&gt;81265&lt;/D&gt;&lt;/FQL&gt;&lt;FQL&gt;&lt;Q&gt;CRZO^FF_OG_PROD_DAY(QTR_R_OIL_BOE,09/2017)&lt;/Q&gt;&lt;R&gt;1&lt;/R&gt;&lt;C&gt;1&lt;/C&gt;&lt;D xsi:type="xsd:double"&gt;34.903&lt;/D&gt;&lt;/FQL&gt;&lt;FQL&gt;&lt;Q&gt;PXD^FF_OG_PROD_DAY(QTR_R_NGL_BOE,09/2017)&lt;/Q&gt;&lt;R&gt;1&lt;/R&gt;&lt;C&gt;1&lt;/C&gt;&lt;D xsi:type="xsd:double"&gt;57.346&lt;/D&gt;&lt;/FQL&gt;&lt;FQL&gt;&lt;Q&gt;PXD^FF_OG_PROD_DAY(QTR_R_NG_CFE,09/2017)&lt;/Q&gt;&lt;R&gt;1&lt;/R&gt;&lt;C&gt;1&lt;/C&gt;&lt;D xsi:type="xsd:double"&gt;340384&lt;/D&gt;&lt;/FQL&gt;&lt;FQL&gt;&lt;Q&gt;PXD^FF_OG_PROD_DAY(QTR_R_OIL_BOE,09/2017)&lt;/Q&gt;&lt;R&gt;1&lt;/R&gt;&lt;C&gt;1&lt;/C&gt;&lt;D xsi:type="xsd:double"&gt;161.634&lt;/D&gt;&lt;/FQL&gt;&lt;FQL&gt;&lt;Q&gt;ESTE^FF_OG_PROD_DAY(QTR_R_NGL_BOE,09/2017)&lt;/Q&gt;&lt;R&gt;0&lt;/R&gt;&lt;C&gt;0&lt;/C&gt;&lt;/FQL&gt;&lt;FQL&gt;&lt;Q&gt;ESTE^FF_OG_PROD_DAY(QTR_R_NG_CFE,09/2017)&lt;/Q&gt;&lt;R&gt;0&lt;/R&gt;&lt;C&gt;0&lt;/C&gt;&lt;/FQL&gt;&lt;FQL&gt;&lt;Q&gt;ESTE^FF_OG_PROD_TOT_NET(QTR_R_NG_CFE,09/2017)&lt;/Q&gt;&lt;R&gt;1&lt;/R&gt;&lt;C&gt;1&lt;/C&gt;&lt;D xsi:type="xsd:double"&gt;967000&lt;/D&gt;&lt;/FQL&gt;&lt;FQL&gt;&lt;Q&gt;ESTE^FF_OG_PROD_DAY(QTR_R_OIL_BOE,09/2017)&lt;/Q&gt;&lt;R&gt;0&lt;/R&gt;&lt;C&gt;0&lt;/C&gt;&lt;/FQL&gt;&lt;FQL&gt;&lt;Q&gt;REN^FF_OG_PROD_DAY(QTR_R_NGL_BOE,09/2017)&lt;/Q&gt;&lt;R&gt;0&lt;/R&gt;&lt;C&gt;0&lt;/C&gt;&lt;/FQL&gt;&lt;FQL&gt;&lt;Q&gt;REN^FF_OG_PROD_DAY(QTR_R_NG_CFE,09/2017)&lt;/Q&gt;&lt;R&gt;0&lt;/R&gt;&lt;C&gt;0&lt;/C&gt;&lt;/FQL&gt;&lt;FQL&gt;&lt;Q&gt;REN^FF_OG_PROD_TOT_NET(QTR_R_NG_CFE,09/2017)&lt;/Q&gt;&lt;R&gt;1&lt;/R&gt;&lt;C&gt;1&lt;/C&gt;&lt;D xsi:type="xsd:double"&gt;3563000&lt;/D&gt;&lt;/FQL&gt;&lt;FQL&gt;&lt;Q&gt;REN^FF_OG_PROD_DAY(QTR_R_OIL_BOE,09/2017)&lt;/Q&gt;&lt;R&gt;0&lt;/R&gt;&lt;C&gt;0&lt;/C&gt;&lt;/F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QL&gt;&lt;FQL&gt;&lt;Q&gt;JAG^FF_OG_PROD_DAY(QTR_R_NGL_BOE,09/2017)&lt;/Q&gt;&lt;R&gt;1&lt;/R&gt;&lt;C&gt;1&lt;/C&gt;&lt;D xsi:type="xsd:double"&gt;2.087&lt;/D&gt;&lt;/FQL&gt;&lt;FQL&gt;&lt;Q&gt;JAG^FF_OG_PROD_DAY(QTR_R_NG_CFE,09/2017)&lt;/Q&gt;&lt;R&gt;1&lt;/R&gt;&lt;C&gt;1&lt;/C&gt;&lt;D xsi:type="xsd:double"&gt;12346&lt;/D&gt;&lt;/FQL&gt;&lt;FQL&gt;&lt;Q&gt;JAG^FF_OG_PROD_DAY(QTR_R_OIL_BOE,09/2017)&lt;/Q&gt;&lt;R&gt;1&lt;/R&gt;&lt;C&gt;1&lt;/C&gt;&lt;D xsi:type="xsd:double"&gt;15.036&lt;/D&gt;&lt;/FQL&gt;&lt;FQL&gt;&lt;Q&gt;MTDR^FF_OG_PROD_DAY(QTR_R_NGL_BOE,09/2017)&lt;/Q&gt;&lt;R&gt;0&lt;/R&gt;&lt;C&gt;0&lt;/C&gt;&lt;/FQL&gt;&lt;FQL&gt;&lt;Q&gt;MTDR^FF_OG_PROD_DAY(QTR_R_NG_CFE,09/2017)&lt;/Q&gt;&lt;R&gt;1&lt;/R&gt;&lt;C&gt;1&lt;/C&gt;&lt;D xsi:type="xsd:double"&gt;110500&lt;/D&gt;&lt;/FQL&gt;&lt;FQL&gt;&lt;Q&gt;MTDR^FF_OG_PROD_DAY(QTR_R_OIL_BOE,09/2017)&lt;/Q&gt;&lt;R&gt;1&lt;/R&gt;&lt;C&gt;1&lt;/C&gt;&lt;D xsi:type="xsd:double"&gt;23.538&lt;/D&gt;&lt;/FQL&gt;&lt;FQL&gt;&lt;Q&gt;EGN^FF_OG_PROD_DAY(QTR_R_NGL_BOE,09/2017)&lt;/Q&gt;&lt;R&gt;1&lt;/R&gt;&lt;C&gt;1&lt;/C&gt;&lt;D xsi:type="xsd:double"&gt;16.6667&lt;/D&gt;&lt;/FQL&gt;&lt;FQL&gt;&lt;Q&gt;EGN^FF_OG_PROD_DAY(QTR_R_NG_CFE,09/2017)&lt;/Q&gt;&lt;R&gt;1&lt;/R&gt;&lt;C&gt;1&lt;/C&gt;&lt;D xsi:type="xsd:double"&gt;99700&lt;/D&gt;&lt;/FQL&gt;&lt;FQL&gt;&lt;Q&gt;EGN^FF_OG_PROD_DAY(QTR_R_OIL_BOE,09/2017)&lt;/Q&gt;&lt;R&gt;1&lt;/R&gt;&lt;C&gt;1&lt;/C&gt;&lt;D xsi:type="xsd:double"&gt;49&lt;/D&gt;&lt;/FQL&gt;&lt;FQL&gt;&lt;Q&gt;EPE^FF_OG_PROD_DAY(QTR_R_NGL_BOE,09/2017)&lt;/Q&gt;&lt;R&gt;1&lt;/R&gt;&lt;C&gt;1&lt;/C&gt;&lt;D xsi:type="xsd:double"&gt;14.9&lt;/D&gt;&lt;/FQL&gt;&lt;FQL&gt;&lt;Q&gt;EPE^FF_OG_PROD_DAY(QTR_R_NG_CFE,09/2017)&lt;/Q&gt;&lt;R&gt;1&lt;/R&gt;&lt;C&gt;1&lt;/C&gt;&lt;D xsi:type="xsd:double"&gt;126000&lt;/D&gt;&lt;/FQL&gt;&lt;FQL&gt;&lt;Q&gt;EPE^FF_OG_PROD_DAY(QTR_R_OIL_BOE,09/2017)&lt;/Q&gt;&lt;R&gt;1&lt;/R&gt;&lt;C&gt;1&lt;/C&gt;&lt;D xsi:type="xsd:double"&gt;45.1&lt;/D&gt;&lt;/FQL&gt;&lt;FQL&gt;&lt;Q&gt;CXO^FF_OG_PROD_DAY(QTR_R_NGL_BOE,09/2017)&lt;/Q&gt;&lt;R&gt;0&lt;/R&gt;&lt;C&gt;0&lt;/C&gt;&lt;/FQL&gt;&lt;FQL&gt;&lt;Q&gt;CXO^FF_OG_PROD_DAY(QTR_R_NG_CFE,09/2017)&lt;/Q&gt;&lt;R&gt;1&lt;/R&gt;&lt;C&gt;1&lt;/C&gt;&lt;D xsi:type="xsd:double"&gt;441587&lt;/D&gt;&lt;/FQL&gt;&lt;FQL&gt;&lt;Q&gt;CXO^FF_OG_PROD_DAY(QTR_R_OIL_BOE,09/2017)&lt;/Q&gt;&lt;R&gt;1&lt;/R&gt;&lt;C&gt;1&lt;/C&gt;&lt;D xsi:type="xsd:double"&gt;119.565&lt;/D&gt;&lt;/FQL&gt;&lt;FQL&gt;&lt;Q&gt;ECA^FF_OG_PROD_DAY(QTR_R_NGL_BOE,09/2017)&lt;/Q&gt;&lt;R&gt;1&lt;/R&gt;&lt;C&gt;1&lt;/C&gt;&lt;D xsi:type="xsd:double"&gt;52.3&lt;/D&gt;&lt;/FQL&gt;&lt;FQL&gt;&lt;Q&gt;ECA^FF_OG_PROD_DAY(QTR_R_NG_CFE,09/2017)&lt;/Q&gt;&lt;R&gt;1&lt;/R&gt;&lt;C&gt;1&lt;/C&gt;&lt;D xsi:type="xsd:double"&gt;939000&lt;/D&gt;&lt;/FQL&gt;&lt;FQL&gt;&lt;Q&gt;ECA^FF_OG_PROD_DAY(QTR_R_OIL_BOE,09/2017)&lt;/Q&gt;&lt;R&gt;1&lt;/R&gt;&lt;C&gt;1&lt;/C&gt;&lt;D xsi:type="xsd:double"&gt;75.2&lt;/D&gt;&lt;/FQL&gt;&lt;FQL&gt;&lt;Q&gt;EOG^FF_OG_PROD_DAY(QTR_R_NGL_BOE,09/2017)&lt;/Q&gt;&lt;R&gt;1&lt;/R&gt;&lt;C&gt;1&lt;/C&gt;&lt;D xsi:type="xsd:double"&gt;87.4&lt;/D&gt;&lt;/FQL&gt;&lt;FQL&gt;&lt;Q&gt;EOG^FF_OG_PROD_DAY(QTR_R_NG_CFE,09/2017)&lt;/Q&gt;&lt;R&gt;1&lt;/R&gt;&lt;C&gt;1&lt;/C&gt;&lt;D xsi:type="xsd:double"&gt;1096000&lt;/D&gt;&lt;/FQL&gt;&lt;FQL&gt;&lt;Q&gt;EOG^FF_OG_PROD_DAY(QTR_R_OIL_BOE,09/2017)&lt;/Q&gt;&lt;R&gt;1&lt;/R&gt;&lt;C&gt;1&lt;/C&gt;&lt;D xsi:type="xsd:double"&gt;327.9&lt;/D&gt;&lt;/FQL&gt;&lt;FQL&gt;&lt;Q&gt;SM^FF_OG_PROD_DAY(QTR_R_NGL_BOE,09/2017)&lt;/Q&gt;&lt;R&gt;1&lt;/R&gt;&lt;C&gt;1&lt;/C&gt;&lt;D xsi:type="xsd:double"&gt;26.2&lt;/D&gt;&lt;/FQL&gt;&lt;FQL&gt;&lt;Q&gt;SM^FF_OG_PROD_DAY(QTR_R_NG_CFE,09/2017)&lt;/Q&gt;&lt;R&gt;1&lt;/R&gt;&lt;C&gt;1&lt;/C&gt;&lt;D xsi:type="xsd:double"&gt;316100&lt;/D&gt;&lt;/FQL&gt;&lt;FQL&gt;&lt;Q&gt;SM^FF_OG_PROD_DAY(QTR_R_OIL_BOE,09/2017)&lt;/Q&gt;&lt;R&gt;1&lt;/R&gt;&lt;C&gt;1&lt;/C&gt;&lt;D xsi:type="xsd:double"&gt;37.1&lt;/D&gt;&lt;/FQL&gt;&lt;FQL&gt;&lt;Q&gt;WPX^FF_OG_PROD_DAY(QTR_R_NGL_BOE,09/2017)&lt;/Q&gt;&lt;R&gt;1&lt;/R&gt;&lt;C&gt;1&lt;/C&gt;&lt;D xsi:type="xsd:double"&gt;13.3&lt;/D&gt;&lt;/FQL&gt;&lt;FQL&gt;&lt;Q&gt;WPX^FF_OG_PROD_DAY(QTR_R_NG_CFE,09/2017)&lt;/Q&gt;&lt;R&gt;1&lt;/R&gt;&lt;C&gt;1&lt;/C&gt;&lt;D xsi:type="xsd:double"&gt;204000&lt;/D&gt;&lt;/FQL&gt;&lt;FQL&gt;&lt;Q&gt;WPX^FF_OG_PROD_DAY(QTR_R_OIL_BOE,09/2017)&lt;/Q&gt;&lt;R&gt;1&lt;/R&gt;&lt;C&gt;1&lt;/C&gt;&lt;D xsi:type="xsd:double"&gt;64.8&lt;/D&gt;&lt;/FQL&gt;&lt;FQL&gt;&lt;Q&gt;HK^FF_OG_PROD_DAY(QTR_R_NGL_BOE,09/2017)&lt;/Q&gt;&lt;R&gt;1&lt;/R&gt;&lt;C&gt;1&lt;/C&gt;&lt;D xsi:type="xsd:double"&gt;3.4631&lt;/D&gt;&lt;/FQL&gt;&lt;FQL&gt;&lt;Q&gt;HK^FF_OG_PROD_DAY(QTR_R_NG_CFE,09/2017)&lt;/Q&gt;&lt;R&gt;1&lt;/R&gt;&lt;C&gt;1&lt;/C&gt;&lt;D xsi:type="xsd:double"&gt;20778.48&lt;/D&gt;&lt;/FQL&gt;&lt;FQL&gt;&lt;Q&gt;HK^FF_OG_PROD_DAY(QTR_R_OIL_BOE,09/2017)&lt;/Q&gt;&lt;R&gt;1&lt;/R&gt;&lt;C&gt;1&lt;/C&gt;&lt;D xsi:type="xsd:double"&gt;21.9328&lt;/D&gt;&lt;/FQL&gt;&lt;FQL&gt;&lt;Q&gt;OXY^FF_OG_PROD_DAY(QTR_R_NGL_BOE,09/2017)&lt;/Q&gt;&lt;R&gt;1&lt;/R&gt;&lt;C&gt;1&lt;/C&gt;&lt;D xsi:type="xsd:double"&gt;87&lt;/D&gt;&lt;/FQL&gt;&lt;FQL&gt;&lt;Q&gt;OXY^FF_OG_PROD_DAY(QTR_R_NG_CFE,09/2017)&lt;/Q&gt;&lt;R&gt;1&lt;/R&gt;&lt;C&gt;1&lt;/C&gt;&lt;D xsi:type="xsd:double"&gt;801000&lt;/D&gt;&lt;/FQL&gt;&lt;FQL&gt;&lt;Q&gt;OXY^FF_OG_PROD_DAY(QTR_R_OIL_BOE,09/2017)&lt;/Q&gt;&lt;R&gt;1&lt;/R&gt;&lt;C&gt;1&lt;/C&gt;&lt;D xsi:type="xsd:double"&gt;379&lt;/D&gt;&lt;/FQL&gt;&lt;FQL&gt;&lt;Q&gt;NBL^FF_OG_PROD_DAY(QTR_R_NGL_BOE,09/2017)&lt;/Q&gt;&lt;R&gt;1&lt;/R&gt;&lt;C&gt;1&lt;/C&gt;&lt;D xsi:type="xsd:double"&gt;63&lt;/D&gt;&lt;/FQL&gt;&lt;FQL&gt;&lt;Q&gt;NBL^FF_OG_PROD_DAY(QTR_R_NG_CFE,09/2017)&lt;/Q&gt;&lt;R&gt;1&lt;/R&gt;&lt;C&gt;1&lt;/C&gt;&lt;D xsi:type="xsd:double"&gt;978000&lt;/D&gt;&lt;/FQL&gt;&lt;FQL&gt;&lt;Q&gt;NBL^FF_OG_PROD_DAY(QTR_R_OIL_BOE,09/2017)&lt;/Q&gt;&lt;R&gt;1&lt;/R&gt;&lt;C&gt;1&lt;/C&gt;&lt;D xsi:type="xsd:double"&gt;129&lt;/D&gt;&lt;/FQL&gt;&lt;FQL&gt;&lt;Q&gt;APA^FF_OG_PROD_DAY(QTR_R_NGL_BOE,09/2017)&lt;/Q&gt;&lt;R&gt;1&lt;/R&gt;&lt;C&gt;1&lt;/C&gt;&lt;D xsi:type="xsd:double"&gt;53.467&lt;/D&gt;&lt;/FQL&gt;&lt;FQL&gt;&lt;Q&gt;APA^FF_OG_PROD_DAY(QTR_R_NG_CFE,09/2017)&lt;/Q&gt;&lt;R&gt;1&lt;/R&gt;&lt;C&gt;1&lt;/C&gt;&lt;D xsi:type="xsd:double"&gt;940493&lt;/D&gt;&lt;/FQL&gt;&lt;FQL&gt;&lt;Q&gt;APA^FF_OG_PROD_DAY(QTR_R_OIL_BOE,09/2017)&lt;/Q&gt;&lt;R&gt;1&lt;/R&gt;&lt;C&gt;1&lt;/C&gt;&lt;D xsi:type="xsd:double"&gt;238.018&lt;/D&gt;&lt;/FQL&gt;&lt;FQL&gt;&lt;Q&gt;MRO^FF_OG_PROD_DAY(QTR_R_NGL_BOE,09/2017)&lt;/Q&gt;&lt;R&gt;1&lt;/R&gt;&lt;C&gt;1&lt;/C&gt;&lt;D xsi:type="xsd:double"&gt;57&lt;/D&gt;&lt;/FQL&gt;&lt;FQL&gt;&lt;Q&gt;MRO^FF_OG_PROD_DAY(QTR_R_NG_CFE,09/2017)&lt;/Q&gt;&lt;R&gt;1&lt;/R&gt;&lt;C&gt;1&lt;/C&gt;&lt;D xsi:type="xsd:double"&gt;876000&lt;/D&gt;&lt;/FQL&gt;&lt;FQL&gt;&lt;Q&gt;MRO^FF_OG_PROD_DAY(QTR_R_OIL_BOE,09/2017)&lt;/Q&gt;&lt;R&gt;1&lt;/R&gt;&lt;C&gt;1&lt;/C&gt;&lt;D xsi:type="xsd:double"&gt;207&lt;/D&gt;&lt;/FQL&gt;&lt;FQL&gt;&lt;Q&gt;QEP^FF_OG_PROD_DAY(QTR_R_NGL_BOE,09/2017)&lt;/Q&gt;&lt;R&gt;0&lt;/R&gt;&lt;C&gt;0&lt;/C&gt;&lt;/FQL&gt;&lt;FQL&gt;&lt;Q&gt;QEP^FF_OG_PROD_DAY(QTR_R_NG_CFE,09/2017)&lt;/Q&gt;&lt;R&gt;0&lt;/R&gt;&lt;C&gt;0&lt;/C&gt;&lt;/FQL&gt;&lt;FQL&gt;&lt;Q&gt;QEP^FF_OG_PROD_TOT_NET(QTR_R_NG_CFE,09/2017)&lt;/Q&gt;&lt;R&gt;1&lt;/R&gt;&lt;C&gt;1&lt;/C&gt;&lt;D xsi:type="xsd:double"&gt;46700000&lt;/D&gt;&lt;/FQL&gt;&lt;FQL&gt;&lt;Q&gt;QEP^FF_OG_PROD_DAY(QTR_R_OIL_BOE,09/2017)&lt;/Q&gt;&lt;R&gt;0&lt;/R&gt;&lt;C&gt;0&lt;/C&gt;&lt;/FQL&gt;&lt;FQL&gt;&lt;Q&gt;AREX^FF_OG_PROD_DAY(QTR_R_NGL_BOE,09/2017)&lt;/Q&gt;&lt;R&gt;1&lt;/R&gt;&lt;C&gt;1&lt;/C&gt;&lt;D xsi:type="xsd:double"&gt;4.025&lt;/D&gt;&lt;/FQL&gt;&lt;FQL&gt;&lt;Q&gt;AREX^FF_OG_PROD_DAY(QTR_R_NG_CFE,09/2017)&lt;/Q&gt;&lt;R&gt;1&lt;/R&gt;&lt;C&gt;1&lt;/C&gt;&lt;D xsi:type="xsd:double"&gt;26910&lt;/D&gt;&lt;/FQL&gt;&lt;FQL&gt;&lt;Q&gt;AREX^FF_OG_PROD_DAY(QTR_R_OIL_BOE,09/2017)&lt;/Q&gt;&lt;R&gt;1&lt;/R&gt;&lt;C&gt;1&lt;/C&gt;&lt;D xsi:type="xsd:double"&gt;2.99&lt;/D&gt;&lt;/FQL&gt;&lt;FQL&gt;&lt;Q&gt;PDCE^FF_OG_PROD_DAY(QTR_R_NGL_BOE,09/2017)&lt;/Q&gt;&lt;R&gt;0&lt;/R&gt;&lt;C&gt;0&lt;/C&gt;&lt;/FQL&gt;&lt;FQL&gt;&lt;Q&gt;PDCE^FF_OG_PROD_DAY(QTR_R_NG_CFE,09/2017)&lt;/Q&gt;&lt;R&gt;0&lt;/R&gt;&lt;C&gt;0&lt;/C&gt;&lt;/FQL&gt;&lt;FQL&gt;&lt;Q&gt;PDCE^FF_OG_PROD_TOT_NET(QTR_R_NG_CFE,09/2017)&lt;/Q&gt;&lt;R&gt;1&lt;/R&gt;&lt;C&gt;1&lt;/C&gt;&lt;D xsi:type="xsd:double"&gt;19070000&lt;/D&gt;&lt;/FQL&gt;&lt;FQL&gt;&lt;Q&gt;PDCE^FF_OG_PROD_DAY(QTR_R_OIL_BOE,09/2017)&lt;/Q&gt;&lt;R&gt;1&lt;/R&gt;&lt;C&gt;1&lt;/C&gt;&lt;D xsi:type="xsd:double"&gt;36.9964&lt;/D&gt;&lt;/FQL&gt;&lt;FQL&gt;&lt;Q&gt;USEG^FF_OG_PROD_DAY(QTR_R_NGL_BOE,06/2017)&lt;/Q&gt;&lt;R&gt;0&lt;/R&gt;&lt;C&gt;0&lt;/C&gt;&lt;/FQL&gt;&lt;FQL&gt;&lt;Q&gt;USEG^FF_OG_PROD_DAY(QTR_R_NG_CFE,06/2017)&lt;/Q&gt;&lt;R&gt;0&lt;/R&gt;&lt;C&gt;0&lt;/C&gt;&lt;/FQL&gt;&lt;FQL&gt;&lt;Q&gt;USEG^FF_OG_PROD_TOT_NET(QTR_R_NG_CFE,06/2017)&lt;/Q&gt;&lt;R&gt;1&lt;/R&gt;&lt;C&gt;1&lt;/C&gt;&lt;D xsi:type="xsd:double"&gt;134187&lt;/D&gt;&lt;/FQL&gt;&lt;FQL&gt;&lt;Q&gt;USEG^FF_OG_PROD_DAY(QTR_R_OIL_BOE,06/2017)&lt;/Q&gt;&lt;R&gt;0&lt;/R&gt;&lt;C&gt;0&lt;/C&gt;&lt;/FQL&gt;&lt;FQL&gt;&lt;Q&gt;COP^FF_OG_PROD_DAY(QTR_R_NGL_BOE,06/2017)&lt;/Q&gt;&lt;R&gt;1&lt;/R&gt;&lt;C&gt;1&lt;/C&gt;&lt;D xsi:type="xsd:double"&gt;127&lt;/D&gt;&lt;/FQL&gt;&lt;FQL&gt;&lt;Q&gt;COP^FF_OG_PROD_DAY(QTR_R_NG_CFE,06/2017)&lt;/Q&gt;&lt;R&gt;1&lt;/R&gt;&lt;C&gt;1&lt;/C&gt;&lt;D xsi:type="xsd:double"&gt;3499000&lt;/D&gt;&lt;/FQL&gt;&lt;FQL&gt;&lt;Q&gt;COP^FF_OG_PROD_DAY(QTR_R_OIL_BOE,06/2017)&lt;/Q&gt;&lt;R&gt;1&lt;/R&gt;&lt;C&gt;1&lt;/C&gt;&lt;D xsi:type="xsd:double"&gt;727&lt;/D&gt;&lt;/FQL&gt;&lt;FQL&gt;&lt;Q&gt;AXAS^FF_OG_PROD_DAY(QTR_R_NGL_BOE,06/2017)&lt;/Q&gt;&lt;R&gt;1&lt;/R&gt;&lt;C&gt;1&lt;/C&gt;&lt;D xsi:type="xsd:double"&gt;0.996&lt;/D&gt;&lt;/FQL&gt;&lt;FQL&gt;&lt;Q&gt;AXAS^FF_OG_PROD_DAY(QTR_R_NG_CFE,06/2017)&lt;/Q&gt;&lt;R&gt;1&lt;/R&gt;&lt;C&gt;1&lt;/C&gt;&lt;D xsi:type="xsd:double"&gt;7817&lt;/D&gt;&lt;/FQL&gt;&lt;FQL&gt;&lt;Q&gt;AXAS^FF_OG_PROD_DAY(QTR_R_OIL_BOE,06/2017)&lt;/Q&gt;&lt;R&gt;1&lt;/R&gt;&lt;C&gt;1&lt;/C&gt;&lt;D xsi:type="xsd:double"&gt;2.873&lt;/D&gt;&lt;/FQL&gt;&lt;FQL&gt;&lt;Q&gt;DVN^FF_OG_PROD_DAY(QTR_R_NGL_BOE,06/2017)&lt;/Q&gt;&lt;R&gt;1&lt;/R&gt;&lt;C&gt;1&lt;/C&gt;&lt;D xsi:type="xsd:double"&gt;97&lt;/D&gt;&lt;/FQL&gt;&lt;FQL&gt;&lt;Q&gt;DVN^FF_OG_PROD_DAY(QTR_R_NG_CFE,06/2017)&lt;/Q&gt;&lt;R&gt;1&lt;/R&gt;&lt;C&gt;1&lt;/C&gt;&lt;D xsi:type="xsd:double"&gt;1208000&lt;/D&gt;&lt;/FQL&gt;&lt;FQL&gt;&lt;Q&gt;DVN^FF_OG_PROD_DAY(QTR_R_OIL_BOE,06/2017)&lt;/Q&gt;&lt;R&gt;1&lt;/R&gt;&lt;C&gt;1&lt;/C&gt;&lt;D xsi:type="xsd:double"&gt;238&lt;/D&gt;&lt;/FQL&gt;&lt;FQL&gt;&lt;Q&gt;FANG^FF_OG_PROD_DAY(QTR_R_NGL_BOE,06/2017)&lt;/Q&gt;&lt;R&gt;1&lt;/R&gt;&lt;C&gt;1&lt;/C&gt;&lt;D xsi:type="xsd:double"&gt;10.388&lt;/D&gt;&lt;/FQL&gt;&lt;FQL&gt;&lt;Q&gt;FANG^FF_OG_PROD_DAY(QTR_R_NG_CFE,06/2017)&lt;/Q&gt;&lt;R&gt;1&lt;/R&gt;&lt;C&gt;1&lt;/C&gt;&lt;D xsi:type="xsd:double"&gt;54273&lt;/D&gt;&lt;/FQL&gt;&lt;FQL&gt;&lt;Q&gt;FANG^FF_OG_PROD_DAY(QTR_R_OIL_BOE,06/2017)&lt;/Q&gt;&lt;R&gt;1&lt;/R&gt;&lt;C&gt;1&lt;/C&gt;&lt;D xsi:type="xsd:double"&gt;57.543&lt;/D&gt;&lt;/FQL&gt;&lt;FQL&gt;&lt;Q&gt;RSPP^FF_OG_PROD_DAY(QTR_R_NGL_BOE,06/2017)&lt;/Q&gt;&lt;R&gt;1&lt;/R&gt;&lt;C&gt;1&lt;/C&gt;&lt;D xsi:type="xsd:double"&gt;8.6946&lt;/D&gt;&lt;/FQL&gt;&lt;FQL&gt;&lt;Q&gt;RSPP^FF_OG_PROD_DAY(QTR_R_NG_CFE,06/2017)&lt;/Q&gt;&lt;R&gt;1&lt;/R&gt;&lt;C&gt;1&lt;/C&gt;&lt;D xsi:type="xsd:double"&gt;39125.52&lt;/D&gt;&lt;/FQL&gt;&lt;FQL&gt;&lt;Q&gt;RSPP^FF_OG_PROD_DAY(QTR_R_OIL_BOE,06/2017)&lt;/Q&gt;&lt;R&gt;1&lt;/R&gt;&lt;C&gt;1&lt;/C&gt;&lt;D xsi:type="xsd:double"&gt;39.1255&lt;/D&gt;&lt;/FQL&gt;&lt;FQL&gt;&lt;Q&gt;CPE^FF_OG_PROD_DAY(QTR_R_NGL_BOE,06/2017)&lt;/Q&gt;&lt;R&gt;0&lt;/R&gt;&lt;C&gt;0&lt;/C&gt;&lt;/FQL&gt;&lt;FQL&gt;&lt;Q&gt;CPE^FF_OG_PROD_DAY(QTR_R_NG_CFE,06/2017)&lt;/Q&gt;&lt;R&gt;1&lt;/R&gt;&lt;C&gt;1&lt;/C&gt;&lt;D xsi:type="xsd:double"&gt;27983.34&lt;/D&gt;&lt;/FQL&gt;&lt;FQL&gt;&lt;Q&gt;CPE^FF_OG_PROD_DAY(QTR_R_OIL_BOE,06/2017)&lt;/Q&gt;&lt;R&gt;1&lt;/R&gt;&lt;C&gt;1&lt;/C&gt;&lt;D xsi:type="xsd:double"&gt;17.5451&lt;/D&gt;&lt;/FQL&gt;&lt;FQL&gt;&lt;Q&gt;LPI^FF_OG_PROD_DAY(QTR_R_NGL_BOE,06/2017)&lt;/Q&gt;&lt;R&gt;0&lt;/R&gt;&lt;C&gt;0&lt;/C&gt;&lt;/FQL&gt;&lt;FQL&gt;&lt;Q&gt;LPI^FF_OG_PROD_DAY(QTR_R_NG_CFE,06/2017)&lt;/Q&gt;&lt;R&gt;1&lt;/R&gt;&lt;C&gt;1&lt;/C&gt;&lt;D xsi:type="xsd:double"&gt;186449.76&lt;/D&gt;&lt;/FQL&gt;&lt;FQL&gt;&lt;Q&gt;LPI^FF_OG_PROD_DAY(QTR_R_OIL_BOE,06/2017)&lt;/Q&gt;&lt;R&gt;1&lt;/R&gt;&lt;C&gt;1&lt;/C&gt;&lt;D xsi:type="xsd:double"&gt;27.557&lt;/D&gt;&lt;/FQL&gt;&lt;FQL&gt;&lt;Q&gt;CDEV^FF_OG_PROD_DAY(QTR_R_NGL_BOE,06/2017)&lt;/Q&gt;&lt;R&gt;1&lt;/R&gt;&lt;C&gt;1&lt;/C&gt;&lt;D xsi:type="xsd:double"&gt;4.222&lt;/D&gt;&lt;/FQL&gt;&lt;FQL&gt;&lt;Q&gt;CDEV^FF_OG_PROD_DAY(QTR_R_NG_CFE,06/2017)&lt;/Q&gt;&lt;R&gt;1&lt;/R&gt;&lt;C&gt;1&lt;/C&gt;&lt;D xsi:type="xsd:double"&gt;48042&lt;/D&gt;&lt;/FQL&gt;&lt;FQL&gt;&lt;Q&gt;CDEV^FF_OG_PROD_DAY(QTR_R_OIL_BOE,06/2017)&lt;/Q&gt;&lt;R&gt;1&lt;/R&gt;&lt;C&gt;1&lt;/C&gt;&lt;D xsi:type="xsd:double"&gt;17.435&lt;/D&gt;&lt;/FQL&gt;&lt;FQL&gt;&lt;Q&gt;XEC^FF_OG_PROD_DAY(QTR_R_NGL_BOE,06/2017)&lt;/Q&gt;&lt;R&gt;1&lt;/R&gt;&lt;C&gt;1&lt;/C&gt;&lt;D xsi:type="xsd:double"&gt;48.731&lt;/D&gt;&lt;/FQL&gt;&lt;FQL&gt;&lt;Q&gt;XEC^FF_OG_PROD_DAY(QTR_R_NG_CFE,06/2017)&lt;/Q&gt;&lt;R&gt;1&lt;/R&gt;&lt;C&gt;1&lt;/C&gt;&lt;D xsi:type="xsd:double"&gt;516700&lt;/D&gt;&lt;/FQL&gt;&lt;FQL&gt;&lt;Q&gt;XEC^FF_OG_PROD_DAY(QTR_R_OIL_BOE,06/2017)&lt;/Q&gt;&lt;R&gt;1&lt;/R&gt;&lt;C&gt;1&lt;/C&gt;&lt;D xsi:type="xsd:double"&gt;57.871&lt;/D&gt;&lt;/FQL&gt;&lt;FQL&gt;&lt;Q&gt;PE^FF_OG_PROD_DAY(QTR_R_NGL_BOE,06/2017)&lt;/Q&gt;&lt;R&gt;1&lt;/R&gt;&lt;C&gt;1&lt;/C&gt;&lt;D xsi:type="xsd:double"&gt;11.747&lt;/D&gt;&lt;/FQL&gt;&lt;FQL&gt;&lt;Q&gt;PE^FF_OG_PROD_DAY(QTR_R_NG_CFE,06/2017)&lt;/Q&gt;&lt;R&gt;1&lt;/R&gt;&lt;C&gt;1&lt;/C&gt;&lt;D xsi:type="xsd:double"&gt;59571&lt;/D&gt;&lt;/FQL&gt;&lt;FQL&gt;&lt;Q&gt;PE^FF_OG_PROD_DAY(QTR_R_OIL_BOE,06/2017)&lt;/Q&gt;&lt;R&gt;1&lt;/R&gt;&lt;C&gt;1&lt;/C&gt;&lt;D xsi:type="xsd:double"&gt;43.044&lt;/D&gt;&lt;/FQL&gt;&lt;FQL&gt;&lt;Q&gt;CRZO^FF_OG_PROD_DAY(QTR_R_NGL_BOE,06/2017)&lt;/Q&gt;&lt;R&gt;1&lt;/R&gt;&lt;C&gt;1&lt;/C&gt;&lt;D xsi:type="xsd:double"&gt;4.982&lt;/D&gt;&lt;/FQL&gt;&lt;FQL&gt;&lt;Q&gt;CRZO^FF_OG_PROD_DAY(QTR_R_NG_CFE,06/2017)&lt;/Q&gt;&lt;R&gt;1&lt;/R&gt;&lt;C&gt;1&lt;/C&gt;&lt;D xsi:type="xsd:double"&gt;74451&lt;/D&gt;&lt;/FQL&gt;&lt;FQL&gt;&lt;Q&gt;CRZO^FF_OG_PROD_DAY(QTR_R_OIL_BOE,06/2017)&lt;/Q&gt;&lt;R&gt;1&lt;/R&gt;&lt;C&gt;1&lt;/C&gt;&lt;D xsi:type="xsd:double"&gt;33.629&lt;/D&gt;&lt;/FQL&gt;&lt;FQL&gt;&lt;Q&gt;PXD^FF_OG_PROD_DAY(QTR_R_NGL_BOE,06/2017)&lt;/Q&gt;&lt;R&gt;1&lt;/R&gt;&lt;C&gt;1&lt;/C&gt;&lt;D xsi:type="xsd:double"&gt;53.268&lt;/D&gt;&lt;/FQL&gt;&lt;FQL&gt;&lt;Q&gt;PXD^FF_OG_PROD_DAY(QTR_R_NG_CFE,06/2017)&lt;/Q&gt;&lt;R&gt;1&lt;/R&gt;&lt;C&gt;1&lt;/C&gt;&lt;D xsi:type="xsd:double"&gt;353612&lt;/D&gt;&lt;/FQL&gt;&lt;FQL&gt;&lt;Q&gt;PXD^FF_OG_PROD_DAY(QTR_R_OIL_BOE,06/2017)&lt;/Q&gt;&lt;R&gt;1&lt;/R&gt;&lt;C&gt;1&lt;/C&gt;&lt;D xsi:type="xsd:double"&gt;146.884&lt;/D&gt;&lt;/FQL&gt;&lt;FQL&gt;&lt;Q&gt;ESTE^FF_OG_PROD_DAY(QTR_R_NGL_BOE,06/2017)&lt;/Q&gt;&lt;R&gt;0&lt;/R&gt;&lt;C&gt;0&lt;/C&gt;&lt;/FQL&gt;&lt;FQL&gt;&lt;Q&gt;ESTE^FF_OG_PROD_DAY(QTR_R_NG_CFE,06/2017)&lt;/Q&gt;&lt;R&gt;0&lt;/R&gt;&lt;C&gt;0&lt;/C&gt;&lt;/FQL&gt;&lt;FQL&gt;&lt;Q&gt;ESTE^FF_OG_PROD_TOT_NET(QTR_R_NG_CFE,06/2017)&lt;/Q&gt;&lt;R&gt;1&lt;/R&gt;&lt;C&gt;1&lt;/C&gt;&lt;D xsi:type="xsd:double"&gt;729000&lt;/D&gt;&lt;/FQL&gt;&lt;FQL&gt;&lt;Q&gt;ESTE^FF_OG_PROD_DAY(QTR_R_OIL_BOE,06/2017)&lt;/Q&gt;&lt;R&gt;0&lt;/R&gt;&lt;C&gt;0&lt;/C&gt;&lt;/FQL&gt;&lt;FQL&gt;&lt;Q&gt;REN^FF_OG_PROD_DAY(QTR_R_NGL_BOE,06/2017)&lt;/Q&gt;&lt;R&gt;0&lt;/R&gt;&lt;C&gt;0&lt;/C&gt;&lt;/FQL&gt;&lt;FQL&gt;&lt;Q&gt;REN^FF_OG_PROD_DAY(QTR_R_NG_CFE,06/2017)&lt;/Q&gt;&lt;R&gt;0&lt;/R&gt;&lt;C&gt;0&lt;/C&gt;&lt;/FQL&gt;&lt;FQL&gt;&lt;Q&gt;REN^FF_OG_PROD_TOT_NET(QTR_R_NG_CFE,06/2017)&lt;/Q&gt;&lt;R&gt;1&lt;/R&gt;&lt;C&gt;1&lt;/C&gt;&lt;D xsi:type="xsd:double"&gt;2881000&lt;/D&gt;&lt;/FQL&gt;&lt;FQL&gt;&lt;Q&gt;REN^FF_OG_PROD_DAY(QTR_R_OIL_BOE,06/2017)&lt;/Q&gt;&lt;R&gt;0&lt;/R&gt;&lt;C&gt;0&lt;/C&gt;&lt;/FQL&gt;&lt;FQL&gt;&lt;Q&gt;JAG^FF_OG_PROD_DAY(QTR_R_NGL_BOE,06/2017)&lt;/Q&gt;&lt;R&gt;1&lt;/R&gt;&lt;C&gt;1&lt;/C&gt;&lt;D xsi:type="xsd:double"&gt;1.54&lt;/D&gt;&lt;/FQL&gt;&lt;FQL&gt;&lt;Q&gt;JAG^FF_OG_PROD_DAY(QTR_R_NG_CFE,06/2017)&lt;/Q&gt;&lt;R&gt;1&lt;/R&gt;&lt;C&gt;1&lt;/C&gt;&lt;D xsi:type="xsd:double"&gt;7896&lt;/D&gt;&lt;/FQL&gt;&lt;FQL&gt;&lt;Q&gt;JAG^FF_OG_PROD_DAY(QTR_R_OIL_BOE,06/2017)&lt;/Q&gt;&lt;R&gt;1&lt;/R&gt;&lt;C&gt;1&lt;/C&gt;&lt;D xsi:type="xsd:double"&gt;11.858&lt;/D&gt;&lt;/FQL&gt;&lt;FQL&gt;&lt;Q&gt;MTDR^FF_OG_PROD_DAY(QTR_R_NGL_BOE,06/2017)&lt;/Q&gt;&lt;R&gt;0&lt;/R&gt;&lt;C&gt;0&lt;/C&gt;&lt;/FQL&gt;&lt;FQL&gt;&lt;Q&gt;MTDR^FF_OG_PROD_DAY(QTR_R_NG_CFE,06/2017)&lt;/Q&gt;&lt;R&gt;1&lt;/R&gt;&lt;C&gt;1&lt;/C&gt;&lt;D xsi:type="xsd:double"&gt;105000&lt;/D&gt;&lt;/FQL&gt;&lt;FQL&gt;&lt;Q&gt;MTDR^FF_OG_PROD_DAY(QTR_R_OIL_BOE,06/2017)&lt;/Q&gt;&lt;R&gt;1&lt;/R&gt;&lt;C&gt;1&lt;/C&gt;&lt;D xsi:type="xsd:double"&gt;19.423&lt;/D&gt;&lt;/FQL&gt;&lt;FQL&gt;&lt;Q&gt;EGN^FF_OG_PROD_DAY(QTR_R_NGL_BOE,06/2017)&lt;/Q&gt;&lt;R&gt;1&lt;/R&gt;&lt;C&gt;1&lt;/C&gt;&lt;D xsi:type="xsd:double"&gt;14.2857&lt;/D&gt;&lt;/FQL&gt;&lt;FQL&gt;&lt;Q&gt;EGN^FF_OG_PROD_DAY(QTR_R_NG_CFE,06/2017)&lt;/Q&gt;&lt;R&gt;1&lt;/R&gt;&lt;C&gt;1&lt;/C&gt;&lt;D xsi:type="xsd:double"&gt;83500&lt;/D&gt;&lt;/FQL&gt;&lt;FQL&gt;&lt;Q&gt;EGN^FF_OG_PROD_DAY(QTR_R_OIL_BOE,06/2017)&lt;/Q&gt;&lt;R&gt;1&lt;/R&gt;&lt;C&gt;1&lt;/C&gt;&lt;D xsi:type="xsd:double"&gt;45.1&lt;/D&gt;&lt;/FQL&gt;&lt;FQL&gt;&lt;Q&gt;EPE^FF_OG_PROD_DAY(QTR_R_NGL_BOE,06/2017)&lt;/Q&gt;&lt;R&gt;1&lt;/R&gt;&lt;C&gt;1&lt;/C&gt;&lt;D xsi:type="xsd:double"&gt;15.2&lt;/D&gt;&lt;/FQL&gt;&lt;FQL&gt;&lt;Q&gt;EPE^FF_OG_PROD_DAY(QTR_R_NG_CFE,06/2017)&lt;/Q&gt;&lt;R&gt;1&lt;/R&gt;&lt;C&gt;1&lt;/C&gt;&lt;D xsi:type="xsd:double"&gt;125000&lt;/D&gt;&lt;/FQL&gt;&lt;FQL&gt;&lt;Q&gt;EPE^FF_OG_PROD_DAY(QTR_R_OIL_BOE,06/2017)&lt;/Q&gt;&lt;R&gt;1&lt;/R&gt;&lt;C&gt;1&lt;/C&gt;&lt;D xsi:type="xsd:double"&gt;48.9&lt;/D&gt;&lt;/FQL&gt;&lt;FQL&gt;&lt;Q&gt;CXO^FF_OG_PROD_DAY(QTR_R_NGL_BOE,06/2017)&lt;/Q&gt;&lt;R&gt;0&lt;/R&gt;&lt;C&gt;0&lt;/C&gt;&lt;/FQL&gt;&lt;FQL&gt;&lt;Q&gt;CXO^FF_OG_PROD_DAY(QTR_R_NG_CFE,06/2017)&lt;/Q&gt;&lt;R&gt;1&lt;/R&gt;&lt;C&gt;1&lt;/C&gt;&lt;D xsi:type="xsd:double"&gt;428769&lt;/D&gt;&lt;/FQL&gt;&lt;FQL&gt;&lt;Q&gt;CXO^FF_OG_PROD_DAY(QTR_R_OIL_BOE,06/2017)&lt;/Q&gt;&lt;R&gt;1&lt;/R&gt;&lt;C&gt;1&lt;/C&gt;&lt;D xsi:type="xsd:double"&gt;113.22&lt;/D&gt;&lt;/FQL&gt;&lt;FQL&gt;&lt;Q&gt;ECA^FF_OG_PROD_DAY(QTR_R_NGL_BOE,06/2017)&lt;/Q&gt;&lt;R&gt;1&lt;/R&gt;&lt;C&gt;1&lt;/C&gt;&lt;D xsi:type="xsd:double"&gt;47.5&lt;/D&gt;&lt;/FQL&gt;&lt;FQL&gt;&lt;Q&gt;ECA^FF_OG_PROD_DAY(QTR_R_NG_CFE,06/2017)&lt;/Q&gt;&lt;R&gt;1&lt;/R&gt;&lt;C&gt;1&lt;/C&gt;&lt;D xsi:type="xsd:double"&gt;1146000&lt;/D&gt;&lt;/FQL&gt;&lt;FQL&gt;&lt;Q&gt;ECA^FF_OG_PROD_DAY(QTR_R_OIL_BOE,06/2017)&lt;/Q&gt;&lt;R&gt;1&lt;/R&gt;&lt;C&gt;1&lt;/C&gt;&lt;D xsi:type="xsd:double"&gt;77.4&lt;/D&gt;&lt;/FQL&gt;&lt;FQL&gt;&lt;Q&gt;EOG^FF_OG_PROD_DAY(QTR_R_NGL_BOE,06/2017)&lt;/Q&gt;&lt;R&gt;1&lt;/R&gt;&lt;C&gt;1&lt;/C&gt;&lt;D xsi:type="xsd:double"&gt;86.6&lt;/D&gt;&lt;/FQL&gt;&lt;FQL&gt;&lt;Q&gt;EOG^FF_OG_PROD_DAY(QTR_R_NG_CFE,06/2017)&lt;/Q&gt;&lt;R&gt;1&lt;/R&gt;&lt;C&gt;1&lt;/C&gt;&lt;D xsi:type="xsd:double"&gt;1096000&lt;/D&gt;&lt;/FQL&gt;&lt;FQL&gt;&lt;Q&gt;EOG^FF_OG_PROD_DAY(QTR_R_OIL_BOE,06/2017)&lt;/Q&gt;&lt;R&gt;1&lt;/R&gt;&lt;C&gt;1&lt;/C&gt;&lt;D xsi:type="xsd:double"&gt;334.7&lt;/D&gt;&lt;/FQL&gt;&lt;FQL&gt;&lt;Q&gt;SM^FF_OG_PROD_DAY(QTR_R_NGL_BOE,06/2017)&lt;/Q&gt;&lt;R&gt;1&lt;/R&gt;&lt;C&gt;1&lt;/C&gt;&lt;D xsi:type="xsd:double"&gt;30.3&lt;/D&gt;&lt;/FQL&gt;&lt;FQL&gt;&lt;Q&gt;SM^FF_OG_PROD_DAY(QTR_R_NG_CFE,06/2017)&lt;/Q&gt;&lt;R&gt;1&lt;/R&gt;&lt;C&gt;1&lt;/C&gt;&lt;D xsi:type="xsd:double"&gt;374100&lt;/D&gt;&lt;/FQL&gt;&lt;FQL&gt;&lt;Q&gt;SM^FF_OG_PROD_DAY(QTR_R_OIL_BOE,06/2017)&lt;/Q&gt;&lt;R&gt;1&lt;/R&gt;&lt;C&gt;1&lt;/C&gt;&lt;D xsi:type="xsd:double"&gt;32&lt;/D&gt;&lt;/FQL&gt;&lt;FQL&gt;&lt;Q&gt;WPX^FF_OG_PROD_DAY(QTR_R_NGL_BOE,06/2017)&lt;/Q&gt;&lt;R&gt;1&lt;/R&gt;&lt;C&gt;1&lt;/C&gt;&lt;D xsi:type="xsd:double"&gt;13.8&lt;/D&gt;&lt;/FQL&gt;&lt;FQL&gt;&lt;Q&gt;WPX^FF_OG_PROD_DAY(QTR_R_NG_CFE,06/2017)&lt;/Q&gt;&lt;R&gt;1&lt;/R&gt;&lt;C&gt;1&lt;/C&gt;&lt;D xsi:type="xsd:double"&gt;203000&lt;/D&gt;&lt;/FQL&gt;&lt;FQL&gt;&lt;Q&gt;WPX^FF_OG_PROD_DAY(QTR_R_OIL_BOE,06/2017)&lt;/Q&gt;&lt;R&gt;1&lt;/R&gt;&lt;C&gt;1&lt;/C&gt;&lt;D xsi:type="xsd:double"&gt;58.6&lt;/D&gt;&lt;/FQL&gt;&lt;FQL&gt;&lt;Q&gt;HK^FF_OG_PROD_DAY(QTR_R_NGL_BOE,06/2017)&lt;/Q&gt;&lt;R&gt;1&lt;/R&gt;&lt;C&gt;1&lt;/C&gt;&lt;D xsi:type="xsd:double"&gt;4.357&lt;/D&gt;&lt;/FQL&gt;&lt;FQL&gt;&lt;Q&gt;HK^FF_OG_PROD_DAY(QTR_R_NG_CFE,06/2017)&lt;/Q&gt;&lt;R&gt;1&lt;/R&gt;&lt;C&gt;1&lt;/C&gt;&lt;D xsi:type="xsd:double"&gt;28320.24&lt;/D&gt;&lt;/FQL&gt;&lt;FQL&gt;&lt;Q&gt;HK^FF_OG_PROD_DAY(QTR_R_OIL_BOE,06/2017)&lt;/Q&gt;&lt;R&gt;1&lt;/R&gt;&lt;C&gt;1&lt;/C&gt;&lt;D xsi:type="xsd:double"&gt;27.231&lt;/D&gt;&lt;/FQL&gt;&lt;FQL&gt;&lt;Q&gt;OXY^FF_OG_PROD_DAY(QTR_R_NGL_BOE,06/2017)&lt;/Q&gt;&lt;R&gt;1&lt;/R&gt;&lt;C&gt;1&lt;/C&gt;&lt;D xsi:type="xsd:double"&gt;85&lt;/D&gt;&lt;/FQL&gt;&lt;FQL&gt;&lt;Q&gt;OXY^FF_OG_PROD_DAY(QTR_R_NG_CFE,06/2017)&lt;/Q&gt;&lt;R&gt;1&lt;/R&gt;&lt;C&gt;1&lt;/C&gt;&lt;D xsi:type="xsd:double"&gt;825000&lt;/D&gt;&lt;/FQL&gt;&lt;FQL&gt;&lt;Q&gt;OXY^FF_OG_PROD_DAY(QTR_R_OIL_BOE,06/2017)&lt;/Q&gt;&lt;R&gt;1&lt;/R&gt;&lt;C&gt;1&lt;/C&gt;&lt;D xsi:type="xsd:double"&gt;378&lt;/D&gt;&lt;/FQL&gt;&lt;FQL&gt;&lt;Q&gt;NBL^FF_OG_PROD_DAY(QTR_R_NGL_BOE,06/2017)&lt;/Q&gt;&lt;R&gt;1&lt;/R&gt;&lt;C&gt;1&lt;/C&gt;&lt;D xsi:type="xsd:double"&gt;67&lt;/D&gt;&lt;/FQL&gt;&lt;FQL&gt;&lt;Q&gt;NBL^FF_OG_PROD_DAY(QTR_R_NG_CFE,06/2017)&lt;/Q&gt;&lt;R&gt;1&lt;/R&gt;&lt;C&gt;1&lt;/C&gt;&lt;D xsi:type="xsd:double"&gt;1239000&lt;/D&gt;&lt;/FQL&gt;&lt;FQL&gt;&lt;Q&gt;NBL^FF_OG_PROD_DAY(QTR_R_OIL_BOE,06/2017)&lt;/Q&gt;&lt;R&gt;1&lt;/R&gt;&lt;C&gt;1&lt;/C&gt;&lt;D xsi:type="xsd:double"&gt;134&lt;/D&gt;&lt;/FQL&gt;&lt;FQL&gt;&lt;Q&gt;APA^FF_OG_PROD_DAY(QTR_R_NGL_BOE,06/2017)&lt;/Q&gt;&lt;R&gt;1&lt;/R&gt;&lt;C&gt;1&lt;/C&gt;&lt;D xsi:type="xsd:double"&gt;53.015&lt;/D&gt;&lt;/FQL&gt;&lt;FQL&gt;&lt;Q&gt;APA^FF_OG_PROD_DAY(QTR_R_NG_CFE,06/2017)&lt;/Q&gt;&lt;R&gt;1&lt;/R&gt;&lt;C&gt;1&lt;/C&gt;&lt;D xsi:type="xsd:double"&gt;987104&lt;/D&gt;&lt;/FQL&gt;&lt;FQL&gt;&lt;Q&gt;APA^FF_OG_PROD_DAY(QTR_R_OIL_BOE,06/2017)&lt;/Q&gt;&lt;R&gt;1&lt;/R&gt;&lt;C&gt;1&lt;/C&gt;&lt;D xsi:type="xsd:double"&gt;242.761&lt;/D&gt;&lt;/FQL&gt;&lt;FQL&gt;&lt;Q&gt;MRO^FF_OG_PROD_DAY(QTR_R_NGL_BOE,06/2017)&lt;/Q&gt;&lt;R&gt;1&lt;/R&gt;&lt;C&gt;1&lt;/C&gt;&lt;D xsi:type="xsd:double"&gt;52&lt;/D&gt;&lt;/FQL&gt;&lt;FQL&gt;&lt;Q&gt;MRO^FF_OG_PROD_DAY(QTR_R_NG_CFE,06/2017)&lt;/Q&gt;&lt;R&gt;1&lt;/R&gt;&lt;C&gt;1&lt;/C&gt;&lt;D xsi:type="xsd:double"&gt;819000&lt;/D&gt;&lt;/FQL&gt;&lt;FQL&gt;&lt;Q&gt;MRO^FF_OG_PROD_DAY(QTR_R_OIL_BOE,06/2017)&lt;/Q&gt;&lt;R&gt;1&lt;/R&gt;&lt;C&gt;1&lt;/C&gt;&lt;D xsi:type="xsd:double"&gt;168&lt;/D&gt;&lt;/FQL&gt;&lt;FQL&gt;&lt;Q&gt;QEP^FF_OG_PROD_DAY(QTR_R_NGL_BOE,06/2017)&lt;/Q&gt;&lt;R&gt;0&lt;/R&gt;&lt;C&gt;0&lt;/C&gt;&lt;/FQL&gt;&lt;FQL&gt;&lt;Q&gt;QEP^FF_OG_PROD_DAY(QTR_R_NG_CFE,06/2017)&lt;/Q&gt;&lt;R&gt;0&lt;/R&gt;&lt;C&gt;0&lt;/C&gt;&lt;/FQL&gt;&lt;FQL&gt;&lt;Q&gt;QEP^FF_OG_PROD_TOT_NET(QTR_R_NG_CFE,06/2017)&lt;/Q&gt;&lt;R&gt;1&lt;/R&gt;&lt;C&gt;1&lt;/C&gt;&lt;D xsi:type="xsd:double"&gt;45800000&lt;/D&gt;&lt;/FQL&gt;&lt;FQL&gt;&lt;Q&gt;QEP^FF_OG_PROD_DAY(QTR_R_OIL_BOE,06/2017)&lt;/Q&gt;&lt;R&gt;0&lt;/R&gt;&lt;C&gt;0&lt;/C&gt;&lt;/FQL&gt;&lt;FQL&gt;&lt;Q&gt;AREX^FF_OG_PROD_DAY(QTR_R_NGL_BOE,06/2017)&lt;/Q&gt;&lt;R&gt;1&lt;/R&gt;&lt;C&gt;1&lt;/C&gt;&lt;D xsi:type="xsd:double"&gt;4.165&lt;/D&gt;&lt;/FQL&gt;&lt;FQL&gt;&lt;Q&gt;AREX^FF_OG_PROD_DAY(QTR_R_NG_CFE,06/2017)&lt;/Q&gt;&lt;R&gt;1&lt;/R&gt;&lt;C&gt;1&lt;/C&gt;&lt;D xsi:type="xsd:double"&gt;27846&lt;/D&gt;&lt;/FQL&gt;&lt;FQL&gt;&lt;Q&gt;AREX^FF_OG_PROD_DAY(QTR_R_OIL_BOE,06/2017)&lt;/Q&gt;&lt;R&gt;1&lt;/R&gt;&lt;C&gt;1&lt;/C&gt;&lt;D xsi:type="xsd:double"&gt;3.094&lt;/D&gt;&lt;/FQL&gt;&lt;FQL&gt;&lt;Q&gt;PDCE^FF_OG_PROD_DAY(QTR_R_NGL_BOE,06/2017)&lt;/Q&gt;&lt;R&gt;0&lt;/R&gt;&lt;C&gt;0&lt;/C&gt;&lt;/FQL&gt;&lt;FQL&gt;&lt;Q&gt;PDCE^FF_OG_PROD_DAY(QTR_R_NG_CFE,06/2017)&lt;/Q&gt;&lt;R&gt;0&lt;/R&gt;&lt;C&gt;0&lt;/C&gt;&lt;/FQL&gt;&lt;FQL&gt;&lt;Q&gt;PDCE^FF_OG_PROD_TOT_NET(QTR_R_NG_CFE,06/2017)&lt;/Q&gt;&lt;R&gt;1&lt;/R&gt;&lt;C&gt;1&lt;/C&gt;&lt;D xsi:type="xsd:double"&gt;17783000&lt;/D&gt;&lt;/FQL&gt;&lt;FQL&gt;&lt;Q&gt;PDCE^FF_OG_PROD_DAY(QTR_R_OIL_BOE,06/2017)&lt;/Q&gt;&lt;R&gt;1&lt;/R&gt;&lt;C&gt;1&lt;/C&gt;&lt;D xsi:type="xsd:double"&gt;35.2312&lt;/D&gt;&lt;/FQL&gt;&lt;FQL&gt;&lt;Q&gt;ROSE^FF_OG_TOT_RSRV_PROVED_NET(ANN_R_BOE,0)&lt;/Q&gt;&lt;R&gt;0&lt;/R&gt;&lt;C&gt;0&lt;/C&gt;&lt;/FQL&gt;&lt;FQL&gt;&lt;Q&gt;COP^FF_OG_TOT_RSRV_PROVED_NET(ANN_R_BOE,0)&lt;/Q&gt;&lt;R&gt;1&lt;/R&gt;&lt;C&gt;1&lt;/C&gt;&lt;D xsi:type="xsd:double"&gt;6424&lt;/D&gt;&lt;/FQL&gt;&lt;FQL&gt;&lt;Q&gt;USEG^FF_OG_TOT_RSRV_PROVED_NET(ANN_R_BOE,0)&lt;/Q&gt;&lt;R&gt;1&lt;/R&gt;&lt;C&gt;1&lt;/C&gt;&lt;D xsi:type="xsd:double"&gt;0.8871&lt;/D&gt;&lt;/FQL&gt;&lt;FQL&gt;&lt;Q&gt;AXAS^FF_OG_TOT_RSRV_PROVED_NET(ANN_R_BOE,0)&lt;/Q&gt;&lt;R&gt;1&lt;/R&gt;&lt;C&gt;1&lt;/C&gt;&lt;D xsi:type="xsd:double"&gt;44.657&lt;/D&gt;&lt;/FQL&gt;&lt;FQL&gt;&lt;Q&gt;DVN^FF_OG_TOT_RSRV_PROVED_NET(ANN_R_BOE,0)&lt;/Q&gt;&lt;R&gt;1&lt;/R&gt;&lt;C&gt;1&lt;/C&gt;&lt;D xsi:type="xsd:double"&gt;2058&lt;/D&gt;&lt;/FQL&gt;&lt;FQL&gt;&lt;Q&gt;PDCE^FF_OG_TOT_RSRV_PROVED_NET(ANN_R_BOE,0)&lt;/Q&gt;&lt;R&gt;1&lt;/R&gt;&lt;C&gt;1&lt;/C&gt;&lt;D xsi:type="xsd:double"&gt;341.407&lt;/D&gt;&lt;/FQL&gt;&lt;FQL&gt;&lt;Q&gt;CPE^FF_OG_TOT_RSRV_PROVED_NET(ANN_R_BOE,0)&lt;/Q&gt;&lt;R&gt;1&lt;/R&gt;&lt;C&gt;1&lt;/C&gt;&lt;D xsi:type="xsd:double"&gt;91.58&lt;/D&gt;&lt;/FQL&gt;&lt;FQL&gt;&lt;Q&gt;PE^FF_OG_TOT_RSRV_PROVED_NET(ANN_R_BOE,0)&lt;/Q&gt;&lt;R&gt;1&lt;/R&gt;&lt;C&gt;1&lt;/C&gt;&lt;D xsi:type="xsd:double"&gt;222.347&lt;/D&gt;&lt;/FQL&gt;&lt;FQL&gt;&lt;Q&gt;REN^FF_OG_TOT_RSRV_PROVED_NET(ANN_R_BOE,0)&lt;/Q&gt;&lt;R&gt;1&lt;/R&gt;&lt;C&gt;1&lt;/C&gt;&lt;D xsi:type="xsd:double"&gt;60.267&lt;/D&gt;&lt;/FQL&gt;&lt;FQL&gt;&lt;Q&gt;EPE^FF_OG_TOT_RSRV_PROVED_NET(ANN_R_BOE,0)&lt;/Q&gt;&lt;R&gt;1&lt;/R&gt;&lt;C&gt;1&lt;/C&gt;&lt;D xsi:type="xsd:double"&gt;432.4&lt;/D&gt;&lt;/FQL&gt;&lt;FQL&gt;&lt;Q&gt;SM^FF_OG_TOT_RSRV_PROVED_NET(ANN_R_BOE,0)&lt;/Q&gt;&lt;R&gt;1&lt;/R&gt;&lt;C&gt;1&lt;/C&gt;&lt;D xsi:type="xsd:double"&gt;395.8&lt;/D&gt;&lt;/FQL&gt;&lt;FQL&gt;&lt;Q&gt;NBL^FF_OG_TOT_RSRV_PROVED_NET(ANN_R_BOE,0)&lt;/Q&gt;&lt;R&gt;1&lt;/R&gt;&lt;C&gt;1&lt;/C&gt;&lt;D xsi:type="xsd:double"&gt;1437&lt;/D&gt;&lt;/FQL&gt;&lt;FQL&gt;&lt;Q&gt;AREX^FF_OG_TOT_RSRV_PROVED_NET(ANN_R_BOE,0)&lt;/Q&gt;&lt;R&gt;1&lt;/R&gt;&lt;C&gt;1&lt;/C&gt;&lt;D xsi:type="xsd:double"&gt;156.377&lt;/D&gt;&lt;/FQL&gt;&lt;FQL&gt;&lt;Q&gt;EGN^FF_OG_TOT_RSRV_PROVED_NET(ANN_R_BOE,0)&lt;/Q&gt;&lt;R&gt;1&lt;/R&gt;&lt;C&gt;1&lt;/C&gt;&lt;D xsi:type="xsd:double"&gt;316.3&lt;/D&gt;&lt;/FQL&gt;&lt;FQL&gt;&lt;Q&gt;RSPP^FF_OG_TOT_RSRV_PROVED_NET(ANN_R_BOE,0)&lt;/Q&gt;&lt;R&gt;1&lt;/R&gt;&lt;C&gt;1&lt;/C&gt;&lt;D xsi:type="xsd:double"&gt;236.888&lt;/D&gt;&lt;/FQL&gt;&lt;FQL&gt;&lt;Q&gt;QEP^FF_OG_TOT_RSRV_PROVED_NET(ANN_R_BOE,0)&lt;/Q&gt;&lt;R&gt;1&lt;/R&gt;&lt;C&gt;1&lt;/C&gt;&lt;D xsi:type="xsd:double"&gt;731.4&lt;/D&gt;&lt;/FQL&gt;&lt;FQL&gt;&lt;Q&gt;PXD^FF_OG_TOT_RSRV_PROVED_NET(ANN_R_BOE,0)&lt;/Q&gt;&lt;R&gt;1&lt;/R&gt;&lt;C&gt;1&lt;/C&gt;&lt;D xsi:type="xsd:double"&gt;725.925&lt;/D&gt;&lt;/FQL&gt;&lt;FQL&gt;&lt;Q&gt;FANG^FF_OG_TOT_RSRV_PROVED_NET(ANN_R_BOE,0)&lt;/Q&gt;&lt;R&gt;1&lt;/R&gt;&lt;C&gt;1&lt;/C&gt;&lt;D xsi:type="xsd:double"&gt;205.4573&lt;/D&gt;&lt;/FQL&gt;&lt;FQL&gt;&lt;Q&gt;LPI^FF_OG_TOT_RSRV_PROVED_NET(ANN_R_BOE,0)&lt;/Q&gt;&lt;R&gt;1&lt;/R&gt;&lt;C&gt;1&lt;/C&gt;&lt;D xsi:type="xsd:double"&gt;167&lt;/D&gt;&lt;/FQL&gt;&lt;FQL&gt;&lt;Q&gt;CRZO^FF_OG_TOT_RSRV_PROVED_NET(ANN_R_BOE,0)&lt;/Q&gt;&lt;R&gt;1&lt;/R&gt;&lt;C&gt;1&lt;/C&gt;&lt;D xsi:type="xsd:double"&gt;200.163&lt;/D&gt;&lt;/FQL&gt;&lt;FQL&gt;&lt;Q&gt;JAG^FF_OG_TOT_RSRV_PROVED_NET(ANN_R_BOE,0)&lt;/Q&gt;&lt;R&gt;1&lt;/R&gt;&lt;C&gt;1&lt;/C&gt;&lt;D xsi:type="xsd:double"&gt;37.695&lt;/D&gt;&lt;/FQL&gt;&lt;FQL&gt;&lt;Q&gt;CXO^FF_OG_TOT_RSRV_PROVED_NET(ANN_R_BOE,0)&lt;/Q&gt;&lt;R&gt;1&lt;/R&gt;&lt;C&gt;1&lt;/C&gt;&lt;D xsi:type="xsd:double"&gt;719.967&lt;/D&gt;&lt;/FQL&gt;&lt;FQL&gt;&lt;Q&gt;WPX^FF_OG_TOT_RSRV_PROVED_NET(ANN_R_BOE,0)&lt;/Q&gt;&lt;R&gt;1&lt;/R&gt;&lt;C&gt;1&lt;/C&gt;&lt;D xsi:type="xsd:double"&gt;346.4&lt;/D&gt;&lt;/FQL&gt;&lt;FQL&gt;&lt;Q&gt;APA^FF_OG_TOT_RSRV_PROVED_NET(ANN_R_BOE,0)&lt;/Q&gt;&lt;R&gt;1&lt;/R&gt;&lt;C&gt;1&lt;/C&gt;&lt;D xsi:type="xsd:double"&gt;1311.251&lt;/D&gt;&lt;/FQL&gt;&lt;FQL&gt;&lt;Q&gt;ESTE^FF_OG_TOT_RSRV_PROVED_NET(ANN_R_BOE,0)&lt;/Q&gt;&lt;R&gt;1&lt;/R&gt;&lt;C&gt;1&lt;/C&gt;&lt;D xsi:type="xsd:double"&gt;12.051&lt;/D&gt;&lt;/FQL&gt;&lt;FQL&gt;&lt;Q&gt;OXY^FF_OG_TOT_RSRV_PROVED_NET(ANN_R_BOE,0)&lt;/Q&gt;&lt;R&gt;1&lt;/R&gt;&lt;C&gt;1&lt;/C&gt;&lt;D xsi:type="xsd:double"&gt;2406&lt;/D&gt;&lt;/FQL&gt;&lt;FQL&gt;&lt;Q&gt;ECA^FF_OG_TOT_RSRV_PROVED_NET(ANN_R_BOE,0)&lt;/Q&gt;&lt;R&gt;1&lt;/R&gt;&lt;C&gt;1&lt;/C&gt;&lt;D xsi:type="xsd:double"&gt;919.9&lt;/D&gt;&lt;/FQL&gt;&lt;FQL&gt;&lt;Q&gt;XEC^FF_OG_TOT_RSRV_PROVED_NET(ANN_R_BOE,0)&lt;/Q&gt;&lt;R&gt;1&lt;/R&gt;&lt;C&gt;1&lt;/C&gt;&lt;D xsi:type="xsd:double"&gt;481.7478&lt;/D&gt;&lt;/FQL&gt;&lt;FQL&gt;&lt;Q&gt;MTDR^FF_OG_TOT_RSRV_PROVED_NET(ANN_R_BOE,0)&lt;/Q&gt;&lt;R&gt;1&lt;/R&gt;&lt;C&gt;1&lt;/C&gt;&lt;D xsi:type="xsd:double"&gt;105.752&lt;/D&gt;&lt;/FQL&gt;&lt;FQL&gt;&lt;Q&gt;HK^FF_OG_TOT_RSRV_PROVED_NET(ANN_R_BOE,0)&lt;/Q&gt;&lt;R&gt;1&lt;/R&gt;&lt;C&gt;1&lt;/C&gt;&lt;D xsi:type="xsd:double"&gt;148.614&lt;/D&gt;&lt;/FQL&gt;&lt;FQL&gt;&lt;Q&gt;MRO^FF_OG_TOT_RSRV_PROVED_NET(ANN_R_BOE,0)&lt;/Q&gt;&lt;R&gt;1&lt;/R&gt;&lt;C&gt;1&lt;/C&gt;&lt;D xsi:type="xsd:double"&gt;2096&lt;/D&gt;&lt;/FQL&gt;&lt;FQL&gt;&lt;Q&gt;EOG^FF_OG_TOT_RSRV_PROVED_NET(ANN_R_BOE,0)&lt;/Q&gt;&lt;R&gt;1&lt;/R&gt;&lt;C&gt;1&lt;/C&gt;&lt;D xsi:type="xsd:double"&gt;2146.933&lt;/D&gt;&lt;/FQL&gt;&lt;FQL&gt;&lt;Q&gt;USEG^FF_OG_PROD_TOT_NET(QTR_R_OIL_BOE,09/2017)&lt;/Q&gt;&lt;R&gt;1&lt;/R&gt;&lt;C&gt;1&lt;/C&gt;&lt;D xsi:type="xsd:double"&gt;30&lt;/D&gt;&lt;/FQL&gt;&lt;FQL&gt;&lt;Q&gt;PDCE^FF_OG_PROD_TOT_NET(QTR_R_NGL_BOE,09/2017)&lt;/Q&gt;&lt;R&gt;1&lt;/R&gt;&lt;C&gt;1&lt;/C&gt;&lt;D xsi:type="xsd:double"&gt;1892&lt;/D&gt;&lt;/FQL&gt;&lt;FQL&gt;&lt;Q&gt;CXO^FF_OG_PROD_TOT_NET(QTR_R_NGL_BOE,09/2017)&lt;/Q&gt;&lt;R&gt;0&lt;/R&gt;&lt;C&gt;0&lt;/C&gt;&lt;/FQL&gt;&lt;FQL&gt;&lt;Q&gt;LPI^FF_OG_PROD_TOT_NET(QTR_R_NGL_BOE,09/2017)&lt;/Q&gt;&lt;R&gt;1&lt;/R&gt;&lt;C&gt;1&lt;/C&gt;&lt;D xsi:type="xsd:double"&gt;1491&lt;/D&gt;&lt;/FQL&gt;&lt;FQL&gt;&lt;Q&gt;CPE^FF_OG_PROD_TOT_NET(QTR_R_NGL_BOE,09/2017)&lt;/Q&gt;&lt;R&gt;0&lt;/R&gt;&lt;C&gt;0&lt;/C&gt;&lt;/FQL&gt;&lt;FQL&gt;&lt;Q&gt;QEP^FF_OG_PROD_TOT_NET(QTR_R_NGL_BOE,09/2017)&lt;/Q&gt;&lt;R&gt;1&lt;/R&gt;&lt;C&gt;1&lt;/C&gt;&lt;D xsi:type="xsd:double"&gt;1516.1&lt;/D&gt;&lt;/FQL&gt;&lt;FQL&gt;&lt;Q&gt;REN^FF_OG_PROD_TOT_NET(QTR_R_NGL_BOE,09/2017)&lt;/Q&gt;&lt;R&gt;1&lt;/R&gt;&lt;C&gt;1&lt;/C&gt;&lt;D xsi:type="xsd:double"&gt;480&lt;/D&gt;&lt;/FQL&gt;&lt;FQL&gt;&lt;Q&gt;ESTE^FF_OG_PROD_TOT_NET(QTR_R_NGL_BOE,09/2017)&lt;/Q&gt;&lt;R&gt;1&lt;/R&gt;&lt;C&gt;1&lt;/C&gt;&lt;D xsi:type="xsd:double"&gt;166&lt;/D&gt;&lt;/FQL&gt;&lt;FQL&gt;&lt;Q&gt;QEP^FF_OG_PROD_TOT_NET(QTR_R_OIL_BOE,09/2017)&lt;/Q&gt;&lt;R&gt;1&lt;/R&gt;&lt;C&gt;1&lt;/C&gt;&lt;D xsi:type="xsd:double"&gt;4827.1&lt;/D&gt;&lt;/FQL&gt;&lt;FQL&gt;&lt;Q&gt;REN^FF_OG_PROD_TOT_NET(QTR_R_OIL_BOE,09/2017)&lt;/Q&gt;&lt;R&gt;1&lt;/R&gt;&lt;C&gt;1&lt;/C&gt;&lt;D xsi:type="xsd:double"&gt;1554&lt;/D&gt;&lt;/FQL&gt;&lt;FQL&gt;&lt;Q&gt;ESTE^FF_OG_PROD_TOT_NET(QTR_R_OIL_BOE,09/2017)&lt;/Q&gt;&lt;R&gt;1&lt;/R&gt;&lt;C&gt;1&lt;/C&gt;&lt;D xsi:type="xsd:double"&gt;563&lt;/D&gt;&lt;/FQL&gt;&lt;FQL&gt;&lt;Q&gt;MTDR^FF_OG_PROD_TOT_NET(QTR_R_NGL_BOE,09/2017)&lt;/Q&gt;&lt;R&gt;0&lt;/R&gt;&lt;C&gt;0&lt;/C&gt;&lt;/FQL&gt;&lt;FQL&gt;&lt;Q&gt;USEG^FF_OG_PROD_TOT_NET(QTR_R_NGL_BOE,09/2017)&lt;/Q&gt;&lt;R&gt;0&lt;/R&gt;&lt;C&gt;0&lt;/C&gt;&lt;/FQL&gt;&lt;FQL&gt;&lt;Q&gt;QEP^FF_OG_PROD_TOT_NET(QTR_R_OIL_BOE,06/2017)&lt;/Q&gt;&lt;R&gt;1&lt;/R&gt;&lt;C&gt;1&lt;/C&gt;&lt;D xsi:type="xsd:double"&gt;4870.3&lt;/D&gt;&lt;/FQL&gt;&lt;FQL&gt;&lt;Q&gt;CXO^FF_OG_PROD_TOT_NET(QTR_R_NGL_BOE,06/2017)&lt;/Q&gt;&lt;R&gt;0&lt;/R&gt;&lt;C&gt;0&lt;/C&gt;&lt;/FQL&gt;&lt;FQL&gt;&lt;Q&gt;QEP^FF_OG_PROD_TOT_NET(QTR_R_NGL_BOE,06/2017)&lt;/Q&gt;&lt;R&gt;1&lt;/R&gt;&lt;C&gt;1&lt;/C&gt;&lt;D xsi:type="xsd:double"&gt;1354.9&lt;/D&gt;&lt;/FQL&gt;&lt;FQL&gt;&lt;Q&gt;REN^FF_OG_PROD_TOT_NET(QTR_R_NGL_BOE,06/2017)&lt;/Q&gt;&lt;R&gt;1&lt;/R&gt;&lt;C&gt;1&lt;/C&gt;&lt;D xsi:type="xsd:double"&gt;336&lt;/D&gt;&lt;/FQL&gt;&lt;FQL&gt;&lt;Q&gt;ESTE^FF_OG_PROD_TOT_NET(QTR_R_NGL_BOE,06/2017)&lt;/Q&gt;&lt;R&gt;1&lt;/R&gt;&lt;C&gt;1&lt;/C&gt;&lt;D xsi:type="xsd:double"&gt;120&lt;/D&gt;&lt;/FQL&gt;&lt;FQL&gt;&lt;Q&gt;LPI^FF_OG_PROD_TOT_NET(QTR_R_NGL_BOE,06/2017)&lt;/Q&gt;&lt;R&gt;1&lt;/R&gt;&lt;C&gt;1&lt;/C&gt;&lt;D xsi:type="xsd:double"&gt;1433&lt;/D&gt;&lt;/FQL&gt;&lt;FQL&gt;&lt;Q&gt;CPE^FF_OG_PROD_TOT_NET(QTR_R_NGL_BOE,06/2017)&lt;/Q&gt;&lt;R&gt;0&lt;/R&gt;&lt;C&gt;0&lt;/C&gt;&lt;/FQL&gt;&lt;FQL&gt;&lt;Q&gt;USEG^FF_OG_PROD_TOT_NET(QTR_R_OIL_BOE,06/2017)&lt;/Q&gt;&lt;R&gt;1&lt;/R&gt;&lt;C&gt;1&lt;/C&gt;&lt;D xsi:type="xsd:double"&gt;36.004&lt;/D&gt;&lt;/FQL&gt;&lt;FQL&gt;&lt;Q&gt;MTDR^FF_OG_PROD_TOT_NET(QTR_R_NGL_BOE,06/2017)&lt;/Q&gt;&lt;R&gt;0&lt;/R&gt;&lt;C&gt;0&lt;/C&gt;&lt;/FQL&gt;&lt;FQL&gt;&lt;Q&gt;USEG^FF_OG_PROD_TOT_NET(QTR_R_NGL_BOE,06/2017)&lt;/Q&gt;&lt;R&gt;0&lt;/R&gt;&lt;C&gt;0&lt;/C&gt;&lt;/FQL&gt;&lt;FQL&gt;&lt;Q&gt;PDCE^FF_OG_PROD_TOT_NET(QTR_R_NGL_BOE,06/2017)&lt;/Q&gt;&lt;R&gt;1&lt;/R&gt;&lt;C&gt;1&lt;/C&gt;&lt;D xsi:type="xsd:double"&gt;1814&lt;/D&gt;&lt;/FQL&gt;&lt;FQL&gt;&lt;Q&gt;REN^FF_OG_PROD_TOT_NET(QTR_R_OIL_BOE,06/2017)&lt;/Q&gt;&lt;R&gt;1&lt;/R&gt;&lt;C&gt;1&lt;/C&gt;&lt;D xsi:type="xsd:double"&gt;1400&lt;/D&gt;&lt;/FQL&gt;&lt;FQL&gt;&lt;Q&gt;ESTE^FF_OG_PROD_TOT_NET(QTR_R_OIL_BOE,06/2017)&lt;/Q&gt;&lt;R&gt;1&lt;/R&gt;&lt;C&gt;1&lt;/C&gt;&lt;D xsi:type="xsd:double"&gt;480&lt;/D&gt;&lt;/FQL&gt;&lt;FQL&gt;&lt;Q&gt;ROSE^FF_OG_AREA_TOT(ANN_R_GROSS_ACRE,09/2017)&lt;/Q&gt;&lt;R&gt;0&lt;/R&gt;&lt;C&gt;0&lt;/C&gt;&lt;/FQL&gt;&lt;FQL&gt;&lt;Q&gt;ROSE^FF_OG_AREA_TOT(ANN_R_NET_ACRE,09/2017)&lt;/Q&gt;&lt;R&gt;0&lt;/R&gt;&lt;C&gt;0&lt;/C&gt;&lt;/FQL&gt;&lt;FQL&gt;&lt;Q&gt;OAS^FF_OG_AREA_TOT(ANN_R_GROSS_ACRE,09/2017)&lt;/Q&gt;&lt;R&gt;1&lt;/R&gt;&lt;C&gt;1&lt;/C&gt;&lt;D xsi:type="xsd:double"&gt;730267&lt;/D&gt;&lt;/FQL&gt;&lt;FQL&gt;&lt;Q&gt;OAS^FF_OG_AREA_TOT(ANN_R_NET_ACRE,09/2017)&lt;/Q&gt;&lt;R&gt;1&lt;/R&gt;&lt;C&gt;1&lt;/C&gt;&lt;D xsi:type="xsd:double"&gt;517801&lt;/D&gt;&lt;/FQL&gt;&lt;FQL&gt;&lt;Q&gt;ROSE^FF_OG_PROD_DAY(QTR_R_OIL_BOE,09/2017)&lt;/Q&gt;&lt;R&gt;0&lt;/R&gt;&lt;C&gt;0&lt;/C&gt;&lt;/FQL&gt;&lt;FQL&gt;&lt;Q&gt;ROSE^FF_OG_PROD_DAY(QTR_R_NG_CFE,09/2017)&lt;/Q&gt;&lt;R&gt;0&lt;/R&gt;&lt;C&gt;0&lt;/C&gt;&lt;/FQL&gt;&lt;FQL&gt;&lt;Q&gt;ROSE^FF_OG_PROD_TOT_NET(QTR_R_NG_CFE,09/2017)&lt;/Q&gt;&lt;R&gt;0&lt;/R&gt;&lt;C&gt;0&lt;/C&gt;&lt;/FQL&gt;&lt;FQL&gt;&lt;Q&gt;ROSE^FF_OG_PROD_DAY(QTR_R_NGL_BOE,09/2017)&lt;/Q&gt;&lt;R&gt;0&lt;/R&gt;&lt;C&gt;0&lt;/C&gt;&lt;/FQL&gt;&lt;FQL&gt;&lt;Q&gt;OAS^FF_OG_PROD_DAY(QTR_R_OIL_BOE,09/2017)&lt;/Q&gt;&lt;R&gt;1&lt;/R&gt;&lt;C&gt;1&lt;/C&gt;&lt;D xsi:type="xsd:double"&gt;51.825&lt;/D&gt;&lt;/FQL&gt;&lt;FQL&gt;&lt;Q&gt;OAS^FF_OG_PROD_DAY(QTR_R_NG_CFE,09/2017)&lt;/Q&gt;&lt;R&gt;1&lt;/R&gt;&lt;C&gt;1&lt;/C&gt;&lt;D xsi:type="xsd:double"&gt;85800&lt;/D&gt;&lt;/FQL&gt;&lt;FQL&gt;&lt;Q&gt;OAS^FF_OG_PROD_DAY(QTR_R_NGL_BOE,09/2017)&lt;/Q&gt;&lt;R&gt;0&lt;/R&gt;&lt;C&gt;0&lt;/C&gt;&lt;/FQL&gt;&lt;FQL&gt;&lt;Q&gt;ROSE^FF_OG_PROD_DAY(QTR_R_OIL_BOE,06/2017)&lt;/Q&gt;&lt;R&gt;0&lt;/R&gt;&lt;C&gt;0&lt;/C&gt;&lt;/FQL&gt;&lt;FQL&gt;&lt;Q&gt;ROSE^FF_OG_PROD_DAY(QTR_R_NG_CFE,06/2017)&lt;/Q&gt;&lt;R&gt;0&lt;/R&gt;&lt;C&gt;0&lt;/C&gt;&lt;/FQL&gt;&lt;FQL&gt;&lt;Q&gt;ROSE^FF_OG_PROD_TOT_NET(QTR_R_NG_CFE,06/2017)&lt;/Q&gt;&lt;R&gt;0&lt;/R&gt;&lt;C&gt;0&lt;/C&gt;&lt;/FQL&gt;&lt;FQL&gt;&lt;Q&gt;ROSE^FF_OG_PROD_DAY(QTR_R_NGL_BOE,06/2017)&lt;/Q&gt;&lt;R&gt;0&lt;/R&gt;&lt;C&gt;0&lt;/C&gt;&lt;/FQL&gt;&lt;FQL&gt;&lt;Q&gt;OAS^FF_OG_PROD_DAY(QTR_R_OIL_BOE,06/2017)&lt;/Q&gt;&lt;R&gt;1&lt;/R&gt;&lt;C&gt;1&lt;/C&gt;&lt;D xsi:type="xsd:double"&gt;47.795&lt;/D&gt;&lt;/FQL&gt;&lt;FQL&gt;&lt;Q&gt;OAS^FF_OG_PROD_DAY(QTR_R_NG_CFE,06/2017)&lt;/Q&gt;&lt;R&gt;1&lt;/R&gt;&lt;C&gt;1&lt;/C&gt;&lt;D xsi:type="xsd:double"&gt;84890&lt;/D&gt;&lt;/FQL&gt;&lt;FQL&gt;&lt;Q&gt;OAS^FF_OG_PROD_DAY(QTR_R_NGL_BOE,06/2017)&lt;/Q&gt;&lt;R&gt;0&lt;/R&gt;&lt;C&gt;0&lt;/C&gt;&lt;/FQL&gt;&lt;FQL&gt;&lt;Q&gt;ROSE^FF_OG_PROD_EXP(QTR_R,09/2017)&lt;/Q&gt;&lt;R&gt;0&lt;/R&gt;&lt;C&gt;0&lt;/C&gt;&lt;/FQL&gt;&lt;FQL&gt;&lt;Q&gt;ROSE^FF_DEP_AMORT_EXP(QTR_R,09/2017)&lt;/Q&gt;&lt;R&gt;1&lt;/R&gt;&lt;C&gt;1&lt;/C&gt;&lt;D xsi:type="xsd:double"&gt;8.383&lt;/D&gt;&lt;/FQL&gt;&lt;FQL&gt;&lt;Q&gt;ROSE^FF_SGA(QTR_R,09/2017)&lt;/Q&gt;&lt;R&gt;1&lt;/R&gt;&lt;C&gt;1&lt;/C&gt;&lt;D xsi:type="xsd:double"&gt;5.069&lt;/D&gt;&lt;/FQL&gt;&lt;FQL&gt;&lt;Q&gt;OAS^FF_OG_PROD_EXP(QTR_R,09/2017)&lt;/Q&gt;&lt;R&gt;1&lt;/R&gt;&lt;C&gt;1&lt;/C&gt;&lt;D xsi:type="xsd:double"&gt;66.386&lt;/D&gt;&lt;/FQL&gt;&lt;FQL&gt;&lt;Q&gt;OAS^FF_DEP_AMORT_EXP(QTR_R,09/2017)&lt;/Q&gt;&lt;R&gt;1&lt;/R&gt;&lt;C&gt;1&lt;/C&gt;&lt;D xsi:type="xsd:double"&gt;132.289&lt;/D&gt;&lt;/FQL&gt;&lt;FQL&gt;&lt;Q&gt;OAS^FF_SGA(QTR_R,09/2017)&lt;/Q&gt;&lt;R&gt;1&lt;/R&gt;&lt;C&gt;1&lt;/C&gt;&lt;D xsi:type="xsd:double"&gt;22.531&lt;/D&gt;&lt;/FQL&gt;&lt;FQL&gt;&lt;Q&gt;ROSE^FF_OG_PROD_TOT_NET(QTR_R_OIL_BOE,09/2017)&lt;/Q&gt;&lt;R&gt;0&lt;/R&gt;&lt;C&gt;0&lt;/C&gt;&lt;/FQL&gt;&lt;FQL&gt;&lt;Q&gt;ROSE^FF_OG_PROD_TOT_NET(QTR_R_NGL_BOE,09/2017)&lt;/Q&gt;&lt;R&gt;0&lt;/R&gt;&lt;C&gt;0&lt;/C&gt;&lt;/FQL&gt;&lt;FQL&gt;&lt;Q&gt;OAS^FF_OG_PROD_TOT_NET(QTR_R_NGL_BOE,09/2017)&lt;/Q&gt;&lt;R&gt;0&lt;/R&gt;&lt;C&gt;0&lt;/C&gt;&lt;/FQL&gt;&lt;FQL&gt;&lt;Q&gt;ROSE^FF_OG_PROD_TOT_NET(QTR_R_OIL_BOE,06/2017)&lt;/Q&gt;&lt;R&gt;0&lt;/R&gt;&lt;C&gt;0&lt;/C&gt;&lt;/FQL&gt;&lt;FQL&gt;&lt;Q&gt;ROSE^FF_OG_PROD_TOT_NET(QTR_R_NGL_BOE,06/2017)&lt;/Q&gt;&lt;R&gt;0&lt;/R&gt;&lt;C&gt;0&lt;/C&gt;&lt;/FQL&gt;&lt;FQL&gt;&lt;Q&gt;OAS^FF_OG_PROD_TOT_NET(QTR_R_NGL_BOE,06/2017)&lt;/Q&gt;&lt;R&gt;0&lt;/R&gt;&lt;C&gt;0&lt;/C&gt;&lt;/FQL&gt;&lt;FQL&gt;&lt;Q&gt;PXD-US^FE_ESTIMATE(EPS,MEAN,ANNUAL,+1,NOW,,,'')&lt;/Q&gt;&lt;R&gt;1&lt;/R&gt;&lt;C&gt;1&lt;/C&gt;&lt;D xsi:type="xsd:double"&gt;1.7200165&lt;/D&gt;&lt;/FQL&gt;&lt;FQL&gt;&lt;Q&gt;CXO-US^FE_ESTIMATE(EPS,MEAN,ANNUAL,+1,NOW,,,'')&lt;/Q&gt;&lt;R&gt;1&lt;/R&gt;&lt;C&gt;1&lt;/C&gt;&lt;D xsi:type="xsd:double"&gt;1.9312123&lt;/D&gt;&lt;/FQL&gt;&lt;FQL&gt;&lt;Q&gt;PXD-US^FE_ESTIMATE(REAL_PRICE,MEAN,ANNUAL,+1,NOW,,,'')&lt;/Q&gt;&lt;R&gt;1&lt;/R&gt;&lt;C&gt;1&lt;/C&gt;&lt;D xsi:type="xsd:double"&gt;35.286&lt;/D&gt;&lt;/FQL&gt;&lt;FQL&gt;&lt;Q&gt;CXO-US^FE_ESTIMATE(REAL_PRICE,MEAN,ANNUAL,+1,NOW,,,'')&lt;/Q&gt;&lt;R&gt;1&lt;/R&gt;&lt;C&gt;1&lt;/C&gt;&lt;D xsi:type="xsd:double"&gt;37.932503&lt;/D&gt;&lt;/FQL&gt;&lt;FQL&gt;&lt;Q&gt;PXD-US^FE_ESTIMATE(REAL_PRICE_OIL,MEAN,ANNUAL,+1,NOW,,,'')&lt;/Q&gt;&lt;R&gt;1&lt;/R&gt;&lt;C&gt;1&lt;/C&gt;&lt;D xsi:type="xsd:double"&gt;47.325&lt;/D&gt;&lt;/FQL&gt;&lt;FQL&gt;&lt;Q&gt;CXO-US^FE_ESTIMATE(REAL_PRICE_OIL,MEAN,ANNUAL,+1,NOW,,,'')&lt;/Q&gt;&lt;R&gt;1&lt;/R&gt;&lt;C&gt;1&lt;/C&gt;&lt;D xsi:type="xsd:double"&gt;50.14125&lt;/D&gt;&lt;/FQL&gt;&lt;FQL&gt;&lt;Q&gt;APA^FE_ESTIMATE(REAL_PRICE_OIL,MEAN,ANNUAL,+1,NOW,,,'')&lt;/Q&gt;&lt;R&gt;1&lt;/R&gt;&lt;C&gt;1&lt;/C&gt;&lt;D xsi:type="xsd:double"&gt;49.6&lt;/D&gt;&lt;/FQL&gt;&lt;FQL&gt;&lt;Q&gt;XEC^FG_COMPANY_NAME&lt;/Q&gt;&lt;R&gt;1&lt;/R&gt;&lt;C&gt;1&lt;/C&gt;&lt;D xsi:type="xsd:string"&gt;Cimarex Energy Co.&lt;/D&gt;&lt;/FQL&gt;&lt;FQL&gt;&lt;Q&gt;WPX^FG_COMPANY_NAME&lt;/Q&gt;&lt;R&gt;1&lt;/R&gt;&lt;C&gt;1&lt;/C&gt;&lt;D xsi:type="xsd:string"&gt;WPX Energy, Inc. Class A&lt;/D&gt;&lt;/FQL&gt;&lt;FQL&gt;&lt;Q&gt;USEG^FG_COMPANY_NAME&lt;/Q&gt;&lt;R&gt;1&lt;/R&gt;&lt;C&gt;1&lt;/C&gt;&lt;D xsi:type="xsd:string"&gt;U.S. Energy Corp.&lt;/D&gt;&lt;/FQL&gt;&lt;FQL&gt;&lt;Q&gt;SM^FG_COMPANY_NAME&lt;/Q&gt;&lt;R&gt;1&lt;/R&gt;&lt;C&gt;1&lt;/C&gt;&lt;D xsi:type="xsd:string"&gt;SM Energy Company&lt;/D&gt;&lt;/FQL&gt;&lt;FQL&gt;&lt;Q&gt;RSPP^FG_COMPANY_NAME&lt;/Q&gt;&lt;R&gt;1&lt;/R&gt;&lt;C&gt;1&lt;/C&gt;&lt;D xsi:type="xsd:string"&gt;RSP Permian, Inc.&lt;/D&gt;&lt;/FQL&gt;&lt;FQL&gt;&lt;Q&gt;ROSE^FG_COMPANY_NAME&lt;/Q&gt;&lt;R&gt;1&lt;/R&gt;&lt;C&gt;1&lt;/C&gt;&lt;D xsi:type="xsd:string"&gt;Rosehill Resources, Inc. Class A&lt;/D&gt;&lt;/FQL&gt;&lt;FQL&gt;&lt;Q&gt;REN^FG_COMPANY_NAME&lt;/Q&gt;&lt;R&gt;1&lt;/R&gt;&lt;C&gt;1&lt;/C&gt;&lt;D xsi:type="xsd:string"&gt;Resolute Energy Corporation&lt;/D&gt;&lt;/FQL&gt;&lt;FQL&gt;&lt;Q&gt;QEP^FG_COMPANY_NAME&lt;/Q&gt;&lt;R&gt;1&lt;/R&gt;&lt;C&gt;1&lt;/C&gt;&lt;D xsi:type="xsd:string"&gt;QEP Resources, Inc.&lt;/D&gt;&lt;/FQL&gt;&lt;FQL&gt;&lt;Q&gt;PXD^FG_COMPANY_NAME&lt;/Q&gt;&lt;R&gt;1&lt;/R&gt;&lt;C&gt;1&lt;/C&gt;&lt;D xsi:type="xsd:string"&gt;Pioneer Natural Resources Company&lt;/D&gt;&lt;/FQL&gt;&lt;FQL&gt;&lt;Q&gt;PE^FG_COMPANY_NAME&lt;/Q&gt;&lt;R&gt;1&lt;/R&gt;&lt;C&gt;1&lt;/C&gt;&lt;D xsi:type="xsd:string"&gt;Parsley Energy, Inc. Class A&lt;/D&gt;&lt;/FQL&gt;&lt;FQL&gt;&lt;Q&gt;PDCE^FG_COMPANY_NAME&lt;/Q&gt;&lt;R&gt;1&lt;/R&gt;&lt;C&gt;1&lt;/C&gt;&lt;D xsi:type="xsd:string"&gt;PDC Energy Inc&lt;/D&gt;&lt;/FQL&gt;&lt;FQL&gt;&lt;Q&gt;OXY^FG_COMPANY_NAME&lt;/Q&gt;&lt;R&gt;1&lt;/R&gt;&lt;C&gt;1&lt;/C&gt;&lt;D xsi:type="xsd:string"&gt;Occidental Petroleum Corporation&lt;/D&gt;&lt;/FQL&gt;&lt;FQL&gt;&lt;Q&gt;OAS^FG_COMPANY_NAME&lt;/Q&gt;&lt;R&gt;1&lt;/R&gt;&lt;C&gt;1&lt;/C&gt;&lt;D xsi:type="xsd:string"&gt;Oasis Petroleum Inc.&lt;/D&gt;&lt;/FQL&gt;&lt;FQL&gt;&lt;Q&gt;NBL^FG_COMPANY_NAME&lt;/Q&gt;&lt;R&gt;1&lt;/R&gt;&lt;C&gt;1&lt;/C&gt;&lt;D xsi:type="xsd:string"&gt;Noble Energy, Inc.&lt;/D&gt;&lt;/FQL&gt;&lt;FQL&gt;&lt;Q&gt;MTDR^FG_COMPANY_NAME&lt;/Q&gt;&lt;R&gt;1&lt;/R&gt;&lt;C&gt;1&lt;/C&gt;&lt;D xsi:type="xsd:string"&gt;Matador Resources Company&lt;/D&gt;&lt;/FQL&gt;&lt;FQL&gt;&lt;Q&gt;MRO^FG_COMPANY_NAME&lt;/Q&gt;&lt;R&gt;1&lt;/R&gt;&lt;C&gt;1&lt;/C&gt;&lt;D xsi:type="xsd:string"&gt;Marathon Oil Corporation&lt;/D&gt;&lt;/FQL&gt;&lt;FQL&gt;&lt;Q&gt;LPI^FG_COMPANY_NAME&lt;/Q&gt;&lt;R&gt;1&lt;/R&gt;&lt;C&gt;1&lt;/C&gt;&lt;D xsi:type="xsd:string"&gt;Laredo Petroleum, Inc.&lt;/D&gt;&lt;/FQL&gt;&lt;FQL&gt;&lt;Q&gt;PXD^FE_GUIDANCE(PROD_DAY_OIL_ONLY,MIDPOINT,ANNUAL,0,NOW,,,'')&lt;/Q&gt;&lt;R&gt;0&lt;/R&gt;&lt;C&gt;0&lt;/C&gt;&lt;/FQL&gt;&lt;FQL&gt;&lt;Q&gt;PXD^FE_GUIDANCE(PROD_DAY_OIL_ONLY,MIDPOINT,ANNUAL,+2,NOW,,,'')&lt;/Q&gt;&lt;R&gt;0&lt;/R&gt;&lt;C&gt;0&lt;/C&gt;&lt;/FQL&gt;&lt;FQL&gt;&lt;Q&gt;HK^FG_COMPANY_NAME&lt;/Q&gt;&lt;R&gt;1&lt;/R&gt;&lt;C&gt;1&lt;/C&gt;&lt;D xsi:type="xsd:string"&gt;Halcon Resources Corp&lt;/D&gt;&lt;/FQL&gt;&lt;FQL&gt;&lt;Q&gt;FANG^FG_COMPANY_NAME&lt;/Q&gt;&lt;R&gt;1&lt;/R&gt;&lt;C&gt;1&lt;/C&gt;&lt;D xsi:type="xsd:string"&gt;Diamondback Energy, Inc.&lt;/D&gt;&lt;/FQL&gt;&lt;FQL&gt;&lt;Q&gt;ESTE^FG_COMPANY_NAME&lt;/Q&gt;&lt;R&gt;1&lt;/R&gt;&lt;C&gt;1&lt;/C&gt;&lt;D xsi:type="xsd:string"&gt;Earthstone Energy, Inc. Class A&lt;/D&gt;&lt;/FQL&gt;&lt;FQL&gt;&lt;Q&gt;EPE^FG_COMPANY_NAME&lt;/Q&gt;&lt;R&gt;1&lt;/R&gt;&lt;C&gt;1&lt;/C&gt;&lt;D xsi:type="xsd:string"&gt;EP Energy Corp. Class A&lt;/D&gt;&lt;/FQL&gt;&lt;FQL&gt;&lt;Q&gt;EOG^FG_COMPANY_NAME&lt;/Q&gt;&lt;R&gt;1&lt;/R&gt;&lt;C&gt;1&lt;/C&gt;&lt;D xsi:type="xsd:string"&gt;EOG Resources, Inc.&lt;/D&gt;&lt;/FQL&gt;&lt;FQL&gt;&lt;Q&gt;EGN^FG_COMPANY_NAME&lt;/Q&gt;&lt;R&gt;1&lt;/R&gt;&lt;C&gt;1&lt;/C&gt;&lt;D xsi:type="xsd:string"&gt;Energen Corporation&lt;/D&gt;&lt;/FQL&gt;&lt;FQL&gt;&lt;Q&gt;ECA^FG_COMPANY_NAME&lt;/Q&gt;&lt;R&gt;1&lt;/R&gt;&lt;C&gt;1&lt;/C&gt;&lt;D xsi:type="xsd:string"&gt;Encana Corporation&lt;/D&gt;&lt;/FQL&gt;&lt;FQL&gt;&lt;Q&gt;DVN^FG_COMPANY_NAME&lt;/Q&gt;&lt;R&gt;1&lt;/R&gt;&lt;C&gt;1&lt;/C&gt;&lt;D xsi:type="xsd:string"&gt;Devon Energy Corporation&lt;/D&gt;&lt;/FQL&gt;&lt;FQL&gt;&lt;Q&gt;CXO^FG_COMPANY_NAME&lt;/Q&gt;&lt;R&gt;1&lt;/R&gt;&lt;C&gt;1&lt;/C&gt;&lt;D xsi:type="xsd:string"&gt;Concho Resources Inc.&lt;/D&gt;&lt;/FQL&gt;&lt;FQL&gt;&lt;Q&gt;CRZO^FG_COMPANY_NAME&lt;/Q&gt;&lt;R&gt;1&lt;/R&gt;&lt;C&gt;1&lt;/C&gt;&lt;D xsi:type="xsd:string"&gt;Carrizo Oil &amp;amp; Gas, Inc.&lt;/D&gt;&lt;/FQL&gt;&lt;FQL&gt;&lt;Q&gt;CPE^FG_COMPANY_NAME&lt;/Q&gt;&lt;R&gt;1&lt;/R&gt;&lt;C&gt;1&lt;/C&gt;&lt;D xsi:type="xsd:string"&gt;Callon Petroleum Company&lt;/D&gt;&lt;/FQL&gt;&lt;FQL&gt;&lt;Q&gt;COP^FG_COMPANY_NAME&lt;/Q&gt;&lt;R&gt;1&lt;/R&gt;&lt;C&gt;1&lt;/C&gt;&lt;D xsi:type="xsd:string"&gt;ConocoPhillips&lt;/D&gt;&lt;/FQL&gt;&lt;FQL&gt;&lt;Q&gt;CDEV^FG_COMPANY_NAME&lt;/Q&gt;&lt;R&gt;1&lt;/R&gt;&lt;C&gt;1&lt;/C&gt;&lt;D xsi:type="xsd:string"&gt;Centennial Resource Development, Inc. Class A&lt;/D&gt;&lt;/FQL&gt;&lt;FQL&gt;&lt;Q&gt;AXAS^FG_COMPANY_NAME&lt;/Q&gt;&lt;R&gt;1&lt;/R&gt;&lt;C&gt;1&lt;/C&gt;&lt;D xsi:type="xsd:string"&gt;Abraxas Petroleum Corporation&lt;/D&gt;&lt;/FQL&gt;&lt;FQL&gt;&lt;Q&gt;PXD-US^FE_GUIDANCE(EPS,MIDPOINT,ANNUAL,+1,NOW,,,'')&lt;/Q&gt;&lt;R&gt;0&lt;/R&gt;&lt;C&gt;0&lt;/C&gt;&lt;/FQL&gt;&lt;FQL&gt;&lt;Q&gt;CXO-US^FE_GUIDANCE(EPS,MIDPOINT,ANNUAL,+1,NOW,,,'')&lt;/Q&gt;&lt;R&gt;0&lt;/R&gt;&lt;C&gt;0&lt;/C&gt;&lt;/FQL&gt;&lt;FQL&gt;&lt;Q&gt;PXD-US^FE_GUIDANCE(PROD_DAY_OIL_ONLY,MIDPOINT,ANNUAL,+1,NOW,,,'')&lt;/Q&gt;&lt;R&gt;1&lt;/R&gt;&lt;C&gt;1&lt;/C&gt;&lt;D xsi:type="xsd:double"&gt;157&lt;/D&gt;&lt;/FQL&gt;&lt;FQL&gt;&lt;Q&gt;CXO-US^FE_GUIDANCE(PROD_DAY_OIL_ONLY,MIDPOINT,ANNUAL,+1,NOW,,,'')&lt;/Q&gt;&lt;R&gt;0&lt;/R&gt;&lt;C&gt;0&lt;/C&gt;&lt;/FQL&gt;&lt;FQL&gt;&lt;Q&gt;LPI^FE_GUIDANCE(PROD_DAY_OIL_ONLY,MIDPOINT,ANNUAL,+1,NOW,,,'')&lt;/Q&gt;&lt;R&gt;0&lt;/R&gt;&lt;C&gt;0&lt;/C&gt;&lt;/FQL&gt;&lt;FQL&gt;&lt;Q&gt;MRO^FE_ESTIMATE(REAL_PRICE_OIL,MEAN,ANNUAL,+1,NOW,,,'')&lt;/Q&gt;&lt;R&gt;1&lt;/R&gt;&lt;C&gt;1&lt;/C&gt;&lt;D xsi:type="xsd:double"&gt;47.976665&lt;/D&gt;&lt;/FQL&gt;&lt;FQL&gt;&lt;Q&gt;MRO^FE_GUIDANCE(PROD_DAY_OIL_ONLY,MIDPOINT,ANNUAL,+1,NOW,,,'')&lt;/Q&gt;&lt;R&gt;0&lt;/R&gt;&lt;C&gt;0&lt;/C&gt;&lt;/FQL&gt;&lt;FQL&gt;&lt;Q&gt;MTDR^FE_ESTIMATE(REAL_PRICE_OIL,MEAN,ANNUAL,+1,NOW,,,'')&lt;/Q&gt;&lt;R&gt;1&lt;/R&gt;&lt;C&gt;1&lt;/C&gt;&lt;D xsi:type="xsd:double"&gt;48.815716&lt;/D&gt;&lt;/FQL&gt;&lt;FQL&gt;&lt;Q&gt;MTDR^FE_GUIDANCE(PROD_DAY_OIL_ONLY,MIDPOINT,ANNUAL,+1,NOW,,,'')&lt;/Q&gt;&lt;R&gt;0&lt;/R&gt;&lt;C&gt;0&lt;/C&gt;&lt;/FQL&gt;&lt;FQL&gt;&lt;Q&gt;NBL^FE_ESTIMATE(REAL_PRICE_OIL,MEAN,ANNUAL,+1,NOW,,,'')&lt;/Q&gt;&lt;R&gt;1&lt;/R&gt;&lt;C&gt;1&lt;/C&gt;&lt;D xsi:type="xsd:double"&gt;48.435715&lt;/D&gt;&lt;/FQL&gt;&lt;FQL&gt;&lt;Q&gt;NBL^FE_GUIDANCE(PROD_DAY_OIL_ONLY,MIDPOINT,ANNUAL,+1,NOW,,,'')&lt;/Q&gt;&lt;R&gt;0&lt;/R&gt;&lt;C&gt;0&lt;/C&gt;&lt;/FQL&gt;&lt;FQL&gt;&lt;Q&gt;OAS^FE_ESTIMATE(REAL_PRICE_OIL,MEAN,ANNUAL,+1,NOW,,,'')&lt;/Q&gt;&lt;R&gt;1&lt;/R&gt;&lt;C&gt;1&lt;/C&gt;&lt;D xsi:type="xsd:double"&gt;47.09&lt;/D&gt;&lt;/FQL&gt;&lt;FQL&gt;&lt;Q&gt;OAS^FE_GUIDANCE(PROD_DAY_OIL_ONLY,MIDPOINT,ANNUAL,+1,NOW,,,'')&lt;/Q&gt;&lt;R&gt;0&lt;/R&gt;&lt;C&gt;0&lt;/C&gt;&lt;/FQL&gt;&lt;FQL&gt;&lt;Q&gt;OXY^FE_ESTIMATE(REAL_PRICE_OIL,MEAN,ANNUAL,+1,NOW,,,'')&lt;/Q&gt;&lt;R&gt;1&lt;/R&gt;&lt;C&gt;1&lt;/C&gt;&lt;D xsi:type="xsd:double"&gt;47.31&lt;/D&gt;&lt;/FQL&gt;&lt;FQL&gt;&lt;Q&gt;OXY^FE_GUIDANCE(PROD_DAY_OIL_ONLY,MIDPOINT,ANNUAL,+1,NOW,,,'')&lt;/Q&gt;&lt;R&gt;0&lt;/R&gt;&lt;C&gt;0&lt;/C&gt;&lt;/FQL&gt;&lt;FQL&gt;&lt;Q&gt;PDCE^FE_ESTIMATE(REAL_PRICE_OIL,MEAN,ANNUAL,+1,NOW,,,'')&lt;/Q&gt;&lt;R&gt;1&lt;/R&gt;&lt;C&gt;1&lt;/C&gt;&lt;D xsi:type="xsd:double"&gt;47.893&lt;/D&gt;&lt;/FQL&gt;&lt;FQL&gt;&lt;Q&gt;PDCE^FE_GUIDANCE(PROD_DAY_OIL_ONLY,MIDPOINT,ANNUAL,+1,NOW,,,'')&lt;/Q&gt;&lt;R&gt;0&lt;/R&gt;&lt;C&gt;0&lt;/C&gt;&lt;/FQL&gt;&lt;FQL&gt;&lt;Q&gt;PE^FE_ESTIMATE(REAL_PRICE_OIL,MEAN,ANNUAL,+1,NOW,,,'')&lt;/Q&gt;&lt;R&gt;1&lt;/R&gt;&lt;C&gt;1&lt;/C&gt;&lt;D xsi:type="xsd:double"&gt;48.31889&lt;/D&gt;&lt;/FQL&gt;&lt;FQL&gt;&lt;Q&gt;PE^FE_GUIDANCE(PROD_DAY_OIL_ONLY,MIDPOINT,ANNUAL,+1,NOW,,,'')&lt;/Q&gt;&lt;R&gt;0&lt;/R&gt;&lt;C&gt;0&lt;/C&gt;&lt;/FQL&gt;&lt;FQL&gt;&lt;Q&gt;PXD^FE_ESTIMATE(REAL_PRICE_OIL,MEAN,ANNUAL,+1,NOW,,,'')&lt;/Q&gt;&lt;R&gt;1&lt;/R&gt;&lt;C&gt;1&lt;/C&gt;&lt;D xsi:type="xsd:double"&gt;47.325&lt;/D&gt;&lt;/FQL&gt;&lt;FQL&gt;&lt;Q&gt;PXD^FE_GUIDANCE(PROD_DAY_OIL_ONLY,MIDPOINT,ANNUAL,+1,NOW,,,'')&lt;/Q&gt;&lt;R&gt;1&lt;/R&gt;&lt;C&gt;1&lt;/C&gt;&lt;D xsi:type="xsd:double"&gt;157&lt;/D&gt;&lt;/FQL&gt;&lt;FQL&gt;&lt;Q&gt;JAG^FG_COMPANY_NAME&lt;/Q&gt;&lt;R&gt;1&lt;/R&gt;&lt;C&gt;1&lt;/C&gt;&lt;D xsi:type="xsd:string"&gt;Jagged Peak Energy, Inc.&lt;/D&gt;&lt;/FQL&gt;&lt;FQL&gt;&lt;Q&gt;PXD^FE_GUIDANCE(PROD_DAY_OIL_ONLY,MIDPOINT,ANNUAL,+0,NOW,,,'')&lt;/Q&gt;&lt;R&gt;0&lt;/R&gt;&lt;C&gt;0&lt;/C&gt;&lt;/FQL&gt;&lt;FQL&gt;&lt;Q&gt;QEP^FE_ESTIMATE(REAL_PRICE_OIL,MEAN,ANNUAL,+1,NOW,,,'')&lt;/Q&gt;&lt;R&gt;1&lt;/R&gt;&lt;C&gt;1&lt;/C&gt;&lt;D xsi:type="xsd:double"&gt;47.628334&lt;/D&gt;&lt;/FQL&gt;&lt;FQL&gt;&lt;Q&gt;QEP^FE_GUIDANCE(PROD_DAY_OIL_ONLY,MIDPOINT,ANNUAL,+1,NOW,,,'')&lt;/Q&gt;&lt;R&gt;0&lt;/R&gt;&lt;C&gt;0&lt;/C&gt;&lt;/FQL&gt;&lt;FQL&gt;&lt;Q&gt;REN^FE_ESTIMATE(REAL_PRICE_OIL,MEAN,ANNUAL,+1,NOW,,,'')&lt;/Q&gt;&lt;R&gt;1&lt;/R&gt;&lt;C&gt;1&lt;/C&gt;&lt;D xsi:type="xsd:double"&gt;43.693333&lt;/D&gt;&lt;/FQL&gt;&lt;FQL&gt;&lt;Q&gt;REN^FE_GUIDANCE(PROD_DAY_OIL_ONLY,MIDPOINT,ANNUAL,+1,NOW,,,'')&lt;/Q&gt;&lt;R&gt;0&lt;/R&gt;&lt;C&gt;0&lt;/C&gt;&lt;/FQL&gt;&lt;FQL&gt;&lt;Q&gt;ROSE^FE_ESTIMATE(REAL_PRICE_OIL,MEAN,ANNUAL,+1,NOW,,,'')&lt;/Q&gt;&lt;R&gt;0&lt;/R&gt;&lt;C&gt;0&lt;/C&gt;&lt;/FQL&gt;&lt;FQL&gt;&lt;Q&gt;ROSE^FE_GUIDANCE(PROD_DAY_OIL_ONLY,MIDPOINT,ANNUAL,+1,NOW,,,'')&lt;/Q&gt;&lt;R&gt;0&lt;/R&gt;&lt;C&gt;0&lt;/C&gt;&lt;/FQL&gt;&lt;FQL&gt;&lt;Q&gt;RSPP^FE_ESTIMATE(REAL_PRICE_OIL,MEAN,ANNUAL,+1,NOW,,,'')&lt;/Q&gt;&lt;R&gt;1&lt;/R&gt;&lt;C&gt;1&lt;/C&gt;&lt;D xsi:type="xsd:double"&gt;47.803333&lt;/D&gt;&lt;/FQL&gt;&lt;FQL&gt;&lt;Q&gt;RSPP^FE_GUIDANCE(PROD_DAY_OIL_ONLY,MIDPOINT,ANNUAL,+1,NOW,,,'')&lt;/Q&gt;&lt;R&gt;0&lt;/R&gt;&lt;C&gt;0&lt;/C&gt;&lt;/FQL&gt;&lt;FQL&gt;&lt;Q&gt;SM^FE_ESTIMATE(REAL_PRICE_OIL,MEAN,ANNUAL,+1,NOW,,,'')&lt;/Q&gt;&lt;R&gt;1&lt;/R&gt;&lt;C&gt;1&lt;/C&gt;&lt;D xsi:type="xsd:double"&gt;45.712727&lt;/D&gt;&lt;/FQL&gt;&lt;FQL&gt;&lt;Q&gt;SM^FE_GUIDANCE(PROD_DAY_OIL_ONLY,MIDPOINT,ANNUAL,+1,NOW,,,'')&lt;/Q&gt;&lt;R&gt;0&lt;/R&gt;&lt;C&gt;0&lt;/C&gt;&lt;/FQL&gt;&lt;FQL&gt;&lt;Q&gt;USEG^FE_ESTIMATE(REAL_PRICE_OIL,MEAN,ANNUAL,+1,NOW,,,'')&lt;/Q&gt;&lt;R&gt;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0&lt;/R&gt;&lt;C&gt;0&lt;/C&gt;&lt;/FQL&gt;&lt;FQL&gt;&lt;Q&gt;USEG^FE_GUIDANCE(PROD_DAY_OIL_ONLY,MIDPOINT,ANNUAL,+1,NOW,,,'')&lt;/Q&gt;&lt;R&gt;0&lt;/R&gt;&lt;C&gt;0&lt;/C&gt;&lt;/FQL&gt;&lt;FQL&gt;&lt;Q&gt;WPX^FE_ESTIMATE(REAL_PRICE_OIL,MEAN,ANNUAL,+1,NOW,,,'')&lt;/Q&gt;&lt;R&gt;1&lt;/R&gt;&lt;C&gt;1&lt;/C&gt;&lt;D xsi:type="xsd:double"&gt;45.19125&lt;/D&gt;&lt;/FQL&gt;&lt;FQL&gt;&lt;Q&gt;WPX^FE_GUIDANCE(PROD_DAY_OIL_ONLY,MIDPOINT,ANNUAL,+1,NOW,,,'')&lt;/Q&gt;&lt;R&gt;1&lt;/R&gt;&lt;C&gt;1&lt;/C&gt;&lt;D xsi:type="xsd:double"&gt;60.5&lt;/D&gt;&lt;/FQL&gt;&lt;FQL&gt;&lt;Q&gt;XEC^FE_ESTIMATE(REAL_PRICE_OIL,MEAN,ANNUAL,+1,NOW,,,'')&lt;/Q&gt;&lt;R&gt;1&lt;/R&gt;&lt;C&gt;1&lt;/C&gt;&lt;D xsi:type="xsd:double"&gt;46.718998&lt;/D&gt;&lt;/FQL&gt;&lt;FQL&gt;&lt;Q&gt;AREX^FG_COMPANY_NAME&lt;/Q&gt;&lt;R&gt;1&lt;/R&gt;&lt;C&gt;1&lt;/C&gt;&lt;D xsi:type="xsd:string"&gt;Approach Resources Inc.&lt;/D&gt;&lt;/FQL&gt;&lt;FQL&gt;&lt;Q&gt;XEC^FE_GUIDANCE(PROD_DAY_OIL_ONLY,MIDPOINT,ANNUAL,+1,NOW,,,'')&lt;/Q&gt;&lt;R&gt;0&lt;/R&gt;&lt;C&gt;0&lt;/C&gt;&lt;/FQL&gt;&lt;FQL&gt;&lt;Q&gt;APA^FG_COMPANY_NAME&lt;/Q&gt;&lt;R&gt;1&lt;/R&gt;&lt;C&gt;1&lt;/C&gt;&lt;D xsi:type="xsd:string"&gt;Apache Corporation&lt;/D&gt;&lt;/FQL&gt;&lt;/Schema&gt;</t>
        </r>
      </text>
    </comment>
  </commentList>
</comments>
</file>

<file path=xl/comments2.xml><?xml version="1.0" encoding="utf-8"?>
<comments xmlns="http://schemas.openxmlformats.org/spreadsheetml/2006/main">
  <authors>
    <author>David Maupin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David Maupin:</t>
        </r>
        <r>
          <rPr>
            <sz val="9"/>
            <color indexed="81"/>
            <rFont val="Tahoma"/>
            <family val="2"/>
          </rPr>
          <t xml:space="preserve">
See Inputs Tab for pricing assumptions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David Maupin:</t>
        </r>
        <r>
          <rPr>
            <sz val="9"/>
            <color indexed="81"/>
            <rFont val="Tahoma"/>
            <family val="2"/>
          </rPr>
          <t xml:space="preserve">
See Inputs Tab for pricing assumptions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David Maupin:</t>
        </r>
        <r>
          <rPr>
            <sz val="9"/>
            <color indexed="81"/>
            <rFont val="Tahoma"/>
            <family val="2"/>
          </rPr>
          <t xml:space="preserve">
estimate, oxy does not break out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David Maupin:</t>
        </r>
        <r>
          <rPr>
            <sz val="9"/>
            <color indexed="81"/>
            <rFont val="Tahoma"/>
            <family val="2"/>
          </rPr>
          <t xml:space="preserve">
manually code eog operating expenses taken from 10-q
</t>
        </r>
      </text>
    </comment>
  </commentList>
</comments>
</file>

<file path=xl/comments3.xml><?xml version="1.0" encoding="utf-8"?>
<comments xmlns="http://schemas.openxmlformats.org/spreadsheetml/2006/main">
  <authors>
    <author>David Maupin</author>
  </authors>
  <commentList>
    <comment ref="C26" authorId="0">
      <text>
        <r>
          <rPr>
            <b/>
            <sz val="9"/>
            <color indexed="81"/>
            <rFont val="Tahoma"/>
            <family val="2"/>
          </rPr>
          <t>David Maupin:</t>
        </r>
        <r>
          <rPr>
            <sz val="9"/>
            <color indexed="81"/>
            <rFont val="Tahoma"/>
            <family val="2"/>
          </rPr>
          <t xml:space="preserve">
guidance taken from investor presentation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David Maupin:</t>
        </r>
        <r>
          <rPr>
            <sz val="9"/>
            <color indexed="81"/>
            <rFont val="Tahoma"/>
            <family val="2"/>
          </rPr>
          <t xml:space="preserve">
used rystad energy number
</t>
        </r>
      </text>
    </comment>
    <comment ref="C30" authorId="0">
      <text>
        <r>
          <rPr>
            <b/>
            <sz val="9"/>
            <color indexed="81"/>
            <rFont val="Tahoma"/>
            <charset val="1"/>
          </rPr>
          <t>David Maupin:</t>
        </r>
        <r>
          <rPr>
            <sz val="9"/>
            <color indexed="81"/>
            <rFont val="Tahoma"/>
            <charset val="1"/>
          </rPr>
          <t xml:space="preserve">
mboe/d</t>
        </r>
      </text>
    </comment>
  </commentList>
</comments>
</file>

<file path=xl/comments4.xml><?xml version="1.0" encoding="utf-8"?>
<comments xmlns="http://schemas.openxmlformats.org/spreadsheetml/2006/main">
  <authors>
    <author>David Maupin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David Maupin:</t>
        </r>
        <r>
          <rPr>
            <sz val="9"/>
            <color indexed="81"/>
            <rFont val="Tahoma"/>
            <family val="2"/>
          </rPr>
          <t xml:space="preserve">
See Inputs Tab for pricing assumptions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David Maupin:</t>
        </r>
        <r>
          <rPr>
            <sz val="9"/>
            <color indexed="81"/>
            <rFont val="Tahoma"/>
            <family val="2"/>
          </rPr>
          <t xml:space="preserve">
See Inputs Tab for pricing assumptions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David Maupin:</t>
        </r>
        <r>
          <rPr>
            <sz val="9"/>
            <color indexed="81"/>
            <rFont val="Tahoma"/>
            <family val="2"/>
          </rPr>
          <t xml:space="preserve">
manually code eog operating expenses taken from 10-q
</t>
        </r>
      </text>
    </comment>
    <comment ref="I24" authorId="0">
      <text>
        <r>
          <rPr>
            <b/>
            <sz val="9"/>
            <color indexed="81"/>
            <rFont val="Tahoma"/>
            <family val="2"/>
          </rPr>
          <t>David Maupin:</t>
        </r>
        <r>
          <rPr>
            <sz val="9"/>
            <color indexed="81"/>
            <rFont val="Tahoma"/>
            <family val="2"/>
          </rPr>
          <t xml:space="preserve">
estimate, oxy does not break out</t>
        </r>
      </text>
    </comment>
  </commentList>
</comments>
</file>

<file path=xl/sharedStrings.xml><?xml version="1.0" encoding="utf-8"?>
<sst xmlns="http://schemas.openxmlformats.org/spreadsheetml/2006/main" count="410" uniqueCount="104">
  <si>
    <t>Ticker</t>
  </si>
  <si>
    <t>Company Name</t>
  </si>
  <si>
    <t>MRO</t>
  </si>
  <si>
    <t>EPE</t>
  </si>
  <si>
    <t>XEC</t>
  </si>
  <si>
    <t>QEP</t>
  </si>
  <si>
    <t>ECA</t>
  </si>
  <si>
    <t>CXO</t>
  </si>
  <si>
    <t>FANG</t>
  </si>
  <si>
    <t>EGN</t>
  </si>
  <si>
    <t>LPI</t>
  </si>
  <si>
    <t>PE</t>
  </si>
  <si>
    <t>RSPP</t>
  </si>
  <si>
    <t>NBL</t>
  </si>
  <si>
    <t>WPX</t>
  </si>
  <si>
    <t>PXD</t>
  </si>
  <si>
    <t>MTDR</t>
  </si>
  <si>
    <t>CRZO</t>
  </si>
  <si>
    <t>SM</t>
  </si>
  <si>
    <t>PDCE</t>
  </si>
  <si>
    <t>CPE</t>
  </si>
  <si>
    <t>HK</t>
  </si>
  <si>
    <t>Stock Price
$/Share</t>
  </si>
  <si>
    <t>52 Wk High</t>
  </si>
  <si>
    <t>Market Cap $MM</t>
  </si>
  <si>
    <t>Latest Qtr Total Cash $MM</t>
  </si>
  <si>
    <t>Latest Qtr Total Debt $MM</t>
  </si>
  <si>
    <t>Month</t>
  </si>
  <si>
    <t>Day</t>
  </si>
  <si>
    <t>Year</t>
  </si>
  <si>
    <t>Date</t>
  </si>
  <si>
    <t>Formal Date</t>
  </si>
  <si>
    <t>Full Date</t>
  </si>
  <si>
    <t>Day of Week</t>
  </si>
  <si>
    <t>Latest Qtr MBOE Production (Mboed)</t>
  </si>
  <si>
    <t>This sheet contains FactSet XML data for use with this workbook's =FDS codes.  Modifying the worksheet's contents may damage the workbook's =FDS functionality.</t>
  </si>
  <si>
    <t>JAG</t>
  </si>
  <si>
    <t>CDEV</t>
  </si>
  <si>
    <t>EOG</t>
  </si>
  <si>
    <t>APA</t>
  </si>
  <si>
    <t>AREX</t>
  </si>
  <si>
    <t>REN</t>
  </si>
  <si>
    <t>ESTE</t>
  </si>
  <si>
    <t>OXY</t>
  </si>
  <si>
    <t>Pricing Assumptions</t>
  </si>
  <si>
    <t>Oil</t>
  </si>
  <si>
    <t>Gas</t>
  </si>
  <si>
    <t>Liquids</t>
  </si>
  <si>
    <t>Latest Qtr Oil Production     (Mbbl/d)</t>
  </si>
  <si>
    <t>Latest Qtr MMcf Production (MMcf/d)</t>
  </si>
  <si>
    <t>Latest Qtr Liquids Production      (Mbbl/d)</t>
  </si>
  <si>
    <t xml:space="preserve">Number of Days </t>
  </si>
  <si>
    <t>Current Quarter Fiscal Days</t>
  </si>
  <si>
    <t xml:space="preserve">Estimated Revenue Per BOE (Current Strip Pricing) </t>
  </si>
  <si>
    <t xml:space="preserve">Estimated Revenue (Current Strip Pricing) ($M) </t>
  </si>
  <si>
    <t>Depreciation</t>
  </si>
  <si>
    <t>Operating Expenses (Includes Prod/Adv Tax) Per BOE</t>
  </si>
  <si>
    <t>Selling, General &amp; Admin. Expenses</t>
  </si>
  <si>
    <t>Net Back (Exc. Depreciation)</t>
  </si>
  <si>
    <t>Net Back With Depreciation</t>
  </si>
  <si>
    <t>Previous Qtr Oil Production     (Mbbl/d)</t>
  </si>
  <si>
    <t>Net Acreage (M) Sourced From 10-K</t>
  </si>
  <si>
    <t>Gross Acreage (M) Sourced From 10-k</t>
  </si>
  <si>
    <t>Other Date Inputs</t>
  </si>
  <si>
    <t>Previous Quarter</t>
  </si>
  <si>
    <t>Change From Previous Quarter</t>
  </si>
  <si>
    <t>Previous Qtr MMcf Production (MMcf/d)</t>
  </si>
  <si>
    <t>Previous Qtr Liquids Production      (Mbbl/d)</t>
  </si>
  <si>
    <t>Previous Qtr MBOE Production (Mboed)</t>
  </si>
  <si>
    <t>Enterprise Value</t>
  </si>
  <si>
    <t>% off High</t>
  </si>
  <si>
    <t>Short Interest (% of Float)</t>
  </si>
  <si>
    <t>Oil Developed Proved Reserves (MMboe)</t>
  </si>
  <si>
    <t>Gas Developed Proved Reserves (Bcf)</t>
  </si>
  <si>
    <t>NGLs Developed Proved Reserves (MMboe)</t>
  </si>
  <si>
    <t>Oil Undeveloped Proved Reserves (MMboe)</t>
  </si>
  <si>
    <t>Gas Undeveloped Proved Reserves (Bcf)</t>
  </si>
  <si>
    <t>NGLs Undeveloped Proved Reserves (MMboe)</t>
  </si>
  <si>
    <t>Total Proved Reserves</t>
  </si>
  <si>
    <t>Total Proved Undeveloped Reserves</t>
  </si>
  <si>
    <t>Total Proved Developed Reserves</t>
  </si>
  <si>
    <t>% Undeveloped</t>
  </si>
  <si>
    <t>DVN</t>
  </si>
  <si>
    <t>Most Recently Completed Quarter</t>
  </si>
  <si>
    <t>Oil Developed Proved Reserves (MMbo)</t>
  </si>
  <si>
    <t>NGLs Developed Proved Reserves (MMbo)</t>
  </si>
  <si>
    <t>AXAS</t>
  </si>
  <si>
    <t>COP</t>
  </si>
  <si>
    <t>USEG</t>
  </si>
  <si>
    <t>2018 Oil Production Midpoint Guidance (Mbo/d)</t>
  </si>
  <si>
    <t>2018 Mboe Production Midpoint Guidance (Mbo/d)</t>
  </si>
  <si>
    <t>2018 Total Production Guidance (Mboe)</t>
  </si>
  <si>
    <t>2018 Capex Guidance</t>
  </si>
  <si>
    <t>2018 Guidance Date</t>
  </si>
  <si>
    <t>Standardized Measure of Future Net Discounted Cash Flows ($MM)</t>
  </si>
  <si>
    <t xml:space="preserve">                </t>
  </si>
  <si>
    <t>Guidance Period</t>
  </si>
  <si>
    <t>ROSE</t>
  </si>
  <si>
    <t>OAS</t>
  </si>
  <si>
    <t>2018 Hedge Production</t>
  </si>
  <si>
    <t xml:space="preserve">2018 Est. Oil Production </t>
  </si>
  <si>
    <t>Percent Hedge</t>
  </si>
  <si>
    <t>-</t>
  </si>
  <si>
    <t>Est. Average Hedge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</si>
</sst>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dddd\,\ mmmm\ d\,\ yyyy"/>
    <numFmt numFmtId="166" formatCode="mmmm\ dd\,\ yyyy"/>
    <numFmt numFmtId="167" formatCode="_(* #,##0_);_(* \(#,##0\);_(* &quot;-&quot;??_);_(@_)"/>
    <numFmt numFmtId="168" formatCode="&quot;$&quot;#,##0.00"/>
    <numFmt numFmtId="169" formatCode="&quot;$&quot;#,##0"/>
    <numFmt numFmtId="170" formatCode="0.0%"/>
    <numFmt numFmtId="171" formatCode="_(&quot;$&quot;* #,##0.0_);_(&quot;$&quot;* \(#,##0.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sz val="11"/>
      <color theme="1"/>
      <name val="Arial"/>
      <family val="2"/>
    </font>
    <font>
      <sz val="10"/>
      <color rgb="FF0066CC"/>
      <name val="Arial"/>
      <family val="2"/>
    </font>
    <font>
      <sz val="11"/>
      <color theme="0"/>
      <name val="Arial"/>
      <family val="2"/>
    </font>
    <font>
      <i/>
      <sz val="10"/>
      <color indexed="8"/>
      <name val="Arial"/>
      <family val="2"/>
    </font>
    <font>
      <b/>
      <sz val="10"/>
      <color rgb="FF0066CC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FF6FB"/>
        <bgColor indexed="64"/>
      </patternFill>
    </fill>
    <fill>
      <gradientFill degree="90">
        <stop position="0">
          <color theme="0" tint="-5.0965910824915313E-2"/>
        </stop>
        <stop position="1">
          <color theme="0" tint="-0.1490218817712943"/>
        </stop>
      </gradientFill>
    </fill>
    <fill>
      <patternFill patternType="solid">
        <fgColor theme="0"/>
        <bgColor indexed="64"/>
      </patternFill>
    </fill>
    <fill>
      <patternFill patternType="solid">
        <fgColor rgb="FF32323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E1E1E1"/>
      </left>
      <right style="thin">
        <color rgb="FFE1E1E1"/>
      </right>
      <top style="thin">
        <color rgb="FFE1E1E1"/>
      </top>
      <bottom/>
      <diagonal/>
    </border>
    <border>
      <left/>
      <right/>
      <top/>
      <bottom style="thin">
        <color rgb="FFC8C8C8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6" fillId="4" borderId="0" applyNumberFormat="0" applyFont="0" applyBorder="0" applyAlignment="0" applyProtection="0"/>
    <xf numFmtId="0" fontId="4" fillId="5" borderId="7" applyNumberFormat="0">
      <alignment horizontal="center" vertical="center" wrapText="1"/>
    </xf>
    <xf numFmtId="0" fontId="7" fillId="6" borderId="0" applyNumberFormat="0" applyFill="0" applyBorder="0" applyAlignment="0" applyProtection="0">
      <alignment horizontal="right"/>
    </xf>
    <xf numFmtId="0" fontId="8" fillId="7" borderId="8">
      <alignment horizontal="right" vertical="center" indent="1"/>
    </xf>
    <xf numFmtId="4" fontId="9" fillId="6" borderId="0" applyNumberFormat="0" applyFill="0" applyBorder="0" applyAlignment="0" applyProtection="0">
      <alignment horizontal="left"/>
    </xf>
    <xf numFmtId="0" fontId="10" fillId="6" borderId="0" applyNumberFormat="0" applyFill="0" applyBorder="0" applyAlignment="0" applyProtection="0">
      <alignment horizontal="right"/>
    </xf>
    <xf numFmtId="0" fontId="6" fillId="6" borderId="8">
      <alignment vertical="center"/>
    </xf>
    <xf numFmtId="0" fontId="11" fillId="0" borderId="0" applyNumberFormat="0" applyFill="0" applyBorder="0" applyAlignment="0" applyProtection="0"/>
    <xf numFmtId="0" fontId="12" fillId="0" borderId="0"/>
  </cellStyleXfs>
  <cellXfs count="56">
    <xf numFmtId="0" fontId="0" fillId="0" borderId="0" xfId="0"/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Font="1"/>
    <xf numFmtId="0" fontId="0" fillId="0" borderId="0" xfId="0" applyFont="1" applyFill="1"/>
    <xf numFmtId="0" fontId="0" fillId="0" borderId="0" xfId="0" applyFill="1"/>
    <xf numFmtId="0" fontId="0" fillId="0" borderId="0" xfId="0" applyNumberFormat="1" applyFill="1"/>
    <xf numFmtId="0" fontId="15" fillId="8" borderId="0" xfId="0" applyFont="1" applyFill="1"/>
    <xf numFmtId="0" fontId="15" fillId="0" borderId="0" xfId="0" applyNumberFormat="1" applyFont="1" applyFill="1"/>
    <xf numFmtId="167" fontId="15" fillId="0" borderId="0" xfId="1" applyNumberFormat="1" applyFont="1" applyFill="1"/>
    <xf numFmtId="43" fontId="15" fillId="0" borderId="0" xfId="1" applyNumberFormat="1" applyFont="1" applyFill="1"/>
    <xf numFmtId="0" fontId="13" fillId="0" borderId="0" xfId="0" applyFont="1" applyFill="1"/>
    <xf numFmtId="0" fontId="0" fillId="0" borderId="0" xfId="0" applyAlignment="1">
      <alignment horizontal="centerContinuous" vertical="center"/>
    </xf>
    <xf numFmtId="44" fontId="0" fillId="0" borderId="0" xfId="2" applyFont="1"/>
    <xf numFmtId="168" fontId="15" fillId="0" borderId="0" xfId="2" applyNumberFormat="1" applyFont="1" applyFill="1"/>
    <xf numFmtId="168" fontId="0" fillId="0" borderId="0" xfId="2" applyNumberFormat="1" applyFont="1"/>
    <xf numFmtId="169" fontId="15" fillId="0" borderId="0" xfId="2" applyNumberFormat="1" applyFont="1" applyFill="1"/>
    <xf numFmtId="0" fontId="14" fillId="9" borderId="0" xfId="0" applyFont="1" applyFill="1" applyAlignment="1">
      <alignment horizontal="center" wrapText="1"/>
    </xf>
    <xf numFmtId="168" fontId="14" fillId="9" borderId="0" xfId="2" applyNumberFormat="1" applyFont="1" applyFill="1" applyAlignment="1">
      <alignment horizontal="center" wrapText="1"/>
    </xf>
    <xf numFmtId="168" fontId="15" fillId="8" borderId="0" xfId="2" applyNumberFormat="1" applyFont="1" applyFill="1"/>
    <xf numFmtId="164" fontId="13" fillId="0" borderId="0" xfId="0" applyNumberFormat="1" applyFont="1" applyFill="1" applyAlignment="1"/>
    <xf numFmtId="9" fontId="15" fillId="0" borderId="0" xfId="3" applyFont="1" applyFill="1"/>
    <xf numFmtId="170" fontId="15" fillId="0" borderId="0" xfId="3" applyNumberFormat="1" applyFont="1" applyFill="1"/>
    <xf numFmtId="14" fontId="0" fillId="0" borderId="0" xfId="0" applyNumberFormat="1" applyFill="1"/>
    <xf numFmtId="168" fontId="15" fillId="0" borderId="0" xfId="1" applyNumberFormat="1" applyFont="1" applyFill="1"/>
    <xf numFmtId="169" fontId="15" fillId="0" borderId="0" xfId="1" applyNumberFormat="1" applyFont="1" applyFill="1"/>
    <xf numFmtId="9" fontId="15" fillId="0" borderId="0" xfId="3" applyNumberFormat="1" applyFont="1" applyFill="1"/>
    <xf numFmtId="43" fontId="0" fillId="0" borderId="0" xfId="1" applyFont="1"/>
    <xf numFmtId="43" fontId="0" fillId="0" borderId="0" xfId="0" applyNumberFormat="1"/>
    <xf numFmtId="43" fontId="15" fillId="8" borderId="0" xfId="1" applyNumberFormat="1" applyFont="1" applyFill="1"/>
    <xf numFmtId="17" fontId="0" fillId="0" borderId="0" xfId="0" applyNumberFormat="1" applyFill="1" applyAlignment="1">
      <alignment horizontal="center"/>
    </xf>
    <xf numFmtId="0" fontId="16" fillId="0" borderId="0" xfId="0" applyNumberFormat="1" applyFont="1" applyFill="1" applyBorder="1" applyAlignment="1">
      <alignment horizontal="center"/>
    </xf>
    <xf numFmtId="0" fontId="0" fillId="3" borderId="0" xfId="0" applyFill="1"/>
    <xf numFmtId="0" fontId="15" fillId="0" borderId="0" xfId="2" applyNumberFormat="1" applyFont="1" applyFill="1"/>
    <xf numFmtId="0" fontId="0" fillId="0" borderId="0" xfId="0" applyNumberFormat="1" applyFont="1" applyFill="1"/>
    <xf numFmtId="16" fontId="0" fillId="0" borderId="0" xfId="0" applyNumberFormat="1"/>
    <xf numFmtId="43" fontId="15" fillId="0" borderId="0" xfId="1" applyNumberFormat="1" applyFont="1" applyFill="1" applyAlignment="1">
      <alignment horizontal="center"/>
    </xf>
    <xf numFmtId="43" fontId="0" fillId="0" borderId="0" xfId="0" applyNumberFormat="1" applyFill="1"/>
    <xf numFmtId="9" fontId="0" fillId="0" borderId="0" xfId="3" applyFont="1"/>
    <xf numFmtId="164" fontId="0" fillId="6" borderId="0" xfId="0" applyNumberFormat="1" applyFill="1" applyAlignment="1">
      <alignment horizontal="center"/>
    </xf>
    <xf numFmtId="166" fontId="13" fillId="0" borderId="0" xfId="0" applyNumberFormat="1" applyFont="1" applyFill="1" applyAlignment="1">
      <alignment horizontal="center"/>
    </xf>
    <xf numFmtId="165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/>
    <xf numFmtId="171" fontId="0" fillId="0" borderId="0" xfId="2" applyNumberFormat="1" applyFont="1"/>
    <xf numFmtId="44" fontId="0" fillId="0" borderId="0" xfId="0" applyNumberFormat="1"/>
    <xf numFmtId="9" fontId="0" fillId="0" borderId="0" xfId="3" applyFont="1" applyFill="1"/>
  </cellXfs>
  <cellStyles count="14">
    <cellStyle name="Background" xfId="5"/>
    <cellStyle name="Column top" xfId="6"/>
    <cellStyle name="Comma" xfId="1" builtinId="3"/>
    <cellStyle name="Currency" xfId="2" builtinId="4"/>
    <cellStyle name="DataOutput" xfId="7"/>
    <cellStyle name="FactSet header" xfId="8"/>
    <cellStyle name="Hyperlink" xfId="12" builtinId="8" customBuiltin="1"/>
    <cellStyle name="KeyDataCalculated" xfId="9"/>
    <cellStyle name="KeyDataOutput" xfId="10"/>
    <cellStyle name="Normal" xfId="0" builtinId="0"/>
    <cellStyle name="Normal 2" xfId="4"/>
    <cellStyle name="Normal 2 2" xfId="13"/>
    <cellStyle name="Percent" xfId="3" builtinId="5"/>
    <cellStyle name="Ticker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3x/Desktop/Accretion%20Dilu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AccDil"/>
      <sheetName val="Summary"/>
      <sheetName val="Inputs"/>
    </sheetNames>
    <sheetDataSet>
      <sheetData sheetId="0"/>
      <sheetData sheetId="1">
        <row r="2">
          <cell r="G2" t="str">
            <v>MRO-US</v>
          </cell>
          <cell r="K2" t="str">
            <v>YHOO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5" x14ac:dyDescent="0.25"/>
  <sheetData>
    <row r="1" spans="1:2" x14ac:dyDescent="0.25">
      <c r="B1" t="s">
        <v>35</v>
      </c>
    </row>
    <row r="2" spans="1:2" x14ac:dyDescent="0.25"/>
    <row r="3" spans="1:2" x14ac:dyDescent="0.25"/>
    <row r="4" spans="1:2" x14ac:dyDescent="0.25"/>
    <row r="5" spans="1:2" x14ac:dyDescent="0.25"/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44"/>
  <sheetViews>
    <sheetView showGridLines="0" zoomScale="85" zoomScaleNormal="85" workbookViewId="0">
      <pane xSplit="2" ySplit="1" topLeftCell="AF2" activePane="bottomRight" state="frozen"/>
      <selection activeCell="A30" sqref="A30"/>
      <selection pane="topRight" activeCell="A30" sqref="A30"/>
      <selection pane="bottomLeft" activeCell="A30" sqref="A30"/>
      <selection pane="bottomRight" sqref="A1:B35"/>
    </sheetView>
  </sheetViews>
  <sheetFormatPr defaultRowHeight="15" x14ac:dyDescent="0.25"/>
  <cols>
    <col min="1" max="1" width="11.28515625" style="8" customWidth="1"/>
    <col min="2" max="2" width="34" style="9" customWidth="1"/>
    <col min="3" max="3" width="20.5703125" style="10" customWidth="1"/>
    <col min="4" max="4" width="16.7109375" style="10" bestFit="1" customWidth="1"/>
    <col min="5" max="5" width="18.85546875" style="10" customWidth="1"/>
    <col min="6" max="6" width="18.28515625" style="10" customWidth="1"/>
    <col min="7" max="7" width="20.5703125" customWidth="1"/>
    <col min="8" max="8" width="26.140625" style="20" customWidth="1"/>
    <col min="9" max="9" width="25.140625" customWidth="1"/>
    <col min="10" max="10" width="15.7109375" style="1" customWidth="1"/>
    <col min="11" max="11" width="20.7109375" customWidth="1"/>
    <col min="12" max="13" width="19.28515625" customWidth="1"/>
    <col min="14" max="18" width="19.42578125" customWidth="1"/>
    <col min="19" max="19" width="18.28515625" customWidth="1"/>
    <col min="20" max="20" width="16.140625" customWidth="1"/>
    <col min="21" max="22" width="10.5703125" bestFit="1" customWidth="1"/>
    <col min="23" max="23" width="7" bestFit="1" customWidth="1"/>
    <col min="24" max="28" width="12.85546875" customWidth="1"/>
    <col min="29" max="29" width="19.7109375" customWidth="1"/>
    <col min="30" max="30" width="18.28515625" bestFit="1" customWidth="1"/>
    <col min="31" max="31" width="21" customWidth="1"/>
    <col min="32" max="32" width="21" style="1" customWidth="1"/>
    <col min="33" max="35" width="21" customWidth="1"/>
    <col min="36" max="36" width="14.85546875" customWidth="1"/>
    <col min="37" max="37" width="14.85546875" style="1" customWidth="1"/>
    <col min="38" max="38" width="16.7109375" customWidth="1"/>
    <col min="39" max="40" width="19.85546875" bestFit="1" customWidth="1"/>
    <col min="41" max="41" width="12.28515625" bestFit="1" customWidth="1"/>
    <col min="42" max="42" width="13" bestFit="1" customWidth="1"/>
    <col min="43" max="43" width="16.5703125" bestFit="1" customWidth="1"/>
  </cols>
  <sheetData>
    <row r="1" spans="1:43" ht="67.5" customHeight="1" x14ac:dyDescent="0.25">
      <c r="A1" s="22" t="s">
        <v>0</v>
      </c>
      <c r="B1" s="22" t="s">
        <v>1</v>
      </c>
      <c r="C1" s="22" t="s">
        <v>48</v>
      </c>
      <c r="D1" s="22" t="s">
        <v>49</v>
      </c>
      <c r="E1" s="22" t="s">
        <v>50</v>
      </c>
      <c r="F1" s="22" t="s">
        <v>34</v>
      </c>
      <c r="G1" s="22" t="s">
        <v>54</v>
      </c>
      <c r="H1" s="23" t="s">
        <v>53</v>
      </c>
      <c r="I1" s="22" t="s">
        <v>56</v>
      </c>
      <c r="J1" s="22" t="s">
        <v>55</v>
      </c>
      <c r="K1" s="22" t="s">
        <v>57</v>
      </c>
      <c r="L1" s="22" t="s">
        <v>58</v>
      </c>
      <c r="M1" s="22" t="s">
        <v>59</v>
      </c>
      <c r="N1" s="22" t="s">
        <v>60</v>
      </c>
      <c r="O1" s="22" t="s">
        <v>66</v>
      </c>
      <c r="P1" s="22" t="s">
        <v>67</v>
      </c>
      <c r="Q1" s="22" t="s">
        <v>68</v>
      </c>
      <c r="R1" s="22" t="s">
        <v>65</v>
      </c>
      <c r="S1" s="22" t="s">
        <v>62</v>
      </c>
      <c r="T1" s="22" t="s">
        <v>61</v>
      </c>
      <c r="U1" s="22" t="s">
        <v>22</v>
      </c>
      <c r="V1" s="22" t="s">
        <v>23</v>
      </c>
      <c r="W1" s="22" t="s">
        <v>70</v>
      </c>
      <c r="X1" s="22" t="s">
        <v>71</v>
      </c>
      <c r="Y1" s="22" t="s">
        <v>24</v>
      </c>
      <c r="Z1" s="22" t="s">
        <v>25</v>
      </c>
      <c r="AA1" s="22" t="s">
        <v>26</v>
      </c>
      <c r="AB1" s="22" t="s">
        <v>69</v>
      </c>
      <c r="AC1" s="22" t="s">
        <v>72</v>
      </c>
      <c r="AD1" s="22" t="s">
        <v>73</v>
      </c>
      <c r="AE1" s="22" t="s">
        <v>74</v>
      </c>
      <c r="AF1" s="22" t="s">
        <v>80</v>
      </c>
      <c r="AG1" s="22" t="s">
        <v>75</v>
      </c>
      <c r="AH1" s="22" t="s">
        <v>76</v>
      </c>
      <c r="AI1" s="22" t="s">
        <v>77</v>
      </c>
      <c r="AJ1" s="22" t="s">
        <v>79</v>
      </c>
      <c r="AK1" s="22" t="s">
        <v>78</v>
      </c>
      <c r="AL1" s="22" t="s">
        <v>81</v>
      </c>
      <c r="AM1" s="22" t="s">
        <v>89</v>
      </c>
      <c r="AN1" s="22" t="s">
        <v>90</v>
      </c>
      <c r="AO1" s="22" t="s">
        <v>91</v>
      </c>
      <c r="AP1" s="22" t="s">
        <v>92</v>
      </c>
      <c r="AQ1" s="22" t="s">
        <v>93</v>
      </c>
    </row>
    <row r="2" spans="1:43" ht="18.75" x14ac:dyDescent="0.3">
      <c r="A2" s="12" t="s">
        <v>39</v>
      </c>
      <c r="B2" s="13" t="str">
        <f>_xll.FDS($A2,"FG_COMPANY_NAME")</f>
        <v>Apache Corporation</v>
      </c>
      <c r="C2" s="14">
        <f>IFERROR(IFERROR(_xll.FDS($A2,"FF_OG_PROD_DAY(QTR_R_OIL_BOE,"&amp;Current_Quarter&amp;")"),_xll.FDS($A2,"FF_OG_PROD_TOT_NET(QTR_R_OIL_BOE,"&amp;Current_Quarter&amp;")")/Inputs!$C$20),0)</f>
        <v>238.018</v>
      </c>
      <c r="D2" s="15">
        <f>IFERROR(IFERROR(_xll.FDS($A2,"FF_OG_PROD_DAY(QTR_R_NG_CFE,"&amp;Current_Quarter&amp;")")/1000,_xll.FDS($A2,"FF_OG_PROD_TOT_NET(QTR_R_NG_CFE,"&amp;Current_Quarter&amp;")")/1000/Inputs!$C$20),0)</f>
        <v>940.49300000000005</v>
      </c>
      <c r="E2" s="15">
        <f>IFERROR(IFERROR(_xll.FDS($A2,"FF_OG_PROD_DAY(QTR_R_NGL_BOE,"&amp;Current_Quarter&amp;")"),_xll.FDS($A2,"FF_OG_PROD_TOT_NET(QTR_R_NGL_BOE,"&amp;Current_Quarter&amp;")")/Inputs!$C$20),0)</f>
        <v>53.466999999999999</v>
      </c>
      <c r="F2" s="14">
        <f>+C2+D2/6+E2</f>
        <v>448.23383333333334</v>
      </c>
      <c r="G2" s="21">
        <f>(C2*Inputs!$C$15+D2*Inputs!$C$16+E2*Inputs!$C$17)*Inputs!$C$20</f>
        <v>1586921.2480000001</v>
      </c>
      <c r="H2" s="19">
        <f>+G2/(F2*92)</f>
        <v>38.482467670334273</v>
      </c>
      <c r="I2" s="38">
        <f>_xll.FDS($A2,"FF_OG_PROD_EXP(QTR_R,"&amp;Current_Quarter&amp;")")/($F2*Inputs!$C$20/1000)</f>
        <v>9.7969051447315714</v>
      </c>
      <c r="J2" s="19">
        <f>_xll.FDS($A2,"FF_DEP_AMORT_EXP(QTR_R,"&amp;Current_Quarter&amp;")")/($F2*Inputs!$C$20/1000)</f>
        <v>19.084565220058778</v>
      </c>
      <c r="K2" s="19">
        <f>_xll.FDS($A2,"FF_SGA(QTR_R,"&amp;Current_Quarter&amp;")")/($F2*Inputs!$C$20/1000)</f>
        <v>2.376476990553698</v>
      </c>
      <c r="L2" s="19">
        <f>+H2-I2-K2</f>
        <v>26.309085535049004</v>
      </c>
      <c r="M2" s="19">
        <f>+H2-I2-J2-K2</f>
        <v>7.224520314990226</v>
      </c>
      <c r="N2" s="14">
        <f>IFERROR(IFERROR(_xll.FDS($A2,"FF_OG_PROD_DAY(QTR_R_OIL_BOE,"&amp;Prev_Quarter&amp;")"),_xll.FDS($A2,"FF_OG_PROD_TOT_NET(QTR_R_OIL_BOE,"&amp;Prev_Quarter&amp;")")/Inputs!$C$20),0)</f>
        <v>242.761</v>
      </c>
      <c r="O2" s="15">
        <f>IFERROR(IFERROR(_xll.FDS($A2,"FF_OG_PROD_DAY(QTR_R_NG_CFE,"&amp;Prev_Quarter&amp;")")/1000,_xll.FDS($A2,"FF_OG_PROD_TOT_NET(QTR_R_NG_CFE,"&amp;Prev_Quarter&amp;")")/1000/Inputs!$C$20),0)</f>
        <v>987.10400000000004</v>
      </c>
      <c r="P2" s="15">
        <f>IFERROR(IFERROR(_xll.FDS($A2,"FF_OG_PROD_DAY(QTR_R_NGL_BOE,"&amp;Prev_Quarter&amp;")"),_xll.FDS($A2,"FF_OG_PROD_TOT_NET(QTR_R_NGL_BOE,"&amp;Prev_Quarter&amp;")")/Inputs!$C$20),0)</f>
        <v>53.015000000000001</v>
      </c>
      <c r="Q2" s="14">
        <f>+N2+O2/6+P2</f>
        <v>460.29333333333329</v>
      </c>
      <c r="R2" s="27">
        <f>+F2/Q2-1</f>
        <v>-2.6199597358206317E-2</v>
      </c>
      <c r="S2" s="15">
        <f>_xll.FDS(A2,"FF_OG_AREA_TOT(ANN_R_GROSS_ACRE,"&amp;Current_Quarter&amp;")")/1000</f>
        <v>16443</v>
      </c>
      <c r="T2" s="15">
        <f>_xll.FDS(A2,"FF_OG_AREA_TOT(ANN_R_NET_ACRE,"&amp;Current_Quarter&amp;")")/1000</f>
        <v>10955</v>
      </c>
      <c r="U2" s="29" t="str">
        <f>_xll.FDS($A2,"FG_PRICE("&amp;Date&amp;")")</f>
        <v>#Calc</v>
      </c>
      <c r="V2" s="29">
        <f>_xll.FDS($A2,"RTP_PRICE_HIGH_52W")</f>
        <v>60.66</v>
      </c>
      <c r="W2" s="26" t="e">
        <f>+U2/V2-1</f>
        <v>#VALUE!</v>
      </c>
      <c r="X2" s="31">
        <f>_xll.FDS($A2,"OS_SEC_SI_PCTFLT(0D)")/100</f>
        <v>7.2787099972133867E-2</v>
      </c>
      <c r="Y2" s="30" t="str">
        <f>_xll.FDS($A2,"FREF_MARKET_VALUE_COMPANY("&amp;Date&amp;",,,,,0)")</f>
        <v>#Calc</v>
      </c>
      <c r="Z2" s="30">
        <f>_xll.FDS($A2,"FF_CASH_ONLY(QTR,0)")</f>
        <v>1942</v>
      </c>
      <c r="AA2" s="30">
        <f>_xll.FDS($A2,"FF_DEBT(QTR,0)")</f>
        <v>8483</v>
      </c>
      <c r="AB2" s="30" t="e">
        <f>+AA2+Y2-Z2</f>
        <v>#VALUE!</v>
      </c>
      <c r="AC2" s="15">
        <f>_xll.FDS($A2,"FF_OG_RSRV_PROVED_DEV_NET(ANN_R_OIL_BOE,0)")</f>
        <v>582.31700000000001</v>
      </c>
      <c r="AD2" s="15">
        <f>_xll.FDS($A2,"FF_OG_RSRV_PROVED_DEV_NET(ANN_R_NG_CFE,0)")/1000</f>
        <v>2516.61</v>
      </c>
      <c r="AE2" s="15">
        <f>IFERROR(_xll.FDS($A2,"FF_OG_RSRV_PROVED_DEV_NET(ANN_R_NGL_BOE,0)"),0)</f>
        <v>171.88300000000001</v>
      </c>
      <c r="AF2" s="15">
        <f>+AC2+AD2/6+AE2</f>
        <v>1173.635</v>
      </c>
      <c r="AG2" s="15">
        <f>_xll.FDS($A2,"FF_OG_RSRV_PROVED_UNDEV_NET(ANN_R_OIL_BOE,0)")</f>
        <v>59.965000000000003</v>
      </c>
      <c r="AH2" s="15">
        <f>_xll.FDS($A2,"FF_OG_RSRV_PROVED_UNDEV_NET(ANN_R_NG_CFE,0)")/1000</f>
        <v>342.53800000000001</v>
      </c>
      <c r="AI2" s="15">
        <f>IFERROR(_xll.FDS($A2,"FF_OG_RSRV_PROVED_UNDEV_NET(ANN_R_NGL_BOE,0)"),0)</f>
        <v>20.561</v>
      </c>
      <c r="AJ2" s="15">
        <f>+AG2+AH2/6+AI2</f>
        <v>137.61566666666667</v>
      </c>
      <c r="AK2" s="15">
        <f>IF((AJ2+AF2)/_xll.FDS($A2,"FF_OG_TOT_RSRV_PROVED_NET(ANN_R_BOE,0)")-1&lt;0.01,AJ2+AF2,"CHECK RESERVES")</f>
        <v>1311.2506666666666</v>
      </c>
      <c r="AL2" s="26">
        <f>+AJ2/AK2</f>
        <v>0.1049499307531334</v>
      </c>
      <c r="AM2" s="41" t="e">
        <f>_xll.FDS($A2,"FE_GUIDANCE(PROD_DAY_OIL_ONLY,MIDPOINT,ANNUAL,+2,0,,,'')")</f>
        <v>#N/A</v>
      </c>
      <c r="AN2" s="41" t="e">
        <f>_xll.FDS($A2,"FE_GUIDANCE(PRODPERDAY,MIDPOINT,ANNUAL,+2,0,,,'')")</f>
        <v>#N/A</v>
      </c>
      <c r="AO2" s="41" t="e">
        <f>_xll.FDS($A2,"FE_GUIDANCE(TOTAL_PROD,MIDPOINT,ANNUAL,+2,0,,,'')")</f>
        <v>#N/A</v>
      </c>
      <c r="AP2" s="41" t="e">
        <f>_xll.FDS($A2,"FE_GUIDANCE(CAPEX,MIDPOINT,ANNUAL,+2,0,,,'')")</f>
        <v>#N/A</v>
      </c>
      <c r="AQ2" s="41" t="e">
        <f>_xll.FDS($A2,"FE_GUIDANCE_DATE(DATEN,CAPEX,ANNUAL,2018,'MM/DD/YYYY',0)")</f>
        <v>#N/A</v>
      </c>
    </row>
    <row r="3" spans="1:43" ht="18.75" x14ac:dyDescent="0.3">
      <c r="A3" s="12" t="s">
        <v>40</v>
      </c>
      <c r="B3" s="13" t="str">
        <f>_xll.FDS($A3,"FG_COMPANY_NAME")</f>
        <v>Approach Resources Inc.</v>
      </c>
      <c r="C3" s="14">
        <f>IFERROR(IFERROR(_xll.FDS($A3,"FF_OG_PROD_DAY(QTR_R_OIL_BOE,"&amp;Current_Quarter&amp;")"),_xll.FDS($A3,"FF_OG_PROD_TOT_NET(QTR_R_OIL_BOE,"&amp;Current_Quarter&amp;")")/Inputs!$C$20),0)</f>
        <v>2.99</v>
      </c>
      <c r="D3" s="15">
        <f>IFERROR(IFERROR(_xll.FDS($A3,"FF_OG_PROD_DAY(QTR_R_NG_CFE,"&amp;Current_Quarter&amp;")")/1000,_xll.FDS($A3,"FF_OG_PROD_TOT_NET(QTR_R_NG_CFE,"&amp;Current_Quarter&amp;")")/1000/Inputs!$C$20),0)</f>
        <v>26.91</v>
      </c>
      <c r="E3" s="15">
        <f>IFERROR(IFERROR(_xll.FDS($A3,"FF_OG_PROD_DAY(QTR_R_NGL_BOE,"&amp;Current_Quarter&amp;")"),_xll.FDS($A3,"FF_OG_PROD_TOT_NET(QTR_R_NGL_BOE,"&amp;Current_Quarter&amp;")")/Inputs!$C$20),0)</f>
        <v>4.0250000000000004</v>
      </c>
      <c r="F3" s="14">
        <f>+C3+D3/6+E3</f>
        <v>11.5</v>
      </c>
      <c r="G3" s="21">
        <f>(C3*Inputs!$C$15+D3*Inputs!$C$16+E3*Inputs!$C$17)*Inputs!$C$20</f>
        <v>31814.06</v>
      </c>
      <c r="H3" s="19">
        <f>+G3/(F3*92)</f>
        <v>30.07</v>
      </c>
      <c r="I3" s="38">
        <f>_xll.FDS($A3,"FF_OG_PROD_EXP(QTR_R,"&amp;Current_Quarter&amp;")")/($F3*Inputs!$C$20/1000)</f>
        <v>5.8922495274102076</v>
      </c>
      <c r="J3" s="19">
        <f>_xll.FDS($A3,"FF_DEP_AMORT_EXP(QTR_R,"&amp;Current_Quarter&amp;")")/($F3*Inputs!$C$20/1000)</f>
        <v>15.919659735349716</v>
      </c>
      <c r="K3" s="19">
        <f>_xll.FDS($A3,"FF_SGA(QTR_R,"&amp;Current_Quarter&amp;")")/($F3*Inputs!$C$20/1000)</f>
        <v>6.0170132325141772</v>
      </c>
      <c r="L3" s="19">
        <f>+H3-I3-K3</f>
        <v>18.160737240075616</v>
      </c>
      <c r="M3" s="19">
        <f>+H3-I3-J3-K3</f>
        <v>2.2410775047258991</v>
      </c>
      <c r="N3" s="14">
        <f>IFERROR(IFERROR(_xll.FDS($A3,"FF_OG_PROD_DAY(QTR_R_OIL_BOE,"&amp;Prev_Quarter&amp;")"),_xll.FDS($A3,"FF_OG_PROD_TOT_NET(QTR_R_OIL_BOE,"&amp;Prev_Quarter&amp;")")/Inputs!$C$20),0)</f>
        <v>3.0939999999999999</v>
      </c>
      <c r="O3" s="15">
        <f>IFERROR(IFERROR(_xll.FDS($A3,"FF_OG_PROD_DAY(QTR_R_NG_CFE,"&amp;Prev_Quarter&amp;")")/1000,_xll.FDS($A3,"FF_OG_PROD_TOT_NET(QTR_R_NG_CFE,"&amp;Prev_Quarter&amp;")")/1000/Inputs!$C$20),0)</f>
        <v>27.846</v>
      </c>
      <c r="P3" s="15">
        <f>IFERROR(IFERROR(_xll.FDS($A3,"FF_OG_PROD_DAY(QTR_R_NGL_BOE,"&amp;Prev_Quarter&amp;")"),_xll.FDS($A3,"FF_OG_PROD_TOT_NET(QTR_R_NGL_BOE,"&amp;Prev_Quarter&amp;")")/Inputs!$C$20),0)</f>
        <v>4.165</v>
      </c>
      <c r="Q3" s="14">
        <f>+N3+O3/6+P3</f>
        <v>11.899999999999999</v>
      </c>
      <c r="R3" s="27">
        <f>+F3/Q3-1</f>
        <v>-3.3613445378151141E-2</v>
      </c>
      <c r="S3" s="15">
        <f>_xll.FDS(A3,"FF_OG_AREA_TOT(ANN_R_GROSS_ACRE,"&amp;Current_Quarter&amp;")")/1000</f>
        <v>140.28800000000001</v>
      </c>
      <c r="T3" s="15">
        <f>_xll.FDS(A3,"FF_OG_AREA_TOT(ANN_R_NET_ACRE,"&amp;Current_Quarter&amp;")")/1000</f>
        <v>125.09399999999999</v>
      </c>
      <c r="U3" s="29" t="str">
        <f>_xll.FDS($A3,"FG_PRICE("&amp;Date&amp;")")</f>
        <v>#Calc</v>
      </c>
      <c r="V3" s="29">
        <f>_xll.FDS($A3,"RTP_PRICE_HIGH_52W")</f>
        <v>4.21</v>
      </c>
      <c r="W3" s="26" t="e">
        <f>+U3/V3-1</f>
        <v>#VALUE!</v>
      </c>
      <c r="X3" s="31">
        <f>_xll.FDS($A3,"OS_SEC_SI_PCTFLT(0D)")/100</f>
        <v>0.1978960382466492</v>
      </c>
      <c r="Y3" s="30" t="str">
        <f>_xll.FDS($A3,"FREF_MARKET_VALUE_COMPANY("&amp;Date&amp;",,,,,0)")</f>
        <v>#Calc</v>
      </c>
      <c r="Z3" s="30">
        <f>_xll.FDS($A3,"FF_CASH_ONLY(QTR,0)")</f>
        <v>2.1000000000000001E-2</v>
      </c>
      <c r="AA3" s="30">
        <f>_xll.FDS($A3,"FF_DEBT(QTR,0)")</f>
        <v>375.21</v>
      </c>
      <c r="AB3" s="30" t="e">
        <f>+AA3+Y3-Z3</f>
        <v>#VALUE!</v>
      </c>
      <c r="AC3" s="15">
        <f>_xll.FDS($A3,"FF_OG_RSRV_PROVED_DEV_NET(ANN_R_OIL_BOE,0)")</f>
        <v>13.465999999999999</v>
      </c>
      <c r="AD3" s="15">
        <f>_xll.FDS($A3,"FF_OG_RSRV_PROVED_DEV_NET(ANN_R_NG_CFE,0)")/1000</f>
        <v>150.208</v>
      </c>
      <c r="AE3" s="15">
        <f>IFERROR(_xll.FDS($A3,"FF_OG_RSRV_PROVED_DEV_NET(ANN_R_NGL_BOE,0)"),0)</f>
        <v>20.375</v>
      </c>
      <c r="AF3" s="15">
        <f>+AC3+AD3/6+AE3</f>
        <v>58.875666666666667</v>
      </c>
      <c r="AG3" s="15">
        <f>_xll.FDS($A3,"FF_OG_RSRV_PROVED_UNDEV_NET(ANN_R_OIL_BOE,0)")</f>
        <v>36.564999999999998</v>
      </c>
      <c r="AH3" s="15">
        <f>_xll.FDS($A3,"FF_OG_RSRV_PROVED_UNDEV_NET(ANN_R_NG_CFE,0)")/1000</f>
        <v>202.06899999999999</v>
      </c>
      <c r="AI3" s="15">
        <f>IFERROR(_xll.FDS($A3,"FF_OG_RSRV_PROVED_UNDEV_NET(ANN_R_NGL_BOE,0)"),0)</f>
        <v>27.259</v>
      </c>
      <c r="AJ3" s="15">
        <f>+AG3+AH3/6+AI3</f>
        <v>97.502166666666668</v>
      </c>
      <c r="AK3" s="15">
        <f>IF((AJ3+AF3)/_xll.FDS($A3,"FF_OG_TOT_RSRV_PROVED_NET(ANN_R_BOE,0)")-1&lt;0.01,AJ3+AF3,"CHECK RESERVES")</f>
        <v>156.37783333333334</v>
      </c>
      <c r="AL3" s="26">
        <f>+AJ3/AK3</f>
        <v>0.6235037574592307</v>
      </c>
      <c r="AM3" s="41" t="e">
        <f>_xll.FDS($A3,"FE_GUIDANCE(PROD_DAY_OIL_ONLY,MIDPOINT,ANNUAL,+2,0,,,'')")</f>
        <v>#N/A</v>
      </c>
      <c r="AN3" s="41" t="e">
        <f>_xll.FDS($A3,"FE_GUIDANCE(PRODPERDAY,MIDPOINT,ANNUAL,+2,0,,,'')")</f>
        <v>#N/A</v>
      </c>
      <c r="AO3" s="41" t="e">
        <f>_xll.FDS($A3,"FE_GUIDANCE(TOTAL_PROD,MIDPOINT,ANNUAL,+2,0,,,'')")</f>
        <v>#N/A</v>
      </c>
      <c r="AP3" s="41" t="e">
        <f>_xll.FDS($A3,"FE_GUIDANCE(CAPEX,MIDPOINT,ANNUAL,+2,0,,,'')")</f>
        <v>#N/A</v>
      </c>
      <c r="AQ3" s="41" t="e">
        <f>_xll.FDS($A3,"FE_GUIDANCE_DATE(DATEN,CAPEX,ANNUAL,2018,'MM/DD/YYYY',0)")</f>
        <v>#N/A</v>
      </c>
    </row>
    <row r="4" spans="1:43" ht="18.75" x14ac:dyDescent="0.3">
      <c r="A4" s="12" t="s">
        <v>86</v>
      </c>
      <c r="B4" s="13" t="str">
        <f>_xll.FDS($A4,"FG_COMPANY_NAME")</f>
        <v>Abraxas Petroleum Corporation</v>
      </c>
      <c r="C4" s="14">
        <f>IFERROR(IFERROR(_xll.FDS($A4,"FF_OG_PROD_DAY(QTR_R_OIL_BOE,"&amp;Current_Quarter&amp;")"),_xll.FDS($A4,"FF_OG_PROD_TOT_NET(QTR_R_OIL_BOE,"&amp;Current_Quarter&amp;")")/Inputs!$C$20),0)</f>
        <v>5.27</v>
      </c>
      <c r="D4" s="15">
        <f>IFERROR(IFERROR(_xll.FDS($A4,"FF_OG_PROD_DAY(QTR_R_NG_CFE,"&amp;Current_Quarter&amp;")")/1000,_xll.FDS($A4,"FF_OG_PROD_TOT_NET(QTR_R_NG_CFE,"&amp;Current_Quarter&amp;")")/1000/Inputs!$C$20),0)</f>
        <v>12.006</v>
      </c>
      <c r="E4" s="15">
        <f>IFERROR(IFERROR(_xll.FDS($A4,"FF_OG_PROD_DAY(QTR_R_NGL_BOE,"&amp;Current_Quarter&amp;")"),_xll.FDS($A4,"FF_OG_PROD_TOT_NET(QTR_R_NGL_BOE,"&amp;Current_Quarter&amp;")")/Inputs!$C$20),0)</f>
        <v>1.474</v>
      </c>
      <c r="F4" s="14">
        <f>+C4+D4/6+E4</f>
        <v>8.7449999999999992</v>
      </c>
      <c r="G4" s="21">
        <f>(C4*Inputs!$C$15+D4*Inputs!$C$16+E4*Inputs!$C$17)*Inputs!$C$20</f>
        <v>33370.055999999997</v>
      </c>
      <c r="H4" s="19">
        <f>+G4/(F4*92)</f>
        <v>41.477186963979413</v>
      </c>
      <c r="I4" s="38">
        <f>_xll.FDS($A4,"FF_OG_PROD_EXP(QTR_R,"&amp;Current_Quarter&amp;")")/($F4*Inputs!$C$20/1000)</f>
        <v>7.6242324806721866</v>
      </c>
      <c r="J4" s="19">
        <f>_xll.FDS($A4,"FF_DEP_AMORT_EXP(QTR_R,"&amp;Current_Quarter&amp;")")/($F4*Inputs!$C$20/1000)</f>
        <v>9.7906878464712754</v>
      </c>
      <c r="K4" s="19">
        <f>_xll.FDS($A4,"FF_SGA(QTR_R,"&amp;Current_Quarter&amp;")")/($F4*Inputs!$C$20/1000)</f>
        <v>6.2855793372610442</v>
      </c>
      <c r="L4" s="19">
        <f>+H4-I4-K4</f>
        <v>27.567375146046185</v>
      </c>
      <c r="M4" s="19">
        <f>+H4-I4-J4-K4</f>
        <v>17.77668729957491</v>
      </c>
      <c r="N4" s="14">
        <f>IFERROR(IFERROR(_xll.FDS($A4,"FF_OG_PROD_DAY(QTR_R_OIL_BOE,"&amp;Prev_Quarter&amp;")"),_xll.FDS($A4,"FF_OG_PROD_TOT_NET(QTR_R_OIL_BOE,"&amp;Prev_Quarter&amp;")")/Inputs!$C$20),0)</f>
        <v>2.8730000000000002</v>
      </c>
      <c r="O4" s="15">
        <f>IFERROR(IFERROR(_xll.FDS($A4,"FF_OG_PROD_DAY(QTR_R_NG_CFE,"&amp;Prev_Quarter&amp;")")/1000,_xll.FDS($A4,"FF_OG_PROD_TOT_NET(QTR_R_NG_CFE,"&amp;Prev_Quarter&amp;")")/1000/Inputs!$C$20),0)</f>
        <v>7.8170000000000002</v>
      </c>
      <c r="P4" s="15">
        <f>IFERROR(IFERROR(_xll.FDS($A4,"FF_OG_PROD_DAY(QTR_R_NGL_BOE,"&amp;Prev_Quarter&amp;")"),_xll.FDS($A4,"FF_OG_PROD_TOT_NET(QTR_R_NGL_BOE,"&amp;Prev_Quarter&amp;")")/Inputs!$C$20),0)</f>
        <v>0.996</v>
      </c>
      <c r="Q4" s="14">
        <f>+N4+O4/6+P4</f>
        <v>5.1718333333333337</v>
      </c>
      <c r="R4" s="27">
        <f>+F4/Q4-1</f>
        <v>0.69088975540588415</v>
      </c>
      <c r="S4" s="15">
        <f>_xll.FDS(A4,"FF_OG_AREA_TOT(ANN_R_GROSS_ACRE,"&amp;Current_Quarter&amp;")")/1000</f>
        <v>90.73</v>
      </c>
      <c r="T4" s="15">
        <f>_xll.FDS(A4,"FF_OG_AREA_TOT(ANN_R_NET_ACRE,"&amp;Current_Quarter&amp;")")/1000</f>
        <v>61.896000000000001</v>
      </c>
      <c r="U4" s="29" t="str">
        <f>_xll.FDS($A4,"FG_PRICE("&amp;Date&amp;")")</f>
        <v>#Calc</v>
      </c>
      <c r="V4" s="29">
        <f>_xll.FDS($A4,"RTP_PRICE_HIGH_52W")</f>
        <v>2.7450000000000001</v>
      </c>
      <c r="W4" s="26" t="e">
        <f>+U4/V4-1</f>
        <v>#VALUE!</v>
      </c>
      <c r="X4" s="31">
        <f>_xll.FDS($A4,"OS_SEC_SI_PCTFLT(0D)")/100</f>
        <v>1.224078349065991E-2</v>
      </c>
      <c r="Y4" s="30" t="str">
        <f>_xll.FDS($A4,"FREF_MARKET_VALUE_COMPANY("&amp;Date&amp;",,,,,0)")</f>
        <v>#Calc</v>
      </c>
      <c r="Z4" s="30">
        <f>_xll.FDS($A4,"FF_CASH_ONLY(QTR,0)")</f>
        <v>0.81899999999999995</v>
      </c>
      <c r="AA4" s="30">
        <f>_xll.FDS($A4,"FF_DEBT(QTR,0)")</f>
        <v>67.680000000000007</v>
      </c>
      <c r="AB4" s="30" t="e">
        <f>+AA4+Y4-Z4</f>
        <v>#VALUE!</v>
      </c>
      <c r="AC4" s="15">
        <f>_xll.FDS($A4,"FF_OG_RSRV_PROVED_DEV_NET(ANN_R_OIL_BOE,0)")</f>
        <v>7.8179999999999996</v>
      </c>
      <c r="AD4" s="15">
        <f>_xll.FDS($A4,"FF_OG_RSRV_PROVED_DEV_NET(ANN_R_NG_CFE,0)")/1000</f>
        <v>27.792000000000002</v>
      </c>
      <c r="AE4" s="15">
        <f>IFERROR(_xll.FDS($A4,"FF_OG_RSRV_PROVED_DEV_NET(ANN_R_NGL_BOE,0)"),0)</f>
        <v>2.5680000000000001</v>
      </c>
      <c r="AF4" s="15">
        <f>+AC4+AD4/6+AE4</f>
        <v>15.017999999999999</v>
      </c>
      <c r="AG4" s="15">
        <f>_xll.FDS($A4,"FF_OG_RSRV_PROVED_UNDEV_NET(ANN_R_OIL_BOE,0)")</f>
        <v>16.390999999999998</v>
      </c>
      <c r="AH4" s="15">
        <f>_xll.FDS($A4,"FF_OG_RSRV_PROVED_UNDEV_NET(ANN_R_NG_CFE,0)")/1000</f>
        <v>43.036999999999999</v>
      </c>
      <c r="AI4" s="15">
        <f>IFERROR(_xll.FDS($A4,"FF_OG_RSRV_PROVED_UNDEV_NET(ANN_R_NGL_BOE,0)"),0)</f>
        <v>6.0759999999999996</v>
      </c>
      <c r="AJ4" s="15">
        <f>+AG4+AH4/6+AI4</f>
        <v>29.639833333333332</v>
      </c>
      <c r="AK4" s="15">
        <f>IF((AJ4+AF4)/_xll.FDS($A4,"FF_OG_TOT_RSRV_PROVED_NET(ANN_R_BOE,0)")-1&lt;0.01,AJ4+AF4,"CHECK RESERVES")</f>
        <v>44.657833333333329</v>
      </c>
      <c r="AL4" s="26">
        <f>+AJ4/AK4</f>
        <v>0.6637096142147515</v>
      </c>
      <c r="AM4" s="41" t="e">
        <f>_xll.FDS($A4,"FE_GUIDANCE(PROD_DAY_OIL_ONLY,MIDPOINT,ANNUAL,+2,0,,,'')")</f>
        <v>#N/A</v>
      </c>
      <c r="AN4" s="41">
        <f>_xll.FDS($A4,"FE_GUIDANCE(PRODPERDAY,MIDPOINT,ANNUAL,+2,0,,,'')")</f>
        <v>11.5</v>
      </c>
      <c r="AO4" s="41" t="e">
        <f>_xll.FDS($A4,"FE_GUIDANCE(TOTAL_PROD,MIDPOINT,ANNUAL,+2,0,,,'')")</f>
        <v>#N/A</v>
      </c>
      <c r="AP4" s="41">
        <f>_xll.FDS($A4,"FE_GUIDANCE(CAPEX,MIDPOINT,ANNUAL,+2,0,,,'')")</f>
        <v>90</v>
      </c>
      <c r="AQ4" s="41" t="str">
        <f>_xll.FDS($A4,"FE_GUIDANCE_DATE(DATEN,CAPEX,ANNUAL,2018,'MM/DD/YYYY',0)")</f>
        <v>08/09/2017</v>
      </c>
    </row>
    <row r="5" spans="1:43" ht="18.75" x14ac:dyDescent="0.3">
      <c r="A5" s="12" t="s">
        <v>37</v>
      </c>
      <c r="B5" s="13" t="str">
        <f>_xll.FDS($A5,"FG_COMPANY_NAME")</f>
        <v>Centennial Resource Development, Inc. Class A</v>
      </c>
      <c r="C5" s="14">
        <f>IFERROR(IFERROR(_xll.FDS($A5,"FF_OG_PROD_DAY(QTR_R_OIL_BOE,"&amp;Current_Quarter&amp;")"),_xll.FDS($A5,"FF_OG_PROD_TOT_NET(QTR_R_OIL_BOE,"&amp;Current_Quarter&amp;")")/Inputs!$C$20),0)</f>
        <v>21.108000000000001</v>
      </c>
      <c r="D5" s="15">
        <f>IFERROR(IFERROR(_xll.FDS($A5,"FF_OG_PROD_DAY(QTR_R_NG_CFE,"&amp;Current_Quarter&amp;")")/1000,_xll.FDS($A5,"FF_OG_PROD_TOT_NET(QTR_R_NG_CFE,"&amp;Current_Quarter&amp;")")/1000/Inputs!$C$20),0)</f>
        <v>51.444000000000003</v>
      </c>
      <c r="E5" s="15">
        <f>IFERROR(IFERROR(_xll.FDS($A5,"FF_OG_PROD_DAY(QTR_R_NGL_BOE,"&amp;Current_Quarter&amp;")"),_xll.FDS($A5,"FF_OG_PROD_TOT_NET(QTR_R_NGL_BOE,"&amp;Current_Quarter&amp;")")/Inputs!$C$20),0)</f>
        <v>5.0179999999999998</v>
      </c>
      <c r="F5" s="14">
        <f>+C5+D5/6+E5</f>
        <v>34.700000000000003</v>
      </c>
      <c r="G5" s="21">
        <f>(C5*Inputs!$C$15+D5*Inputs!$C$16+E5*Inputs!$C$17)*Inputs!$C$20</f>
        <v>132546.424</v>
      </c>
      <c r="H5" s="19">
        <f>+G5/(F5*92)</f>
        <v>41.51936599423631</v>
      </c>
      <c r="I5" s="38">
        <f>_xll.FDS($A5,"FF_OG_PROD_EXP(QTR_R,"&amp;Current_Quarter&amp;")")/($F5*Inputs!$C$20/1000)</f>
        <v>5.5823205112141334</v>
      </c>
      <c r="J5" s="19">
        <f>_xll.FDS($A5,"FF_DEP_AMORT_EXP(QTR_R,"&amp;Current_Quarter&amp;")")/($F5*Inputs!$C$20/1000)</f>
        <v>13.27747149480015</v>
      </c>
      <c r="K5" s="19">
        <f>_xll.FDS($A5,"FF_SGA(QTR_R,"&amp;Current_Quarter&amp;")")/($F5*Inputs!$C$20/1000)</f>
        <v>4.1695902769076554</v>
      </c>
      <c r="L5" s="19">
        <f>+H5-I5-K5</f>
        <v>31.767455206114519</v>
      </c>
      <c r="M5" s="19">
        <f>+H5-I5-J5-K5</f>
        <v>18.48998371131437</v>
      </c>
      <c r="N5" s="14">
        <f>IFERROR(IFERROR(_xll.FDS($A5,"FF_OG_PROD_DAY(QTR_R_OIL_BOE,"&amp;Prev_Quarter&amp;")"),_xll.FDS($A5,"FF_OG_PROD_TOT_NET(QTR_R_OIL_BOE,"&amp;Prev_Quarter&amp;")")/Inputs!$C$20),0)</f>
        <v>17.434999999999999</v>
      </c>
      <c r="O5" s="15">
        <f>IFERROR(IFERROR(_xll.FDS($A5,"FF_OG_PROD_DAY(QTR_R_NG_CFE,"&amp;Prev_Quarter&amp;")")/1000,_xll.FDS($A5,"FF_OG_PROD_TOT_NET(QTR_R_NG_CFE,"&amp;Prev_Quarter&amp;")")/1000/Inputs!$C$20),0)</f>
        <v>48.042000000000002</v>
      </c>
      <c r="P5" s="15">
        <f>IFERROR(IFERROR(_xll.FDS($A5,"FF_OG_PROD_DAY(QTR_R_NGL_BOE,"&amp;Prev_Quarter&amp;")"),_xll.FDS($A5,"FF_OG_PROD_TOT_NET(QTR_R_NGL_BOE,"&amp;Prev_Quarter&amp;")")/Inputs!$C$20),0)</f>
        <v>4.2220000000000004</v>
      </c>
      <c r="Q5" s="14">
        <f>+N5+O5/6+P5</f>
        <v>29.664000000000001</v>
      </c>
      <c r="R5" s="27">
        <f>+F5/Q5-1</f>
        <v>0.1697680690399137</v>
      </c>
      <c r="S5" s="15">
        <f>_xll.FDS(A5,"FF_OG_AREA_TOT(ANN_R_GROSS_ACRE,"&amp;Current_Quarter&amp;")")/1000</f>
        <v>123.958</v>
      </c>
      <c r="T5" s="15">
        <f>_xll.FDS(A5,"FF_OG_AREA_TOT(ANN_R_NET_ACRE,"&amp;Current_Quarter&amp;")")/1000</f>
        <v>76.066999999999993</v>
      </c>
      <c r="U5" s="29" t="str">
        <f>_xll.FDS($A5,"FG_PRICE("&amp;Date&amp;")")</f>
        <v>#Calc</v>
      </c>
      <c r="V5" s="29">
        <f>_xll.FDS($A5,"RTP_PRICE_HIGH_52W")</f>
        <v>22.139700000000001</v>
      </c>
      <c r="W5" s="26" t="e">
        <f>+U5/V5-1</f>
        <v>#VALUE!</v>
      </c>
      <c r="X5" s="31">
        <f>_xll.FDS($A5,"OS_SEC_SI_PCTFLT(0D)")/100</f>
        <v>8.8907987445546788E-2</v>
      </c>
      <c r="Y5" s="30" t="str">
        <f>_xll.FDS($A5,"FREF_MARKET_VALUE_COMPANY("&amp;Date&amp;",,,,,0)")</f>
        <v>#Calc</v>
      </c>
      <c r="Z5" s="30">
        <f>_xll.FDS($A5,"FF_CASH_ONLY(QTR,0)")</f>
        <v>2.581</v>
      </c>
      <c r="AA5" s="30">
        <f>_xll.FDS($A5,"FF_DEBT(QTR,0)")</f>
        <v>165</v>
      </c>
      <c r="AB5" s="30" t="e">
        <f>+AA5+Y5-Z5</f>
        <v>#VALUE!</v>
      </c>
      <c r="AC5" s="34">
        <v>14.551</v>
      </c>
      <c r="AD5" s="34">
        <v>42.19</v>
      </c>
      <c r="AE5" s="34">
        <v>3.6179999999999999</v>
      </c>
      <c r="AF5" s="15">
        <f>+AC5+AD5/6+AE5</f>
        <v>25.200666666666667</v>
      </c>
      <c r="AG5" s="34">
        <v>31.914000000000001</v>
      </c>
      <c r="AH5" s="34">
        <v>106.154</v>
      </c>
      <c r="AI5" s="34">
        <v>8.1519999999999992</v>
      </c>
      <c r="AJ5" s="15">
        <f>+AG5+AH5/6+AI5</f>
        <v>57.75833333333334</v>
      </c>
      <c r="AK5" s="15">
        <f>IF((AJ5+AF5)/_xll.FDS($A5,"FF_OG_TOT_RSRV_PROVED_NET(ANN_R_BOE,0)")-1&lt;0.01,AJ5+AF5,"CHECK RESERVES")</f>
        <v>82.959000000000003</v>
      </c>
      <c r="AL5" s="26">
        <f>+AJ5/AK5</f>
        <v>0.6962274537221198</v>
      </c>
      <c r="AM5" s="41" t="e">
        <f>_xll.FDS($A5,"FE_GUIDANCE(PROD_DAY_OIL_ONLY,MIDPOINT,ANNUAL,+2,0,,,'')")</f>
        <v>#N/A</v>
      </c>
      <c r="AN5" s="41" t="e">
        <f>_xll.FDS($A5,"FE_GUIDANCE(PRODPERDAY,MIDPOINT,ANNUAL,+2,0,,,'')")</f>
        <v>#N/A</v>
      </c>
      <c r="AO5" s="41" t="e">
        <f>_xll.FDS($A5,"FE_GUIDANCE(TOTAL_PROD,MIDPOINT,ANNUAL,+2,0,,,'')")</f>
        <v>#N/A</v>
      </c>
      <c r="AP5" s="41" t="e">
        <f>_xll.FDS($A5,"FE_GUIDANCE(CAPEX,MIDPOINT,ANNUAL,+2,0,,,'')")</f>
        <v>#N/A</v>
      </c>
      <c r="AQ5" s="41" t="e">
        <f>_xll.FDS($A5,"FE_GUIDANCE_DATE(DATEN,CAPEX,ANNUAL,2018,'MM/DD/YYYY',0)")</f>
        <v>#N/A</v>
      </c>
    </row>
    <row r="6" spans="1:43" ht="18.75" x14ac:dyDescent="0.3">
      <c r="A6" s="12" t="s">
        <v>87</v>
      </c>
      <c r="B6" s="13" t="str">
        <f>_xll.FDS($A6,"FG_COMPANY_NAME")</f>
        <v>ConocoPhillips</v>
      </c>
      <c r="C6" s="14">
        <f>IFERROR(IFERROR(_xll.FDS($A6,"FF_OG_PROD_DAY(QTR_R_OIL_BOE,"&amp;Current_Quarter&amp;")"),_xll.FDS($A6,"FF_OG_PROD_TOT_NET(QTR_R_OIL_BOE,"&amp;Current_Quarter&amp;")")/Inputs!$C$20),0)</f>
        <v>645</v>
      </c>
      <c r="D6" s="15">
        <f>IFERROR(IFERROR(_xll.FDS($A6,"FF_OG_PROD_DAY(QTR_R_NG_CFE,"&amp;Current_Quarter&amp;")")/1000,_xll.FDS($A6,"FF_OG_PROD_TOT_NET(QTR_R_NG_CFE,"&amp;Current_Quarter&amp;")")/1000/Inputs!$C$20),0)</f>
        <v>2918</v>
      </c>
      <c r="E6" s="15">
        <f>IFERROR(IFERROR(_xll.FDS($A6,"FF_OG_PROD_DAY(QTR_R_NGL_BOE,"&amp;Current_Quarter&amp;")"),_xll.FDS($A6,"FF_OG_PROD_TOT_NET(QTR_R_NGL_BOE,"&amp;Current_Quarter&amp;")")/Inputs!$C$20),0)</f>
        <v>95</v>
      </c>
      <c r="F6" s="14">
        <f>+C6+D6/6+E6</f>
        <v>1226.3333333333333</v>
      </c>
      <c r="G6" s="21">
        <f>(C6*Inputs!$C$15+D6*Inputs!$C$16+E6*Inputs!$C$17)*Inputs!$C$20</f>
        <v>4287568</v>
      </c>
      <c r="H6" s="19">
        <f>+G6/(F6*92)</f>
        <v>38.002718129926613</v>
      </c>
      <c r="I6" s="38" t="e">
        <f>_xll.FDS($A6,"FF_OG_PROD_EXP(QTR_R,"&amp;Current_Quarter&amp;")")/($F6*Inputs!$C$20/1000)</f>
        <v>#N/A</v>
      </c>
      <c r="J6" s="19">
        <f>_xll.FDS($A6,"FF_DEP_AMORT_EXP(QTR_R,"&amp;Current_Quarter&amp;")")/($F6*Inputs!$C$20/1000)</f>
        <v>14.314499450465037</v>
      </c>
      <c r="K6" s="19">
        <f>_xll.FDS($A6,"FF_SGA(QTR_R,"&amp;Current_Quarter&amp;")")/($F6*Inputs!$C$20/1000)</f>
        <v>1.169977664062777</v>
      </c>
      <c r="L6" s="19" t="e">
        <f>+H6-I6-K6</f>
        <v>#N/A</v>
      </c>
      <c r="M6" s="19" t="e">
        <f>+H6-I6-J6-K6</f>
        <v>#N/A</v>
      </c>
      <c r="N6" s="14">
        <f>IFERROR(IFERROR(_xll.FDS($A6,"FF_OG_PROD_DAY(QTR_R_OIL_BOE,"&amp;Prev_Quarter&amp;")"),_xll.FDS($A6,"FF_OG_PROD_TOT_NET(QTR_R_OIL_BOE,"&amp;Prev_Quarter&amp;")")/Inputs!$C$20),0)</f>
        <v>727</v>
      </c>
      <c r="O6" s="15">
        <f>IFERROR(IFERROR(_xll.FDS($A6,"FF_OG_PROD_DAY(QTR_R_NG_CFE,"&amp;Prev_Quarter&amp;")")/1000,_xll.FDS($A6,"FF_OG_PROD_TOT_NET(QTR_R_NG_CFE,"&amp;Prev_Quarter&amp;")")/1000/Inputs!$C$20),0)</f>
        <v>3499</v>
      </c>
      <c r="P6" s="15">
        <f>IFERROR(IFERROR(_xll.FDS($A6,"FF_OG_PROD_DAY(QTR_R_NGL_BOE,"&amp;Prev_Quarter&amp;")"),_xll.FDS($A6,"FF_OG_PROD_TOT_NET(QTR_R_NGL_BOE,"&amp;Prev_Quarter&amp;")")/Inputs!$C$20),0)</f>
        <v>127</v>
      </c>
      <c r="Q6" s="14">
        <f>+N6+O6/6+P6</f>
        <v>1437.1666666666665</v>
      </c>
      <c r="R6" s="27">
        <f>+F6/Q6-1</f>
        <v>-0.14670068421662985</v>
      </c>
      <c r="S6" s="15">
        <f>_xll.FDS(A6,"FF_OG_AREA_TOT(ANN_R_GROSS_ACRE,"&amp;Current_Quarter&amp;")")/1000</f>
        <v>65588</v>
      </c>
      <c r="T6" s="15">
        <f>_xll.FDS(A6,"FF_OG_AREA_TOT(ANN_R_NET_ACRE,"&amp;Current_Quarter&amp;")")/1000</f>
        <v>31097</v>
      </c>
      <c r="U6" s="29" t="str">
        <f>_xll.FDS($A6,"FG_PRICE("&amp;Date&amp;")")</f>
        <v>#Calc</v>
      </c>
      <c r="V6" s="29">
        <f>_xll.FDS($A6,"RTP_PRICE_HIGH_52W")</f>
        <v>61.314999999999998</v>
      </c>
      <c r="W6" s="26" t="e">
        <f>+U6/V6-1</f>
        <v>#VALUE!</v>
      </c>
      <c r="X6" s="31">
        <f>_xll.FDS($A6,"OS_SEC_SI_PCTFLT(0D)")/100</f>
        <v>2.0599022848247231E-2</v>
      </c>
      <c r="Y6" s="30" t="str">
        <f>_xll.FDS($A6,"FREF_MARKET_VALUE_COMPANY("&amp;Date&amp;",,,,,0)")</f>
        <v>#Calc</v>
      </c>
      <c r="Z6" s="30">
        <f>_xll.FDS($A6,"FF_CASH_ONLY(QTR,0)")</f>
        <v>1449</v>
      </c>
      <c r="AA6" s="30">
        <f>_xll.FDS($A6,"FF_DEBT(QTR,0)")</f>
        <v>21004</v>
      </c>
      <c r="AB6" s="30" t="e">
        <f>+AA6+Y6-Z6</f>
        <v>#VALUE!</v>
      </c>
      <c r="AC6" s="15">
        <f>_xll.FDS($A6,"FF_OG_RSRV_PROVED_DEV_NET(ANN_R_OIL_BOE,0)")</f>
        <v>2078</v>
      </c>
      <c r="AD6" s="15">
        <f>_xll.FDS($A6,"FF_OG_RSRV_PROVED_DEV_NET(ANN_R_NG_CFE,0)")/1000</f>
        <v>13847</v>
      </c>
      <c r="AE6" s="15">
        <f>IFERROR(_xll.FDS($A6,"FF_OG_RSRV_PROVED_DEV_NET(ANN_R_NGL_BOE,0)"),0)</f>
        <v>430</v>
      </c>
      <c r="AF6" s="15">
        <f>+AC6+AD6/6+AE6</f>
        <v>4815.8333333333339</v>
      </c>
      <c r="AG6" s="15">
        <f>_xll.FDS($A6,"FF_OG_RSRV_PROVED_UNDEV_NET(ANN_R_OIL_BOE,0)")</f>
        <v>1305</v>
      </c>
      <c r="AH6" s="15">
        <f>_xll.FDS($A6,"FF_OG_RSRV_PROVED_UNDEV_NET(ANN_R_NG_CFE,0)")/1000</f>
        <v>1378</v>
      </c>
      <c r="AI6" s="15">
        <f>IFERROR(_xll.FDS($A6,"FF_OG_RSRV_PROVED_UNDEV_NET(ANN_R_NGL_BOE,0)"),0)</f>
        <v>74</v>
      </c>
      <c r="AJ6" s="15">
        <f>+AG6+AH6/6+AI6</f>
        <v>1608.6666666666667</v>
      </c>
      <c r="AK6" s="15">
        <f>IF((AJ6+AF6)/_xll.FDS($A6,"FF_OG_TOT_RSRV_PROVED_NET(ANN_R_BOE,0)")-1&lt;0.01,AJ6+AF6,"CHECK RESERVES")</f>
        <v>6424.5000000000009</v>
      </c>
      <c r="AL6" s="26">
        <f>+AJ6/AK6</f>
        <v>0.25039562093029288</v>
      </c>
      <c r="AM6" s="41" t="e">
        <f>_xll.FDS($A6,"FE_GUIDANCE(PROD_DAY_OIL_ONLY,MIDPOINT,ANNUAL,+2,0,,,'')")</f>
        <v>#N/A</v>
      </c>
      <c r="AN6" s="41" t="e">
        <f>_xll.FDS($A6,"FE_GUIDANCE(PRODPERDAY,MIDPOINT,ANNUAL,+2,0,,,'')")</f>
        <v>#N/A</v>
      </c>
      <c r="AO6" s="41" t="e">
        <f>_xll.FDS($A6,"FE_GUIDANCE(TOTAL_PROD,MIDPOINT,ANNUAL,+2,0,,,'')")</f>
        <v>#N/A</v>
      </c>
      <c r="AP6" s="41" t="e">
        <f>_xll.FDS($A6,"FE_GUIDANCE(CAPEX,MIDPOINT,ANNUAL,+2,0,,,'')")</f>
        <v>#N/A</v>
      </c>
      <c r="AQ6" s="41" t="e">
        <f>_xll.FDS($A6,"FE_GUIDANCE_DATE(DATEN,CAPEX,ANNUAL,2018,'MM/DD/YYYY',0)")</f>
        <v>#N/A</v>
      </c>
    </row>
    <row r="7" spans="1:43" ht="18.75" x14ac:dyDescent="0.3">
      <c r="A7" s="12" t="s">
        <v>20</v>
      </c>
      <c r="B7" s="13" t="str">
        <f>_xll.FDS($A7,"FG_COMPANY_NAME")</f>
        <v>Callon Petroleum Company</v>
      </c>
      <c r="C7" s="14">
        <f>IFERROR(IFERROR(_xll.FDS($A7,"FF_OG_PROD_DAY(QTR_R_OIL_BOE,"&amp;Current_Quarter&amp;")"),_xll.FDS($A7,"FF_OG_PROD_TOT_NET(QTR_R_OIL_BOE,"&amp;Current_Quarter&amp;")")/Inputs!$C$20),0)</f>
        <v>17.3581</v>
      </c>
      <c r="D7" s="15">
        <f>IFERROR(IFERROR(_xll.FDS($A7,"FF_OG_PROD_DAY(QTR_R_NG_CFE,"&amp;Current_Quarter&amp;")")/1000,_xll.FDS($A7,"FF_OG_PROD_TOT_NET(QTR_R_NG_CFE,"&amp;Current_Quarter&amp;")")/1000/Inputs!$C$20),0)</f>
        <v>31.10934</v>
      </c>
      <c r="E7" s="15">
        <f>IFERROR(IFERROR(_xll.FDS($A7,"FF_OG_PROD_DAY(QTR_R_NGL_BOE,"&amp;Current_Quarter&amp;")"),_xll.FDS($A7,"FF_OG_PROD_TOT_NET(QTR_R_NGL_BOE,"&amp;Current_Quarter&amp;")")/Inputs!$C$20),0)</f>
        <v>0</v>
      </c>
      <c r="F7" s="14">
        <f>+C7+D7/6+E7</f>
        <v>22.54299</v>
      </c>
      <c r="G7" s="21">
        <f>(C7*Inputs!$C$15+D7*Inputs!$C$16+E7*Inputs!$C$17)*Inputs!$C$20</f>
        <v>96418.163839999994</v>
      </c>
      <c r="H7" s="19">
        <f>+G7/(F7*92)</f>
        <v>46.489996224990556</v>
      </c>
      <c r="I7" s="38">
        <f>_xll.FDS($A7,"FF_OG_PROD_EXP(QTR_R,"&amp;Current_Quarter&amp;")")/($F7*Inputs!$C$20/1000)</f>
        <v>8.2296864404604175</v>
      </c>
      <c r="J7" s="19">
        <f>_xll.FDS($A7,"FF_DEP_AMORT_EXP(QTR_R,"&amp;Current_Quarter&amp;")")/($F7*Inputs!$C$20/1000)</f>
        <v>14.109755935504639</v>
      </c>
      <c r="K7" s="19">
        <f>_xll.FDS($A7,"FF_SGA(QTR_R,"&amp;Current_Quarter&amp;")")/($F7*Inputs!$C$20/1000)</f>
        <v>3.5000758068492011</v>
      </c>
      <c r="L7" s="19">
        <f>+H7-I7-K7</f>
        <v>34.760233977680933</v>
      </c>
      <c r="M7" s="19">
        <f>+H7-I7-J7-K7</f>
        <v>20.650478042176299</v>
      </c>
      <c r="N7" s="14">
        <f>IFERROR(IFERROR(_xll.FDS($A7,"FF_OG_PROD_DAY(QTR_R_OIL_BOE,"&amp;Prev_Quarter&amp;")"),_xll.FDS($A7,"FF_OG_PROD_TOT_NET(QTR_R_OIL_BOE,"&amp;Prev_Quarter&amp;")")/Inputs!$C$20),0)</f>
        <v>17.545100000000001</v>
      </c>
      <c r="O7" s="15">
        <f>IFERROR(IFERROR(_xll.FDS($A7,"FF_OG_PROD_DAY(QTR_R_NG_CFE,"&amp;Prev_Quarter&amp;")")/1000,_xll.FDS($A7,"FF_OG_PROD_TOT_NET(QTR_R_NG_CFE,"&amp;Prev_Quarter&amp;")")/1000/Inputs!$C$20),0)</f>
        <v>27.983340000000002</v>
      </c>
      <c r="P7" s="15">
        <f>IFERROR(IFERROR(_xll.FDS($A7,"FF_OG_PROD_DAY(QTR_R_NGL_BOE,"&amp;Prev_Quarter&amp;")"),_xll.FDS($A7,"FF_OG_PROD_TOT_NET(QTR_R_NGL_BOE,"&amp;Prev_Quarter&amp;")")/Inputs!$C$20),0)</f>
        <v>0</v>
      </c>
      <c r="Q7" s="14">
        <f>+N7+O7/6+P7</f>
        <v>22.20899</v>
      </c>
      <c r="R7" s="27">
        <f>+F7/Q7-1</f>
        <v>1.5038954945722383E-2</v>
      </c>
      <c r="S7" s="15">
        <f>_xll.FDS(A7,"FF_OG_AREA_TOT(ANN_R_GROSS_ACRE,"&amp;Current_Quarter&amp;")")/1000</f>
        <v>52.338999999999999</v>
      </c>
      <c r="T7" s="15">
        <f>_xll.FDS(A7,"FF_OG_AREA_TOT(ANN_R_NET_ACRE,"&amp;Current_Quarter&amp;")")/1000</f>
        <v>39.825000000000003</v>
      </c>
      <c r="U7" s="29" t="str">
        <f>_xll.FDS($A7,"FG_PRICE("&amp;Date&amp;")")</f>
        <v>#Calc</v>
      </c>
      <c r="V7" s="29">
        <f>_xll.FDS($A7,"RTP_PRICE_HIGH_52W")</f>
        <v>15.54</v>
      </c>
      <c r="W7" s="26" t="e">
        <f>+U7/V7-1</f>
        <v>#VALUE!</v>
      </c>
      <c r="X7" s="31">
        <f>_xll.FDS($A7,"OS_SEC_SI_PCTFLT(0D)")/100</f>
        <v>0.26545028162260242</v>
      </c>
      <c r="Y7" s="30" t="str">
        <f>_xll.FDS($A7,"FREF_MARKET_VALUE_COMPANY("&amp;Date&amp;",,,,,0)")</f>
        <v>#Calc</v>
      </c>
      <c r="Z7" s="30">
        <f>_xll.FDS($A7,"FF_CASH_ONLY(QTR,0)")</f>
        <v>61.609000000000002</v>
      </c>
      <c r="AA7" s="30">
        <f>_xll.FDS($A7,"FF_DEBT(QTR,0)")</f>
        <v>595.11500000000001</v>
      </c>
      <c r="AB7" s="30" t="e">
        <f>+AA7+Y7-Z7</f>
        <v>#VALUE!</v>
      </c>
      <c r="AC7" s="15">
        <f>_xll.FDS($A7,"FF_OG_RSRV_PROVED_DEV_NET(ANN_R_OIL_BOE,0)")</f>
        <v>32.92</v>
      </c>
      <c r="AD7" s="15">
        <f>_xll.FDS($A7,"FF_OG_RSRV_PROVED_DEV_NET(ANN_R_NG_CFE,0)")/1000</f>
        <v>61.871000000000002</v>
      </c>
      <c r="AE7" s="15">
        <f>IFERROR(_xll.FDS($A7,"FF_OG_RSRV_PROVED_DEV_NET(ANN_R_NGL_BOE,0)"),0)</f>
        <v>0</v>
      </c>
      <c r="AF7" s="15">
        <f>+AC7+AD7/6+AE7</f>
        <v>43.231833333333334</v>
      </c>
      <c r="AG7" s="15">
        <f>_xll.FDS($A7,"FF_OG_RSRV_PROVED_UNDEV_NET(ANN_R_OIL_BOE,0)")</f>
        <v>38.225000000000001</v>
      </c>
      <c r="AH7" s="15">
        <f>_xll.FDS($A7,"FF_OG_RSRV_PROVED_UNDEV_NET(ANN_R_NG_CFE,0)")/1000</f>
        <v>60.74</v>
      </c>
      <c r="AI7" s="15">
        <f>IFERROR(_xll.FDS($A7,"FF_OG_RSRV_PROVED_UNDEV_NET(ANN_R_NGL_BOE,0)"),0)</f>
        <v>0</v>
      </c>
      <c r="AJ7" s="15">
        <f>+AG7+AH7/6+AI7</f>
        <v>48.348333333333336</v>
      </c>
      <c r="AK7" s="15">
        <f>IF((AJ7+AF7)/_xll.FDS($A7,"FF_OG_TOT_RSRV_PROVED_NET(ANN_R_BOE,0)")-1&lt;0.01,AJ7+AF7,"CHECK RESERVES")</f>
        <v>91.58016666666667</v>
      </c>
      <c r="AL7" s="26">
        <f>+AJ7/AK7</f>
        <v>0.52793454186768973</v>
      </c>
      <c r="AM7" s="41" t="e">
        <f>_xll.FDS($A7,"FE_GUIDANCE(PROD_DAY_OIL_ONLY,MIDPOINT,ANNUAL,+2,0,,,'')")</f>
        <v>#N/A</v>
      </c>
      <c r="AN7" s="41">
        <f>_xll.FDS($A7,"FE_GUIDANCE(PRODPERDAY,MIDPOINT,ANNUAL,+2,0,,,'')")</f>
        <v>35</v>
      </c>
      <c r="AO7" s="41" t="e">
        <f>_xll.FDS($A7,"FE_GUIDANCE(TOTAL_PROD,MIDPOINT,ANNUAL,+2,0,,,'')")</f>
        <v>#N/A</v>
      </c>
      <c r="AP7" s="41">
        <f>_xll.FDS($A7,"FE_GUIDANCE(CAPEX,MIDPOINT,ANNUAL,+2,0,,,'')")</f>
        <v>450</v>
      </c>
      <c r="AQ7" s="41" t="str">
        <f>_xll.FDS($A7,"FE_GUIDANCE_DATE(DATEN,CAPEX,ANNUAL,2018,'MM/DD/YYYY',0)")</f>
        <v>02/28/2017</v>
      </c>
    </row>
    <row r="8" spans="1:43" ht="18.75" x14ac:dyDescent="0.3">
      <c r="A8" s="12" t="s">
        <v>17</v>
      </c>
      <c r="B8" s="13" t="str">
        <f>_xll.FDS($A8,"FG_COMPANY_NAME")</f>
        <v>Carrizo Oil &amp; Gas, Inc.</v>
      </c>
      <c r="C8" s="14">
        <f>IFERROR(IFERROR(_xll.FDS($A8,"FF_OG_PROD_DAY(QTR_R_OIL_BOE,"&amp;Current_Quarter&amp;")"),_xll.FDS($A8,"FF_OG_PROD_TOT_NET(QTR_R_OIL_BOE,"&amp;Current_Quarter&amp;")")/Inputs!$C$20),0)</f>
        <v>34.902999999999999</v>
      </c>
      <c r="D8" s="15">
        <f>IFERROR(IFERROR(_xll.FDS($A8,"FF_OG_PROD_DAY(QTR_R_NG_CFE,"&amp;Current_Quarter&amp;")")/1000,_xll.FDS($A8,"FF_OG_PROD_TOT_NET(QTR_R_NG_CFE,"&amp;Current_Quarter&amp;")")/1000/Inputs!$C$20),0)</f>
        <v>81.265000000000001</v>
      </c>
      <c r="E8" s="15">
        <f>IFERROR(IFERROR(_xll.FDS($A8,"FF_OG_PROD_DAY(QTR_R_NGL_BOE,"&amp;Current_Quarter&amp;")"),_xll.FDS($A8,"FF_OG_PROD_TOT_NET(QTR_R_NGL_BOE,"&amp;Current_Quarter&amp;")")/Inputs!$C$20),0)</f>
        <v>6.7770000000000001</v>
      </c>
      <c r="F8" s="14">
        <f>+C8+D8/6+E8</f>
        <v>55.224166666666669</v>
      </c>
      <c r="G8" s="21">
        <f>(C8*Inputs!$C$15+D8*Inputs!$C$16+E8*Inputs!$C$17)*Inputs!$C$20</f>
        <v>214625.42</v>
      </c>
      <c r="H8" s="19">
        <f>+G8/(F8*92)</f>
        <v>42.243914952692812</v>
      </c>
      <c r="I8" s="38">
        <f>_xll.FDS($A8,"FF_OG_PROD_EXP(QTR_R,"&amp;Current_Quarter&amp;")")/($F8*Inputs!$C$20/1000)</f>
        <v>8.7294406788668315</v>
      </c>
      <c r="J8" s="19">
        <f>_xll.FDS($A8,"FF_DEP_AMORT_EXP(QTR_R,"&amp;Current_Quarter&amp;")")/($F8*Inputs!$C$20/1000)</f>
        <v>13.298368244841347</v>
      </c>
      <c r="K8" s="19">
        <f>_xll.FDS($A8,"FF_SGA(QTR_R,"&amp;Current_Quarter&amp;")")/($F8*Inputs!$C$20/1000)</f>
        <v>3.1549278402190808</v>
      </c>
      <c r="L8" s="19">
        <f>+H8-I8-K8</f>
        <v>30.359546433606901</v>
      </c>
      <c r="M8" s="19">
        <f>+H8-I8-J8-K8</f>
        <v>17.061178188765552</v>
      </c>
      <c r="N8" s="14">
        <f>IFERROR(IFERROR(_xll.FDS($A8,"FF_OG_PROD_DAY(QTR_R_OIL_BOE,"&amp;Prev_Quarter&amp;")"),_xll.FDS($A8,"FF_OG_PROD_TOT_NET(QTR_R_OIL_BOE,"&amp;Prev_Quarter&amp;")")/Inputs!$C$20),0)</f>
        <v>33.628999999999998</v>
      </c>
      <c r="O8" s="15">
        <f>IFERROR(IFERROR(_xll.FDS($A8,"FF_OG_PROD_DAY(QTR_R_NG_CFE,"&amp;Prev_Quarter&amp;")")/1000,_xll.FDS($A8,"FF_OG_PROD_TOT_NET(QTR_R_NG_CFE,"&amp;Prev_Quarter&amp;")")/1000/Inputs!$C$20),0)</f>
        <v>74.450999999999993</v>
      </c>
      <c r="P8" s="15">
        <f>IFERROR(IFERROR(_xll.FDS($A8,"FF_OG_PROD_DAY(QTR_R_NGL_BOE,"&amp;Prev_Quarter&amp;")"),_xll.FDS($A8,"FF_OG_PROD_TOT_NET(QTR_R_NGL_BOE,"&amp;Prev_Quarter&amp;")")/Inputs!$C$20),0)</f>
        <v>4.9820000000000002</v>
      </c>
      <c r="Q8" s="14">
        <f>+N8+O8/6+P8</f>
        <v>51.019499999999994</v>
      </c>
      <c r="R8" s="27">
        <f>+F8/Q8-1</f>
        <v>8.2412933616885287E-2</v>
      </c>
      <c r="S8" s="15">
        <f>_xll.FDS(A8,"FF_OG_AREA_TOT(ANN_R_GROSS_ACRE,"&amp;Current_Quarter&amp;")")/1000</f>
        <v>403.65699999999998</v>
      </c>
      <c r="T8" s="15">
        <f>_xll.FDS(A8,"FF_OG_AREA_TOT(ANN_R_NET_ACRE,"&amp;Current_Quarter&amp;")")/1000</f>
        <v>221.28399999999999</v>
      </c>
      <c r="U8" s="29" t="str">
        <f>_xll.FDS($A8,"FG_PRICE("&amp;Date&amp;")")</f>
        <v>#Calc</v>
      </c>
      <c r="V8" s="29">
        <f>_xll.FDS($A8,"RTP_PRICE_HIGH_52W")</f>
        <v>36.229999999999997</v>
      </c>
      <c r="W8" s="26" t="e">
        <f>+U8/V8-1</f>
        <v>#VALUE!</v>
      </c>
      <c r="X8" s="31">
        <f>_xll.FDS($A8,"OS_SEC_SI_PCTFLT(0D)")/100</f>
        <v>0.2031749264542578</v>
      </c>
      <c r="Y8" s="30" t="str">
        <f>_xll.FDS($A8,"FREF_MARKET_VALUE_COMPANY("&amp;Date&amp;",,,,,0)")</f>
        <v>#Calc</v>
      </c>
      <c r="Z8" s="30">
        <f>_xll.FDS($A8,"FF_CASH_ONLY(QTR,0)")</f>
        <v>5.0919999999999996</v>
      </c>
      <c r="AA8" s="30">
        <f>_xll.FDS($A8,"FF_DEBT(QTR,0)")</f>
        <v>1701.4390000000001</v>
      </c>
      <c r="AB8" s="30" t="e">
        <f>+AA8+Y8-Z8</f>
        <v>#VALUE!</v>
      </c>
      <c r="AC8" s="15">
        <f>_xll.FDS($A8,"FF_OG_RSRV_PROVED_DEV_NET(ANN_R_OIL_BOE,0)")</f>
        <v>51.061999999999998</v>
      </c>
      <c r="AD8" s="15">
        <f>_xll.FDS($A8,"FF_OG_RSRV_PROVED_DEV_NET(ANN_R_NG_CFE,0)")/1000</f>
        <v>187.054</v>
      </c>
      <c r="AE8" s="15">
        <f>IFERROR(_xll.FDS($A8,"FF_OG_RSRV_PROVED_DEV_NET(ANN_R_NGL_BOE,0)"),0)</f>
        <v>9.3870000000000005</v>
      </c>
      <c r="AF8" s="15">
        <f>+AC8+AD8/6+AE8</f>
        <v>91.62466666666667</v>
      </c>
      <c r="AG8" s="15">
        <f>_xll.FDS($A8,"FF_OG_RSRV_PROVED_UNDEV_NET(ANN_R_OIL_BOE,0)")</f>
        <v>77.256</v>
      </c>
      <c r="AH8" s="15">
        <f>_xll.FDS($A8,"FF_OG_RSRV_PROVED_UNDEV_NET(ANN_R_NG_CFE,0)")/1000</f>
        <v>100.39100000000001</v>
      </c>
      <c r="AI8" s="15">
        <f>IFERROR(_xll.FDS($A8,"FF_OG_RSRV_PROVED_UNDEV_NET(ANN_R_NGL_BOE,0)"),0)</f>
        <v>14.55</v>
      </c>
      <c r="AJ8" s="15">
        <f>+AG8+AH8/6+AI8</f>
        <v>108.53783333333332</v>
      </c>
      <c r="AK8" s="15">
        <f>IF((AJ8+AF8)/_xll.FDS($A8,"FF_OG_TOT_RSRV_PROVED_NET(ANN_R_BOE,0)")-1&lt;0.01,AJ8+AF8,"CHECK RESERVES")</f>
        <v>200.16249999999999</v>
      </c>
      <c r="AL8" s="26">
        <f>+AJ8/AK8</f>
        <v>0.54224858968754552</v>
      </c>
      <c r="AM8" s="41" t="e">
        <f>_xll.FDS($A8,"FE_GUIDANCE(PROD_DAY_OIL_ONLY,MIDPOINT,ANNUAL,+2,0,,,'')")</f>
        <v>#N/A</v>
      </c>
      <c r="AN8" s="41" t="e">
        <f>_xll.FDS($A8,"FE_GUIDANCE(PRODPERDAY,MIDPOINT,ANNUAL,+2,0,,,'')")</f>
        <v>#N/A</v>
      </c>
      <c r="AO8" s="41" t="e">
        <f>_xll.FDS($A8,"FE_GUIDANCE(TOTAL_PROD,MIDPOINT,ANNUAL,+2,0,,,'')")</f>
        <v>#N/A</v>
      </c>
      <c r="AP8" s="41" t="e">
        <f>_xll.FDS($A8,"FE_GUIDANCE(CAPEX,MIDPOINT,ANNUAL,+2,0,,,'')")</f>
        <v>#N/A</v>
      </c>
      <c r="AQ8" s="41" t="e">
        <f>_xll.FDS($A8,"FE_GUIDANCE_DATE(DATEN,CAPEX,ANNUAL,2018,'MM/DD/YYYY',0)")</f>
        <v>#N/A</v>
      </c>
    </row>
    <row r="9" spans="1:43" ht="18.75" x14ac:dyDescent="0.3">
      <c r="A9" s="12" t="s">
        <v>7</v>
      </c>
      <c r="B9" s="13" t="str">
        <f>_xll.FDS($A9,"FG_COMPANY_NAME")</f>
        <v>Concho Resources Inc.</v>
      </c>
      <c r="C9" s="14">
        <f>IFERROR(IFERROR(_xll.FDS($A9,"FF_OG_PROD_DAY(QTR_R_OIL_BOE,"&amp;Current_Quarter&amp;")"),_xll.FDS($A9,"FF_OG_PROD_TOT_NET(QTR_R_OIL_BOE,"&amp;Current_Quarter&amp;")")/Inputs!$C$20),0)</f>
        <v>119.565</v>
      </c>
      <c r="D9" s="15">
        <f>IFERROR(IFERROR(_xll.FDS($A9,"FF_OG_PROD_DAY(QTR_R_NG_CFE,"&amp;Current_Quarter&amp;")")/1000,_xll.FDS($A9,"FF_OG_PROD_TOT_NET(QTR_R_NG_CFE,"&amp;Current_Quarter&amp;")")/1000/Inputs!$C$20),0)</f>
        <v>441.58699999999999</v>
      </c>
      <c r="E9" s="15">
        <f>IFERROR(IFERROR(_xll.FDS($A9,"FF_OG_PROD_DAY(QTR_R_NGL_BOE,"&amp;Current_Quarter&amp;")"),_xll.FDS($A9,"FF_OG_PROD_TOT_NET(QTR_R_NGL_BOE,"&amp;Current_Quarter&amp;")")/Inputs!$C$20),0)</f>
        <v>0</v>
      </c>
      <c r="F9" s="14">
        <f>+C9+D9/6+E9</f>
        <v>193.16283333333331</v>
      </c>
      <c r="G9" s="21">
        <f>(C9*Inputs!$C$15+D9*Inputs!$C$16+E9*Inputs!$C$17)*Inputs!$C$20</f>
        <v>726876.91199999989</v>
      </c>
      <c r="H9" s="19">
        <f>+G9/(F9*92)</f>
        <v>40.902464846153116</v>
      </c>
      <c r="I9" s="38">
        <f>_xll.FDS($A9,"FF_OG_PROD_EXP(QTR_R,"&amp;Current_Quarter&amp;")")/($F9*Inputs!$C$20/1000)</f>
        <v>8.665813265379354</v>
      </c>
      <c r="J9" s="19">
        <f>_xll.FDS($A9,"FF_DEP_AMORT_EXP(QTR_R,"&amp;Current_Quarter&amp;")")/($F9*Inputs!$C$20/1000)</f>
        <v>16.375010780684363</v>
      </c>
      <c r="K9" s="19">
        <f>_xll.FDS($A9,"FF_SGA(QTR_R,"&amp;Current_Quarter&amp;")")/($F9*Inputs!$C$20/1000)</f>
        <v>3.6013769414563548</v>
      </c>
      <c r="L9" s="19">
        <f>+H9-I9-K9</f>
        <v>28.635274639317405</v>
      </c>
      <c r="M9" s="19">
        <f>+H9-I9-J9-K9</f>
        <v>12.260263858633042</v>
      </c>
      <c r="N9" s="14">
        <f>IFERROR(IFERROR(_xll.FDS($A9,"FF_OG_PROD_DAY(QTR_R_OIL_BOE,"&amp;Prev_Quarter&amp;")"),_xll.FDS($A9,"FF_OG_PROD_TOT_NET(QTR_R_OIL_BOE,"&amp;Prev_Quarter&amp;")")/Inputs!$C$20),0)</f>
        <v>113.22</v>
      </c>
      <c r="O9" s="15">
        <f>IFERROR(IFERROR(_xll.FDS($A9,"FF_OG_PROD_DAY(QTR_R_NG_CFE,"&amp;Prev_Quarter&amp;")")/1000,_xll.FDS($A9,"FF_OG_PROD_TOT_NET(QTR_R_NG_CFE,"&amp;Prev_Quarter&amp;")")/1000/Inputs!$C$20),0)</f>
        <v>428.76900000000001</v>
      </c>
      <c r="P9" s="15">
        <f>IFERROR(IFERROR(_xll.FDS($A9,"FF_OG_PROD_DAY(QTR_R_NGL_BOE,"&amp;Prev_Quarter&amp;")"),_xll.FDS($A9,"FF_OG_PROD_TOT_NET(QTR_R_NGL_BOE,"&amp;Prev_Quarter&amp;")")/Inputs!$C$20),0)</f>
        <v>0</v>
      </c>
      <c r="Q9" s="14">
        <f>+N9+O9/6+P9</f>
        <v>184.6815</v>
      </c>
      <c r="R9" s="27">
        <f>+F9/Q9-1</f>
        <v>4.5924108984025436E-2</v>
      </c>
      <c r="S9" s="15">
        <f>_xll.FDS(A9,"FF_OG_AREA_TOT(ANN_R_GROSS_ACRE,"&amp;Current_Quarter&amp;")")/1000</f>
        <v>894.827</v>
      </c>
      <c r="T9" s="15">
        <f>_xll.FDS(A9,"FF_OG_AREA_TOT(ANN_R_NET_ACRE,"&amp;Current_Quarter&amp;")")/1000</f>
        <v>587.00699999999995</v>
      </c>
      <c r="U9" s="29" t="str">
        <f>_xll.FDS($A9,"FG_PRICE("&amp;Date&amp;")")</f>
        <v>#Calc</v>
      </c>
      <c r="V9" s="29">
        <f>_xll.FDS($A9,"RTP_PRICE_HIGH_52W")</f>
        <v>162.91</v>
      </c>
      <c r="W9" s="26" t="e">
        <f>+U9/V9-1</f>
        <v>#VALUE!</v>
      </c>
      <c r="X9" s="31">
        <f>_xll.FDS($A9,"OS_SEC_SI_PCTFLT(0D)")/100</f>
        <v>4.2822347519158324E-2</v>
      </c>
      <c r="Y9" s="30" t="str">
        <f>_xll.FDS($A9,"FREF_MARKET_VALUE_COMPANY("&amp;Date&amp;",,,,,0)")</f>
        <v>#Calc</v>
      </c>
      <c r="Z9" s="30">
        <f>_xll.FDS($A9,"FF_CASH_ONLY(QTR,0)")</f>
        <v>0</v>
      </c>
      <c r="AA9" s="30">
        <f>_xll.FDS($A9,"FF_DEBT(QTR,0)")</f>
        <v>2806</v>
      </c>
      <c r="AB9" s="30" t="e">
        <f>+AA9+Y9-Z9</f>
        <v>#VALUE!</v>
      </c>
      <c r="AC9" s="15">
        <f>_xll.FDS($A9,"FF_OG_RSRV_PROVED_DEV_NET(ANN_R_OIL_BOE,0)")</f>
        <v>267.20299999999997</v>
      </c>
      <c r="AD9" s="15">
        <f>_xll.FDS($A9,"FF_OG_RSRV_PROVED_DEV_NET(ANN_R_NG_CFE,0)")/1000</f>
        <v>1190.33</v>
      </c>
      <c r="AE9" s="15">
        <f>IFERROR(_xll.FDS($A9,"FF_OG_RSRV_PROVED_DEV_NET(ANN_R_NGL_BOE,0)"),0)</f>
        <v>0</v>
      </c>
      <c r="AF9" s="15">
        <f>+AC9+AD9/6+AE9</f>
        <v>465.5913333333333</v>
      </c>
      <c r="AG9" s="15">
        <f>_xll.FDS($A9,"FF_OG_RSRV_PROVED_UNDEV_NET(ANN_R_OIL_BOE,0)")</f>
        <v>160.83199999999999</v>
      </c>
      <c r="AH9" s="15">
        <f>_xll.FDS($A9,"FF_OG_RSRV_PROVED_UNDEV_NET(ANN_R_NG_CFE,0)")/1000</f>
        <v>561.26199999999994</v>
      </c>
      <c r="AI9" s="15">
        <f>IFERROR(_xll.FDS($A9,"FF_OG_RSRV_PROVED_UNDEV_NET(ANN_R_NGL_BOE,0)"),0)</f>
        <v>0</v>
      </c>
      <c r="AJ9" s="15">
        <f>+AG9+AH9/6+AI9</f>
        <v>254.37566666666663</v>
      </c>
      <c r="AK9" s="15">
        <f>IF((AJ9+AF9)/_xll.FDS($A9,"FF_OG_TOT_RSRV_PROVED_NET(ANN_R_BOE,0)")-1&lt;0.01,AJ9+AF9,"CHECK RESERVES")</f>
        <v>719.96699999999987</v>
      </c>
      <c r="AL9" s="26">
        <f>+AJ9/AK9</f>
        <v>0.35331573067469296</v>
      </c>
      <c r="AM9" s="41" t="e">
        <f>_xll.FDS($A9,"FE_GUIDANCE(PROD_DAY_OIL_ONLY,MIDPOINT,ANNUAL,+2,0,,,'')")</f>
        <v>#N/A</v>
      </c>
      <c r="AN9" s="41" t="e">
        <f>_xll.FDS($A9,"FE_GUIDANCE(PRODPERDAY,MIDPOINT,ANNUAL,+2,0,,,'')")</f>
        <v>#N/A</v>
      </c>
      <c r="AO9" s="41" t="e">
        <f>_xll.FDS($A9,"FE_GUIDANCE(TOTAL_PROD,MIDPOINT,ANNUAL,+2,0,,,'')")</f>
        <v>#N/A</v>
      </c>
      <c r="AP9" s="41" t="e">
        <f>_xll.FDS($A9,"FE_GUIDANCE(CAPEX,MIDPOINT,ANNUAL,+2,0,,,'')")</f>
        <v>#N/A</v>
      </c>
      <c r="AQ9" s="41" t="e">
        <f>_xll.FDS($A9,"FE_GUIDANCE_DATE(DATEN,CAPEX,ANNUAL,2018,'MM/DD/YYYY',0)")</f>
        <v>#N/A</v>
      </c>
    </row>
    <row r="10" spans="1:43" ht="18.75" x14ac:dyDescent="0.3">
      <c r="A10" s="12" t="s">
        <v>82</v>
      </c>
      <c r="B10" s="13" t="str">
        <f>_xll.FDS($A10,"FG_COMPANY_NAME")</f>
        <v>Devon Energy Corporation</v>
      </c>
      <c r="C10" s="14">
        <f>IFERROR(IFERROR(_xll.FDS($A10,"FF_OG_PROD_DAY(QTR_R_OIL_BOE,"&amp;Current_Quarter&amp;")"),_xll.FDS($A10,"FF_OG_PROD_TOT_NET(QTR_R_OIL_BOE,"&amp;Current_Quarter&amp;")")/Inputs!$C$20),0)</f>
        <v>233</v>
      </c>
      <c r="D10" s="15">
        <f>IFERROR(IFERROR(_xll.FDS($A10,"FF_OG_PROD_DAY(QTR_R_NG_CFE,"&amp;Current_Quarter&amp;")")/1000,_xll.FDS($A10,"FF_OG_PROD_TOT_NET(QTR_R_NG_CFE,"&amp;Current_Quarter&amp;")")/1000/Inputs!$C$20),0)</f>
        <v>1201</v>
      </c>
      <c r="E10" s="15">
        <f>IFERROR(IFERROR(_xll.FDS($A10,"FF_OG_PROD_DAY(QTR_R_NGL_BOE,"&amp;Current_Quarter&amp;")"),_xll.FDS($A10,"FF_OG_PROD_TOT_NET(QTR_R_NGL_BOE,"&amp;Current_Quarter&amp;")")/Inputs!$C$20),0)</f>
        <v>94</v>
      </c>
      <c r="F10" s="14">
        <f>+C10+D10/6+E10</f>
        <v>527.16666666666663</v>
      </c>
      <c r="G10" s="21">
        <f>(C10*Inputs!$C$15+D10*Inputs!$C$16+E10*Inputs!$C$17)*Inputs!$C$20</f>
        <v>1726656</v>
      </c>
      <c r="H10" s="19">
        <f>+G10/(F10*92)</f>
        <v>35.601644008852361</v>
      </c>
      <c r="I10" s="38">
        <f>_xll.FDS($A10,"FF_OG_PROD_EXP(QTR_R,"&amp;Current_Quarter&amp;")")/($F10*Inputs!$C$20/1000)</f>
        <v>9.2990968948026786</v>
      </c>
      <c r="J10" s="19">
        <f>_xll.FDS($A10,"FF_DEP_AMORT_EXP(QTR_R,"&amp;Current_Quarter&amp;")")/($F10*Inputs!$C$20/1000)</f>
        <v>8.5774374905497002</v>
      </c>
      <c r="K10" s="19">
        <f>_xll.FDS($A10,"FF_SGA(QTR_R,"&amp;Current_Quarter&amp;")")/($F10*Inputs!$C$20/1000)</f>
        <v>3.1546825385915964</v>
      </c>
      <c r="L10" s="19">
        <f>+H10-I10-K10</f>
        <v>23.147864575458083</v>
      </c>
      <c r="M10" s="19">
        <f>+H10-I10-J10-K10</f>
        <v>14.570427084908385</v>
      </c>
      <c r="N10" s="14">
        <f>IFERROR(IFERROR(_xll.FDS($A10,"FF_OG_PROD_DAY(QTR_R_OIL_BOE,"&amp;Prev_Quarter&amp;")"),_xll.FDS($A10,"FF_OG_PROD_TOT_NET(QTR_R_OIL_BOE,"&amp;Prev_Quarter&amp;")")/Inputs!$C$20),0)</f>
        <v>238</v>
      </c>
      <c r="O10" s="15">
        <f>IFERROR(IFERROR(_xll.FDS($A10,"FF_OG_PROD_DAY(QTR_R_NG_CFE,"&amp;Prev_Quarter&amp;")")/1000,_xll.FDS($A10,"FF_OG_PROD_TOT_NET(QTR_R_NG_CFE,"&amp;Prev_Quarter&amp;")")/1000/Inputs!$C$20),0)</f>
        <v>1208</v>
      </c>
      <c r="P10" s="15">
        <f>IFERROR(IFERROR(_xll.FDS($A10,"FF_OG_PROD_DAY(QTR_R_NGL_BOE,"&amp;Prev_Quarter&amp;")"),_xll.FDS($A10,"FF_OG_PROD_TOT_NET(QTR_R_NGL_BOE,"&amp;Prev_Quarter&amp;")")/Inputs!$C$20),0)</f>
        <v>97</v>
      </c>
      <c r="Q10" s="14">
        <f>+N10+O10/6+P10</f>
        <v>536.33333333333337</v>
      </c>
      <c r="R10" s="27">
        <f>+F10/Q10-1</f>
        <v>-1.7091361093847235E-2</v>
      </c>
      <c r="S10" s="15">
        <f>_xll.FDS(A10,"FF_OG_AREA_TOT(ANN_R_GROSS_ACRE,"&amp;Current_Quarter&amp;")")/1000</f>
        <v>8708</v>
      </c>
      <c r="T10" s="15">
        <f>_xll.FDS(A10,"FF_OG_AREA_TOT(ANN_R_NET_ACRE,"&amp;Current_Quarter&amp;")")/1000</f>
        <v>4600</v>
      </c>
      <c r="U10" s="29" t="str">
        <f>_xll.FDS($A10,"FG_PRICE("&amp;Date&amp;")")</f>
        <v>#Calc</v>
      </c>
      <c r="V10" s="29">
        <f>_xll.FDS($A10,"RTP_PRICE_HIGH_52W")</f>
        <v>47.25</v>
      </c>
      <c r="W10" s="26" t="e">
        <f>+U10/V10-1</f>
        <v>#VALUE!</v>
      </c>
      <c r="X10" s="31">
        <f>_xll.FDS($A10,"OS_SEC_SI_PCTFLT(0D)")/100</f>
        <v>2.4648080596191359E-2</v>
      </c>
      <c r="Y10" s="30" t="str">
        <f>_xll.FDS($A10,"FREF_MARKET_VALUE_COMPANY("&amp;Date&amp;",,,,,0)")</f>
        <v>#Calc</v>
      </c>
      <c r="Z10" s="30">
        <f>_xll.FDS($A10,"FF_CASH_ONLY(QTR,0)")</f>
        <v>2781</v>
      </c>
      <c r="AA10" s="30">
        <f>_xll.FDS($A10,"FF_DEBT(QTR,0)")</f>
        <v>10403</v>
      </c>
      <c r="AB10" s="30" t="e">
        <f>+AA10+Y10-Z10</f>
        <v>#VALUE!</v>
      </c>
      <c r="AC10" s="15">
        <f>_xll.FDS($A10,"FF_OG_RSRV_PROVED_DEV_NET(ANN_R_OIL_BOE,0)")</f>
        <v>367</v>
      </c>
      <c r="AD10" s="15">
        <f>_xll.FDS($A10,"FF_OG_RSRV_PROVED_DEV_NET(ANN_R_NG_CFE,0)")/1000</f>
        <v>5377</v>
      </c>
      <c r="AE10" s="15">
        <f>IFERROR(_xll.FDS($A10,"FF_OG_RSRV_PROVED_DEV_NET(ANN_R_NGL_BOE,0)"),0)</f>
        <v>387</v>
      </c>
      <c r="AF10" s="15">
        <f>+AC10+AD10/6+AE10</f>
        <v>1650.1666666666665</v>
      </c>
      <c r="AG10" s="15">
        <f>_xll.FDS($A10,"FF_OG_RSRV_PROVED_UNDEV_NET(ANN_R_OIL_BOE,0)")</f>
        <v>328</v>
      </c>
      <c r="AH10" s="15">
        <f>_xll.FDS($A10,"FF_OG_RSRV_PROVED_UNDEV_NET(ANN_R_NG_CFE,0)")/1000</f>
        <v>254</v>
      </c>
      <c r="AI10" s="15">
        <f>IFERROR(_xll.FDS($A10,"FF_OG_RSRV_PROVED_UNDEV_NET(ANN_R_NGL_BOE,0)"),0)</f>
        <v>38</v>
      </c>
      <c r="AJ10" s="15">
        <f>+AG10+AH10/6+AI10</f>
        <v>408.33333333333331</v>
      </c>
      <c r="AK10" s="15">
        <f>IF((AJ10+AF10)/_xll.FDS($A10,"FF_OG_TOT_RSRV_PROVED_NET(ANN_R_BOE,0)")-1&lt;0.01,AJ10+AF10,"CHECK RESERVES")</f>
        <v>2058.5</v>
      </c>
      <c r="AL10" s="26">
        <f>+AJ10/AK10</f>
        <v>0.19836450489838878</v>
      </c>
      <c r="AM10" s="41" t="e">
        <f>_xll.FDS($A10,"FE_GUIDANCE(PROD_DAY_OIL_ONLY,MIDPOINT,ANNUAL,+2,0,,,'')")</f>
        <v>#N/A</v>
      </c>
      <c r="AN10" s="41" t="e">
        <f>_xll.FDS($A10,"FE_GUIDANCE(PRODPERDAY,MIDPOINT,ANNUAL,+2,0,,,'')")</f>
        <v>#N/A</v>
      </c>
      <c r="AO10" s="41" t="e">
        <f>_xll.FDS($A10,"FE_GUIDANCE(TOTAL_PROD,MIDPOINT,ANNUAL,+2,0,,,'')")</f>
        <v>#N/A</v>
      </c>
      <c r="AP10" s="41" t="e">
        <f>_xll.FDS($A10,"FE_GUIDANCE(CAPEX,MIDPOINT,ANNUAL,+2,0,,,'')")</f>
        <v>#N/A</v>
      </c>
      <c r="AQ10" s="41" t="e">
        <f>_xll.FDS($A10,"FE_GUIDANCE_DATE(DATEN,CAPEX,ANNUAL,2018,'MM/DD/YYYY',0)")</f>
        <v>#N/A</v>
      </c>
    </row>
    <row r="11" spans="1:43" ht="18.75" x14ac:dyDescent="0.3">
      <c r="A11" s="12" t="s">
        <v>6</v>
      </c>
      <c r="B11" s="13" t="str">
        <f>_xll.FDS($A11,"FG_COMPANY_NAME")</f>
        <v>Encana Corporation</v>
      </c>
      <c r="C11" s="14">
        <f>IFERROR(IFERROR(_xll.FDS($A11,"FF_OG_PROD_DAY(QTR_R_OIL_BOE,"&amp;Current_Quarter&amp;")"),_xll.FDS($A11,"FF_OG_PROD_TOT_NET(QTR_R_OIL_BOE,"&amp;Current_Quarter&amp;")")/Inputs!$C$20),0)</f>
        <v>75.2</v>
      </c>
      <c r="D11" s="15">
        <f>IFERROR(IFERROR(_xll.FDS($A11,"FF_OG_PROD_DAY(QTR_R_NG_CFE,"&amp;Current_Quarter&amp;")")/1000,_xll.FDS($A11,"FF_OG_PROD_TOT_NET(QTR_R_NG_CFE,"&amp;Current_Quarter&amp;")")/1000/Inputs!$C$20),0)</f>
        <v>939</v>
      </c>
      <c r="E11" s="15">
        <f>IFERROR(IFERROR(_xll.FDS($A11,"FF_OG_PROD_DAY(QTR_R_NGL_BOE,"&amp;Current_Quarter&amp;")"),_xll.FDS($A11,"FF_OG_PROD_TOT_NET(QTR_R_NGL_BOE,"&amp;Current_Quarter&amp;")")/Inputs!$C$20),0)</f>
        <v>52.3</v>
      </c>
      <c r="F11" s="14">
        <f>+C11+D11/6+E11</f>
        <v>284</v>
      </c>
      <c r="G11" s="21">
        <f>(C11*Inputs!$C$15+D11*Inputs!$C$16+E11*Inputs!$C$17)*Inputs!$C$20</f>
        <v>759966</v>
      </c>
      <c r="H11" s="19">
        <f>+G11/(F11*92)</f>
        <v>29.086267605633804</v>
      </c>
      <c r="I11" s="38">
        <f>_xll.FDS($A11,"FF_OG_PROD_EXP(QTR_R,"&amp;Current_Quarter&amp;")")/($F11*Inputs!$C$20/1000)</f>
        <v>5.5113288426209435</v>
      </c>
      <c r="J11" s="19">
        <f>_xll.FDS($A11,"FF_DEP_AMORT_EXP(QTR_R,"&amp;Current_Quarter&amp;")")/($F11*Inputs!$C$20/1000)</f>
        <v>8.3818126148810848</v>
      </c>
      <c r="K11" s="19">
        <f>_xll.FDS($A11,"FF_SGA(QTR_R,"&amp;Current_Quarter&amp;")")/($F11*Inputs!$C$20/1000)</f>
        <v>3.2914880588117463</v>
      </c>
      <c r="L11" s="19">
        <f>+H11-I11-K11</f>
        <v>20.283450704201112</v>
      </c>
      <c r="M11" s="19">
        <f>+H11-I11-J11-K11</f>
        <v>11.901638089320029</v>
      </c>
      <c r="N11" s="14">
        <f>IFERROR(IFERROR(_xll.FDS($A11,"FF_OG_PROD_DAY(QTR_R_OIL_BOE,"&amp;Prev_Quarter&amp;")"),_xll.FDS($A11,"FF_OG_PROD_TOT_NET(QTR_R_OIL_BOE,"&amp;Prev_Quarter&amp;")")/Inputs!$C$20),0)</f>
        <v>77.400000000000006</v>
      </c>
      <c r="O11" s="15">
        <f>IFERROR(IFERROR(_xll.FDS($A11,"FF_OG_PROD_DAY(QTR_R_NG_CFE,"&amp;Prev_Quarter&amp;")")/1000,_xll.FDS($A11,"FF_OG_PROD_TOT_NET(QTR_R_NG_CFE,"&amp;Prev_Quarter&amp;")")/1000/Inputs!$C$20),0)</f>
        <v>1146</v>
      </c>
      <c r="P11" s="15">
        <f>IFERROR(IFERROR(_xll.FDS($A11,"FF_OG_PROD_DAY(QTR_R_NGL_BOE,"&amp;Prev_Quarter&amp;")"),_xll.FDS($A11,"FF_OG_PROD_TOT_NET(QTR_R_NGL_BOE,"&amp;Prev_Quarter&amp;")")/Inputs!$C$20),0)</f>
        <v>47.5</v>
      </c>
      <c r="Q11" s="14">
        <f>+N11+O11/6+P11</f>
        <v>315.89999999999998</v>
      </c>
      <c r="R11" s="27">
        <f>+F11/Q11-1</f>
        <v>-0.10098132320354536</v>
      </c>
      <c r="S11" s="15">
        <f>_xll.FDS(A11,"FF_OG_AREA_TOT(ANN_R_GROSS_ACRE,"&amp;Current_Quarter&amp;")")/1000</f>
        <v>5092.9796279999991</v>
      </c>
      <c r="T11" s="15">
        <f>_xll.FDS(A11,"FF_OG_AREA_TOT(ANN_R_NET_ACRE,"&amp;Current_Quarter&amp;")")/1000</f>
        <v>3633.9854640000003</v>
      </c>
      <c r="U11" s="29" t="str">
        <f>_xll.FDS($A11,"FG_PRICE("&amp;Date&amp;")")</f>
        <v>#Calc</v>
      </c>
      <c r="V11" s="29">
        <f>_xll.FDS($A11,"RTP_PRICE_HIGH_52W")</f>
        <v>14.31</v>
      </c>
      <c r="W11" s="26" t="e">
        <f>+U11/V11-1</f>
        <v>#VALUE!</v>
      </c>
      <c r="X11" s="31">
        <f>_xll.FDS($A11,"OS_SEC_SI_PCTFLT(0D)")/100</f>
        <v>1.2927765655144261E-2</v>
      </c>
      <c r="Y11" s="30" t="str">
        <f>_xll.FDS($A11,"FREF_MARKET_VALUE_COMPANY("&amp;Date&amp;",,,,,0)")</f>
        <v>#Calc</v>
      </c>
      <c r="Z11" s="30">
        <f>_xll.FDS($A11,"FF_CASH_ONLY(QTR,0)")</f>
        <v>889</v>
      </c>
      <c r="AA11" s="30">
        <f>_xll.FDS($A11,"FF_DEBT(QTR,0)")</f>
        <v>5866</v>
      </c>
      <c r="AB11" s="30" t="e">
        <f>+AA11+Y11-Z11</f>
        <v>#VALUE!</v>
      </c>
      <c r="AC11" s="15">
        <f>_xll.FDS($A11,"FF_OG_RSRV_PROVED_DEV_NET(ANN_R_OIL_BOE,0)")</f>
        <v>97.5</v>
      </c>
      <c r="AD11" s="15">
        <f>_xll.FDS($A11,"FF_OG_RSRV_PROVED_DEV_NET(ANN_R_NG_CFE,0)")/1000</f>
        <v>2484</v>
      </c>
      <c r="AE11" s="15">
        <f>IFERROR(_xll.FDS($A11,"FF_OG_RSRV_PROVED_DEV_NET(ANN_R_NGL_BOE,0)"),0)</f>
        <v>67.5</v>
      </c>
      <c r="AF11" s="15">
        <f>+AC11+AD11/6+AE11</f>
        <v>579</v>
      </c>
      <c r="AG11" s="15">
        <f>_xll.FDS($A11,"FF_OG_RSRV_PROVED_UNDEV_NET(ANN_R_OIL_BOE,0)")</f>
        <v>76.099999999999994</v>
      </c>
      <c r="AH11" s="15">
        <f>_xll.FDS($A11,"FF_OG_RSRV_PROVED_UNDEV_NET(ANN_R_NG_CFE,0)")/1000</f>
        <v>1043</v>
      </c>
      <c r="AI11" s="15">
        <f>IFERROR(_xll.FDS($A11,"FF_OG_RSRV_PROVED_UNDEV_NET(ANN_R_NGL_BOE,0)"),0)</f>
        <v>90.9</v>
      </c>
      <c r="AJ11" s="15">
        <f>+AG11+AH11/6+AI11</f>
        <v>340.83333333333337</v>
      </c>
      <c r="AK11" s="15">
        <f>IF((AJ11+AF11)/_xll.FDS($A11,"FF_OG_TOT_RSRV_PROVED_NET(ANN_R_BOE,0)")-1&lt;0.01,AJ11+AF11,"CHECK RESERVES")</f>
        <v>919.83333333333337</v>
      </c>
      <c r="AL11" s="26">
        <f>+AJ11/AK11</f>
        <v>0.3705381409675666</v>
      </c>
      <c r="AM11" s="41" t="e">
        <f>_xll.FDS($A11,"FE_GUIDANCE(PROD_DAY_OIL_ONLY,MIDPOINT,ANNUAL,+2,0,,,'')")</f>
        <v>#N/A</v>
      </c>
      <c r="AN11" s="41" t="e">
        <f>_xll.FDS($A11,"FE_GUIDANCE(PRODPERDAY,MIDPOINT,ANNUAL,+2,0,,,'')")</f>
        <v>#N/A</v>
      </c>
      <c r="AO11" s="41" t="e">
        <f>_xll.FDS($A11,"FE_GUIDANCE(TOTAL_PROD,MIDPOINT,ANNUAL,+2,0,,,'')")</f>
        <v>#N/A</v>
      </c>
      <c r="AP11" s="41" t="e">
        <f>_xll.FDS($A11,"FE_GUIDANCE(CAPEX,MIDPOINT,ANNUAL,+2,0,,,'')")</f>
        <v>#N/A</v>
      </c>
      <c r="AQ11" s="41" t="e">
        <f>_xll.FDS($A11,"FE_GUIDANCE_DATE(DATEN,CAPEX,ANNUAL,2018,'MM/DD/YYYY',0)")</f>
        <v>#N/A</v>
      </c>
    </row>
    <row r="12" spans="1:43" ht="18.75" x14ac:dyDescent="0.3">
      <c r="A12" s="12" t="s">
        <v>9</v>
      </c>
      <c r="B12" s="13" t="str">
        <f>_xll.FDS($A12,"FG_COMPANY_NAME")</f>
        <v>Energen Corporation</v>
      </c>
      <c r="C12" s="14">
        <f>IFERROR(IFERROR(_xll.FDS($A12,"FF_OG_PROD_DAY(QTR_R_OIL_BOE,"&amp;Current_Quarter&amp;")"),_xll.FDS($A12,"FF_OG_PROD_TOT_NET(QTR_R_OIL_BOE,"&amp;Current_Quarter&amp;")")/Inputs!$C$20),0)</f>
        <v>49</v>
      </c>
      <c r="D12" s="15">
        <f>IFERROR(IFERROR(_xll.FDS($A12,"FF_OG_PROD_DAY(QTR_R_NG_CFE,"&amp;Current_Quarter&amp;")")/1000,_xll.FDS($A12,"FF_OG_PROD_TOT_NET(QTR_R_NG_CFE,"&amp;Current_Quarter&amp;")")/1000/Inputs!$C$20),0)</f>
        <v>99.7</v>
      </c>
      <c r="E12" s="15">
        <f>IFERROR(IFERROR(_xll.FDS($A12,"FF_OG_PROD_DAY(QTR_R_NGL_BOE,"&amp;Current_Quarter&amp;")"),_xll.FDS($A12,"FF_OG_PROD_TOT_NET(QTR_R_NGL_BOE,"&amp;Current_Quarter&amp;")")/Inputs!$C$20),0)</f>
        <v>16.666699999999999</v>
      </c>
      <c r="F12" s="14">
        <f>+C12+D12/6+E12</f>
        <v>82.283366666666666</v>
      </c>
      <c r="G12" s="21">
        <f>(C12*Inputs!$C$15+D12*Inputs!$C$16+E12*Inputs!$C$17)*Inputs!$C$20</f>
        <v>313790.61</v>
      </c>
      <c r="H12" s="19">
        <f>+G12/(F12*92)</f>
        <v>41.451482093788897</v>
      </c>
      <c r="I12" s="38">
        <f>_xll.FDS($A12,"FF_OG_PROD_EXP(QTR_R,"&amp;Current_Quarter&amp;")")/($F12*Inputs!$C$20/1000)</f>
        <v>7.9094383683616609</v>
      </c>
      <c r="J12" s="19">
        <f>_xll.FDS($A12,"FF_DEP_AMORT_EXP(QTR_R,"&amp;Current_Quarter&amp;")")/($F12*Inputs!$C$20/1000)</f>
        <v>17.612651494201121</v>
      </c>
      <c r="K12" s="19">
        <f>_xll.FDS($A12,"FF_SGA(QTR_R,"&amp;Current_Quarter&amp;")")/($F12*Inputs!$C$20/1000)</f>
        <v>2.8366977790763812</v>
      </c>
      <c r="L12" s="19">
        <f>+H12-I12-K12</f>
        <v>30.705345946350853</v>
      </c>
      <c r="M12" s="19">
        <f>+H12-I12-J12-K12</f>
        <v>13.092694452149733</v>
      </c>
      <c r="N12" s="14">
        <f>IFERROR(IFERROR(_xll.FDS($A12,"FF_OG_PROD_DAY(QTR_R_OIL_BOE,"&amp;Prev_Quarter&amp;")"),_xll.FDS($A12,"FF_OG_PROD_TOT_NET(QTR_R_OIL_BOE,"&amp;Prev_Quarter&amp;")")/Inputs!$C$20),0)</f>
        <v>45.1</v>
      </c>
      <c r="O12" s="15">
        <f>IFERROR(IFERROR(_xll.FDS($A12,"FF_OG_PROD_DAY(QTR_R_NG_CFE,"&amp;Prev_Quarter&amp;")")/1000,_xll.FDS($A12,"FF_OG_PROD_TOT_NET(QTR_R_NG_CFE,"&amp;Prev_Quarter&amp;")")/1000/Inputs!$C$20),0)</f>
        <v>83.5</v>
      </c>
      <c r="P12" s="15">
        <f>IFERROR(IFERROR(_xll.FDS($A12,"FF_OG_PROD_DAY(QTR_R_NGL_BOE,"&amp;Prev_Quarter&amp;")"),_xll.FDS($A12,"FF_OG_PROD_TOT_NET(QTR_R_NGL_BOE,"&amp;Prev_Quarter&amp;")")/Inputs!$C$20),0)</f>
        <v>14.2857</v>
      </c>
      <c r="Q12" s="14">
        <f>+N12+O12/6+P12</f>
        <v>73.302366666666671</v>
      </c>
      <c r="R12" s="27">
        <f>+F12/Q12-1</f>
        <v>0.12251991863837031</v>
      </c>
      <c r="S12" s="15">
        <f>_xll.FDS(A12,"FF_OG_AREA_TOT(ANN_R_GROSS_ACRE,"&amp;Current_Quarter&amp;")")/1000</f>
        <v>380.79599999999999</v>
      </c>
      <c r="T12" s="15">
        <f>_xll.FDS(A12,"FF_OG_AREA_TOT(ANN_R_NET_ACRE,"&amp;Current_Quarter&amp;")")/1000</f>
        <v>253.14</v>
      </c>
      <c r="U12" s="29" t="str">
        <f>_xll.FDS($A12,"FG_PRICE("&amp;Date&amp;")")</f>
        <v>#Calc</v>
      </c>
      <c r="V12" s="29">
        <f>_xll.FDS($A12,"RTP_PRICE_HIGH_52W")</f>
        <v>60.07</v>
      </c>
      <c r="W12" s="26" t="e">
        <f>+U12/V12-1</f>
        <v>#VALUE!</v>
      </c>
      <c r="X12" s="31">
        <f>_xll.FDS($A12,"OS_SEC_SI_PCTFLT(0D)")/100</f>
        <v>2.4100890538551481E-2</v>
      </c>
      <c r="Y12" s="30" t="str">
        <f>_xll.FDS($A12,"FREF_MARKET_VALUE_COMPANY("&amp;Date&amp;",,,,,0)")</f>
        <v>#Calc</v>
      </c>
      <c r="Z12" s="30">
        <f>_xll.FDS($A12,"FF_CASH_ONLY(QTR,0)")</f>
        <v>0.252</v>
      </c>
      <c r="AA12" s="30">
        <f>_xll.FDS($A12,"FF_DEBT(QTR,0)")</f>
        <v>765.75900000000001</v>
      </c>
      <c r="AB12" s="30" t="e">
        <f>+AA12+Y12-Z12</f>
        <v>#VALUE!</v>
      </c>
      <c r="AC12" s="15">
        <f>_xll.FDS($A12,"FF_OG_RSRV_PROVED_DEV_NET(ANN_R_OIL_BOE,0)")</f>
        <v>101.202</v>
      </c>
      <c r="AD12" s="15">
        <f>_xll.FDS($A12,"FF_OG_RSRV_PROVED_DEV_NET(ANN_R_NG_CFE,0)")/1000</f>
        <v>187.11699999999999</v>
      </c>
      <c r="AE12" s="15">
        <f>IFERROR(_xll.FDS($A12,"FF_OG_RSRV_PROVED_DEV_NET(ANN_R_NGL_BOE,0)"),0)</f>
        <v>29.766999999999999</v>
      </c>
      <c r="AF12" s="15">
        <f>+AC12+AD12/6+AE12</f>
        <v>162.15516666666667</v>
      </c>
      <c r="AG12" s="15">
        <f>_xll.FDS($A12,"FF_OG_RSRV_PROVED_UNDEV_NET(ANN_R_OIL_BOE,0)")</f>
        <v>98.373000000000005</v>
      </c>
      <c r="AH12" s="15">
        <f>_xll.FDS($A12,"FF_OG_RSRV_PROVED_UNDEV_NET(ANN_R_NG_CFE,0)")/1000</f>
        <v>165.131</v>
      </c>
      <c r="AI12" s="15">
        <f>IFERROR(_xll.FDS($A12,"FF_OG_RSRV_PROVED_UNDEV_NET(ANN_R_NGL_BOE,0)"),0)</f>
        <v>28.279</v>
      </c>
      <c r="AJ12" s="15">
        <f>+AG12+AH12/6+AI12</f>
        <v>154.17383333333333</v>
      </c>
      <c r="AK12" s="15">
        <f>IF((AJ12+AF12)/_xll.FDS($A12,"FF_OG_TOT_RSRV_PROVED_NET(ANN_R_BOE,0)")-1&lt;0.01,AJ12+AF12,"CHECK RESERVES")</f>
        <v>316.32900000000001</v>
      </c>
      <c r="AL12" s="26">
        <f>+AJ12/AK12</f>
        <v>0.48738444256876018</v>
      </c>
      <c r="AM12" s="41" t="e">
        <f>_xll.FDS($A12,"FE_GUIDANCE(PROD_DAY_OIL_ONLY,MIDPOINT,ANNUAL,+2,0,,,'')")</f>
        <v>#N/A</v>
      </c>
      <c r="AN12" s="41" t="e">
        <f>_xll.FDS($A12,"FE_GUIDANCE(PRODPERDAY,MIDPOINT,ANNUAL,+2,0,,,'')")</f>
        <v>#N/A</v>
      </c>
      <c r="AO12" s="41" t="e">
        <f>_xll.FDS($A12,"FE_GUIDANCE(TOTAL_PROD,MIDPOINT,ANNUAL,+2,0,,,'')")</f>
        <v>#N/A</v>
      </c>
      <c r="AP12" s="41" t="e">
        <f>_xll.FDS($A12,"FE_GUIDANCE(CAPEX,MIDPOINT,ANNUAL,+2,0,,,'')")</f>
        <v>#N/A</v>
      </c>
      <c r="AQ12" s="41" t="e">
        <f>_xll.FDS($A12,"FE_GUIDANCE_DATE(DATEN,CAPEX,ANNUAL,2018,'MM/DD/YYYY',0)")</f>
        <v>#N/A</v>
      </c>
    </row>
    <row r="13" spans="1:43" ht="18.75" x14ac:dyDescent="0.3">
      <c r="A13" s="12" t="s">
        <v>38</v>
      </c>
      <c r="B13" s="13" t="str">
        <f>_xll.FDS($A13,"FG_COMPANY_NAME")</f>
        <v>EOG Resources, Inc.</v>
      </c>
      <c r="C13" s="14">
        <f>IFERROR(IFERROR(_xll.FDS($A13,"FF_OG_PROD_DAY(QTR_R_OIL_BOE,"&amp;Current_Quarter&amp;")"),_xll.FDS($A13,"FF_OG_PROD_TOT_NET(QTR_R_OIL_BOE,"&amp;Current_Quarter&amp;")")/Inputs!$C$20),0)</f>
        <v>327.9</v>
      </c>
      <c r="D13" s="15">
        <f>IFERROR(IFERROR(_xll.FDS($A13,"FF_OG_PROD_DAY(QTR_R_NG_CFE,"&amp;Current_Quarter&amp;")")/1000,_xll.FDS($A13,"FF_OG_PROD_TOT_NET(QTR_R_NG_CFE,"&amp;Current_Quarter&amp;")")/1000/Inputs!$C$20),0)</f>
        <v>1096</v>
      </c>
      <c r="E13" s="15">
        <f>IFERROR(IFERROR(_xll.FDS($A13,"FF_OG_PROD_DAY(QTR_R_NGL_BOE,"&amp;Current_Quarter&amp;")"),_xll.FDS($A13,"FF_OG_PROD_TOT_NET(QTR_R_NGL_BOE,"&amp;Current_Quarter&amp;")")/Inputs!$C$20),0)</f>
        <v>87.4</v>
      </c>
      <c r="F13" s="14">
        <f>+C13+D13/6+E13</f>
        <v>597.96666666666658</v>
      </c>
      <c r="G13" s="21">
        <f>(C13*Inputs!$C$15+D13*Inputs!$C$16+E13*Inputs!$C$17)*Inputs!$C$20</f>
        <v>2162690</v>
      </c>
      <c r="H13" s="19">
        <f>+G13/(F13*92)</f>
        <v>39.312391995094494</v>
      </c>
      <c r="I13" s="24">
        <f>(251943+183565+32590+125912)/1000/($F13*Inputs!$C$20/1000)</f>
        <v>10.797642736132353</v>
      </c>
      <c r="J13" s="19">
        <f>_xll.FDS($A13,"FF_DEP_AMORT_EXP(QTR_R,"&amp;Current_Quarter&amp;")")/($F13*Inputs!$C$20/1000)</f>
        <v>15.383146266211341</v>
      </c>
      <c r="K13" s="19">
        <f>_xll.FDS($A13,"FF_SGA(QTR_R,"&amp;Current_Quarter&amp;")")/($F13*Inputs!$C$20/1000)</f>
        <v>2.0307406500774365</v>
      </c>
      <c r="L13" s="19">
        <f>+H13-I13-K13</f>
        <v>26.484008608884704</v>
      </c>
      <c r="M13" s="19">
        <f>+H13-I13-J13-K13</f>
        <v>11.100862342673363</v>
      </c>
      <c r="N13" s="14">
        <f>IFERROR(IFERROR(_xll.FDS($A13,"FF_OG_PROD_DAY(QTR_R_OIL_BOE,"&amp;Prev_Quarter&amp;")"),_xll.FDS($A13,"FF_OG_PROD_TOT_NET(QTR_R_OIL_BOE,"&amp;Prev_Quarter&amp;")")/Inputs!$C$20),0)</f>
        <v>334.7</v>
      </c>
      <c r="O13" s="15">
        <f>IFERROR(IFERROR(_xll.FDS($A13,"FF_OG_PROD_DAY(QTR_R_NG_CFE,"&amp;Prev_Quarter&amp;")")/1000,_xll.FDS($A13,"FF_OG_PROD_TOT_NET(QTR_R_NG_CFE,"&amp;Prev_Quarter&amp;")")/1000/Inputs!$C$20),0)</f>
        <v>1096</v>
      </c>
      <c r="P13" s="15">
        <f>IFERROR(IFERROR(_xll.FDS($A13,"FF_OG_PROD_DAY(QTR_R_NGL_BOE,"&amp;Prev_Quarter&amp;")"),_xll.FDS($A13,"FF_OG_PROD_TOT_NET(QTR_R_NGL_BOE,"&amp;Prev_Quarter&amp;")")/Inputs!$C$20),0)</f>
        <v>86.6</v>
      </c>
      <c r="Q13" s="14">
        <f>+N13+O13/6+P13</f>
        <v>603.9666666666667</v>
      </c>
      <c r="R13" s="27">
        <f>+F13/Q13-1</f>
        <v>-9.9343230862631859E-3</v>
      </c>
      <c r="S13" s="15">
        <f>_xll.FDS(A13,"FF_OG_AREA_TOT(ANN_R_GROSS_ACRE,"&amp;Current_Quarter&amp;")")/1000</f>
        <v>6745.0550000000003</v>
      </c>
      <c r="T13" s="15">
        <f>_xll.FDS(A13,"FF_OG_AREA_TOT(ANN_R_NET_ACRE,"&amp;Current_Quarter&amp;")")/1000</f>
        <v>4841.9939999999997</v>
      </c>
      <c r="U13" s="29" t="str">
        <f>_xll.FDS($A13,"FG_PRICE("&amp;Date&amp;")")</f>
        <v>#Calc</v>
      </c>
      <c r="V13" s="29">
        <f>_xll.FDS($A13,"RTP_PRICE_HIGH_52W")</f>
        <v>119</v>
      </c>
      <c r="W13" s="26" t="e">
        <f>+U13/V13-1</f>
        <v>#VALUE!</v>
      </c>
      <c r="X13" s="31">
        <f>_xll.FDS($A13,"OS_SEC_SI_PCTFLT(0D)")/100</f>
        <v>1.6860452247043519E-2</v>
      </c>
      <c r="Y13" s="30" t="str">
        <f>_xll.FDS($A13,"FREF_MARKET_VALUE_COMPANY("&amp;Date&amp;",,,,,0)")</f>
        <v>#Calc</v>
      </c>
      <c r="Z13" s="30">
        <f>_xll.FDS($A13,"FF_CASH_ONLY(QTR,0)")</f>
        <v>846.13800000000003</v>
      </c>
      <c r="AA13" s="30">
        <f>_xll.FDS($A13,"FF_DEBT(QTR,0)")</f>
        <v>6387.0059999999994</v>
      </c>
      <c r="AB13" s="30" t="e">
        <f>+AA13+Y13-Z13</f>
        <v>#VALUE!</v>
      </c>
      <c r="AC13" s="15">
        <f>_xll.FDS($A13,"FF_OG_RSRV_PROVED_DEV_NET(ANN_R_OIL_BOE,0)")</f>
        <v>516.625</v>
      </c>
      <c r="AD13" s="15">
        <f>_xll.FDS($A13,"FF_OG_RSRV_PROVED_DEV_NET(ANN_R_NG_CFE,0)")/1000</f>
        <v>2082.4</v>
      </c>
      <c r="AE13" s="15">
        <f>IFERROR(_xll.FDS($A13,"FF_OG_RSRV_PROVED_DEV_NET(ANN_R_NGL_BOE,0)"),0)</f>
        <v>230.21899999999999</v>
      </c>
      <c r="AF13" s="15">
        <f>+AC13+AD13/6+AE13</f>
        <v>1093.9106666666667</v>
      </c>
      <c r="AG13" s="15">
        <f>_xll.FDS($A13,"FF_OG_RSRV_PROVED_UNDEV_NET(ANN_R_OIL_BOE,0)")</f>
        <v>660.96</v>
      </c>
      <c r="AH13" s="15">
        <f>_xll.FDS($A13,"FF_OG_RSRV_PROVED_UNDEV_NET(ANN_R_NG_CFE,0)")/1000</f>
        <v>1235.5</v>
      </c>
      <c r="AI13" s="15">
        <f>IFERROR(_xll.FDS($A13,"FF_OG_RSRV_PROVED_UNDEV_NET(ANN_R_NGL_BOE,0)"),0)</f>
        <v>176.977</v>
      </c>
      <c r="AJ13" s="15">
        <f>+AG13+AH13/6+AI13</f>
        <v>1043.8536666666666</v>
      </c>
      <c r="AK13" s="15">
        <f>IF((AJ13+AF13)/_xll.FDS($A13,"FF_OG_TOT_RSRV_PROVED_NET(ANN_R_BOE,0)")-1&lt;0.01,AJ13+AF13,"CHECK RESERVES")</f>
        <v>2137.7643333333335</v>
      </c>
      <c r="AL13" s="26">
        <f>+AJ13/AK13</f>
        <v>0.48829220807469731</v>
      </c>
      <c r="AM13" s="41" t="e">
        <f>_xll.FDS($A13,"FE_GUIDANCE(PROD_DAY_OIL_ONLY,MIDPOINT,ANNUAL,+2,0,,,'')")</f>
        <v>#N/A</v>
      </c>
      <c r="AN13" s="41" t="e">
        <f>_xll.FDS($A13,"FE_GUIDANCE(PRODPERDAY,MIDPOINT,ANNUAL,+2,0,,,'')")</f>
        <v>#N/A</v>
      </c>
      <c r="AO13" s="41" t="e">
        <f>_xll.FDS($A13,"FE_GUIDANCE(TOTAL_PROD,MIDPOINT,ANNUAL,+2,0,,,'')")</f>
        <v>#N/A</v>
      </c>
      <c r="AP13" s="41" t="e">
        <f>_xll.FDS($A13,"FE_GUIDANCE(CAPEX,MIDPOINT,ANNUAL,+2,0,,,'')")</f>
        <v>#N/A</v>
      </c>
      <c r="AQ13" s="41" t="e">
        <f>_xll.FDS($A13,"FE_GUIDANCE_DATE(DATEN,CAPEX,ANNUAL,2018,'MM/DD/YYYY',0)")</f>
        <v>#N/A</v>
      </c>
    </row>
    <row r="14" spans="1:43" ht="18.75" x14ac:dyDescent="0.3">
      <c r="A14" s="12" t="s">
        <v>3</v>
      </c>
      <c r="B14" s="13" t="str">
        <f>_xll.FDS($A14,"FG_COMPANY_NAME")</f>
        <v>EP Energy Corp. Class A</v>
      </c>
      <c r="C14" s="14">
        <f>IFERROR(IFERROR(_xll.FDS($A14,"FF_OG_PROD_DAY(QTR_R_OIL_BOE,"&amp;Current_Quarter&amp;")"),_xll.FDS($A14,"FF_OG_PROD_TOT_NET(QTR_R_OIL_BOE,"&amp;Current_Quarter&amp;")")/Inputs!$C$20),0)</f>
        <v>45.1</v>
      </c>
      <c r="D14" s="15">
        <f>IFERROR(IFERROR(_xll.FDS($A14,"FF_OG_PROD_DAY(QTR_R_NG_CFE,"&amp;Current_Quarter&amp;")")/1000,_xll.FDS($A14,"FF_OG_PROD_TOT_NET(QTR_R_NG_CFE,"&amp;Current_Quarter&amp;")")/1000/Inputs!$C$20),0)</f>
        <v>126</v>
      </c>
      <c r="E14" s="15">
        <f>IFERROR(IFERROR(_xll.FDS($A14,"FF_OG_PROD_DAY(QTR_R_NGL_BOE,"&amp;Current_Quarter&amp;")"),_xll.FDS($A14,"FF_OG_PROD_TOT_NET(QTR_R_NGL_BOE,"&amp;Current_Quarter&amp;")")/Inputs!$C$20),0)</f>
        <v>14.9</v>
      </c>
      <c r="F14" s="14">
        <f>+C14+D14/6+E14</f>
        <v>81</v>
      </c>
      <c r="G14" s="21">
        <f>(C14*Inputs!$C$15+D14*Inputs!$C$16+E14*Inputs!$C$17)*Inputs!$C$20</f>
        <v>297252</v>
      </c>
      <c r="H14" s="19">
        <f>+G14/(F14*92)</f>
        <v>39.888888888888886</v>
      </c>
      <c r="I14" s="38">
        <f>_xll.FDS($A14,"FF_OG_PROD_EXP(QTR_R,"&amp;Current_Quarter&amp;")")/($F14*Inputs!$C$20/1000)</f>
        <v>7.7831454643048845</v>
      </c>
      <c r="J14" s="19">
        <f>_xll.FDS($A14,"FF_DEP_AMORT_EXP(QTR_R,"&amp;Current_Quarter&amp;")")/($F14*Inputs!$C$20/1000)</f>
        <v>15.834675254965109</v>
      </c>
      <c r="K14" s="19">
        <f>_xll.FDS($A14,"FF_SGA(QTR_R,"&amp;Current_Quarter&amp;")")/($F14*Inputs!$C$20/1000)</f>
        <v>3.3548040794417604</v>
      </c>
      <c r="L14" s="19">
        <f>+H14-I14-K14</f>
        <v>28.750939345142239</v>
      </c>
      <c r="M14" s="19">
        <f>+H14-I14-J14-K14</f>
        <v>12.91626409017713</v>
      </c>
      <c r="N14" s="14">
        <f>IFERROR(IFERROR(_xll.FDS($A14,"FF_OG_PROD_DAY(QTR_R_OIL_BOE,"&amp;Prev_Quarter&amp;")"),_xll.FDS($A14,"FF_OG_PROD_TOT_NET(QTR_R_OIL_BOE,"&amp;Prev_Quarter&amp;")")/Inputs!$C$20),0)</f>
        <v>48.9</v>
      </c>
      <c r="O14" s="15">
        <f>IFERROR(IFERROR(_xll.FDS($A14,"FF_OG_PROD_DAY(QTR_R_NG_CFE,"&amp;Prev_Quarter&amp;")")/1000,_xll.FDS($A14,"FF_OG_PROD_TOT_NET(QTR_R_NG_CFE,"&amp;Prev_Quarter&amp;")")/1000/Inputs!$C$20),0)</f>
        <v>125</v>
      </c>
      <c r="P14" s="15">
        <f>IFERROR(IFERROR(_xll.FDS($A14,"FF_OG_PROD_DAY(QTR_R_NGL_BOE,"&amp;Prev_Quarter&amp;")"),_xll.FDS($A14,"FF_OG_PROD_TOT_NET(QTR_R_NGL_BOE,"&amp;Prev_Quarter&amp;")")/Inputs!$C$20),0)</f>
        <v>15.2</v>
      </c>
      <c r="Q14" s="14">
        <f>+N14+O14/6+P14</f>
        <v>84.933333333333337</v>
      </c>
      <c r="R14" s="27">
        <f>+F14/Q14-1</f>
        <v>-4.6310832025117765E-2</v>
      </c>
      <c r="S14" s="15">
        <f>_xll.FDS(A14,"FF_OG_AREA_TOT(ANN_R_GROSS_ACRE,"&amp;Current_Quarter&amp;")")/1000</f>
        <v>941.61599999999999</v>
      </c>
      <c r="T14" s="15">
        <f>_xll.FDS(A14,"FF_OG_AREA_TOT(ANN_R_NET_ACRE,"&amp;Current_Quarter&amp;")")/1000</f>
        <v>572.51099999999997</v>
      </c>
      <c r="U14" s="29" t="str">
        <f>_xll.FDS($A14,"FG_PRICE("&amp;Date&amp;")")</f>
        <v>#Calc</v>
      </c>
      <c r="V14" s="29">
        <f>_xll.FDS($A14,"RTP_PRICE_HIGH_52W")</f>
        <v>5.85</v>
      </c>
      <c r="W14" s="26" t="e">
        <f>+U14/V14-1</f>
        <v>#VALUE!</v>
      </c>
      <c r="X14" s="31">
        <f>_xll.FDS($A14,"OS_SEC_SI_PCTFLT(0D)")/100</f>
        <v>0.22938883730094708</v>
      </c>
      <c r="Y14" s="30" t="str">
        <f>_xll.FDS($A14,"FREF_MARKET_VALUE_COMPANY("&amp;Date&amp;",,,,,0)")</f>
        <v>#Calc</v>
      </c>
      <c r="Z14" s="30">
        <f>_xll.FDS($A14,"FF_CASH_ONLY(QTR,0)")</f>
        <v>21</v>
      </c>
      <c r="AA14" s="30">
        <f>_xll.FDS($A14,"FF_DEBT(QTR,0)")</f>
        <v>3954</v>
      </c>
      <c r="AB14" s="30" t="e">
        <f>+AA14+Y14-Z14</f>
        <v>#VALUE!</v>
      </c>
      <c r="AC14" s="15">
        <f>_xll.FDS($A14,"FF_OG_RSRV_PROVED_DEV_NET(ANN_R_OIL_BOE,0)")</f>
        <v>108.133</v>
      </c>
      <c r="AD14" s="15">
        <f>_xll.FDS($A14,"FF_OG_RSRV_PROVED_DEV_NET(ANN_R_NG_CFE,0)")/1000</f>
        <v>346</v>
      </c>
      <c r="AE14" s="15">
        <f>IFERROR(_xll.FDS($A14,"FF_OG_RSRV_PROVED_DEV_NET(ANN_R_NGL_BOE,0)"),0)</f>
        <v>38.887</v>
      </c>
      <c r="AF14" s="15">
        <f>+AC14+AD14/6+AE14</f>
        <v>204.68666666666667</v>
      </c>
      <c r="AG14" s="15">
        <f>_xll.FDS($A14,"FF_OG_RSRV_PROVED_UNDEV_NET(ANN_R_OIL_BOE,0)")</f>
        <v>111.649</v>
      </c>
      <c r="AH14" s="15">
        <f>_xll.FDS($A14,"FF_OG_RSRV_PROVED_UNDEV_NET(ANN_R_NG_CFE,0)")/1000</f>
        <v>386</v>
      </c>
      <c r="AI14" s="15">
        <f>IFERROR(_xll.FDS($A14,"FF_OG_RSRV_PROVED_UNDEV_NET(ANN_R_NGL_BOE,0)"),0)</f>
        <v>51.689</v>
      </c>
      <c r="AJ14" s="15">
        <f>+AG14+AH14/6+AI14</f>
        <v>227.67133333333331</v>
      </c>
      <c r="AK14" s="15">
        <f>IF((AJ14+AF14)/_xll.FDS($A14,"FF_OG_TOT_RSRV_PROVED_NET(ANN_R_BOE,0)")-1&lt;0.01,AJ14+AF14,"CHECK RESERVES")</f>
        <v>432.35799999999995</v>
      </c>
      <c r="AL14" s="26">
        <f>+AJ14/AK14</f>
        <v>0.526580596018423</v>
      </c>
      <c r="AM14" s="41" t="e">
        <f>_xll.FDS($A14,"FE_GUIDANCE(PROD_DAY_OIL_ONLY,MIDPOINT,ANNUAL,+2,0,,,'')")</f>
        <v>#N/A</v>
      </c>
      <c r="AN14" s="41" t="e">
        <f>_xll.FDS($A14,"FE_GUIDANCE(PRODPERDAY,MIDPOINT,ANNUAL,+2,0,,,'')")</f>
        <v>#N/A</v>
      </c>
      <c r="AO14" s="41" t="e">
        <f>_xll.FDS($A14,"FE_GUIDANCE(TOTAL_PROD,MIDPOINT,ANNUAL,+2,0,,,'')")</f>
        <v>#N/A</v>
      </c>
      <c r="AP14" s="41" t="e">
        <f>_xll.FDS($A14,"FE_GUIDANCE(CAPEX,MIDPOINT,ANNUAL,+2,0,,,'')")</f>
        <v>#N/A</v>
      </c>
      <c r="AQ14" s="41" t="e">
        <f>_xll.FDS($A14,"FE_GUIDANCE_DATE(DATEN,CAPEX,ANNUAL,2018,'MM/DD/YYYY',0)")</f>
        <v>#N/A</v>
      </c>
    </row>
    <row r="15" spans="1:43" ht="18.75" x14ac:dyDescent="0.3">
      <c r="A15" s="12" t="s">
        <v>42</v>
      </c>
      <c r="B15" s="13" t="str">
        <f>_xll.FDS($A15,"FG_COMPANY_NAME")</f>
        <v>Earthstone Energy, Inc. Class A</v>
      </c>
      <c r="C15" s="14">
        <f>IFERROR(IFERROR(_xll.FDS($A15,"FF_OG_PROD_DAY(QTR_R_OIL_BOE,"&amp;Current_Quarter&amp;")"),_xll.FDS($A15,"FF_OG_PROD_TOT_NET(QTR_R_OIL_BOE,"&amp;Current_Quarter&amp;")")/Inputs!$C$20),0)</f>
        <v>6.1195652173913047</v>
      </c>
      <c r="D15" s="15">
        <f>IFERROR(IFERROR(_xll.FDS($A15,"FF_OG_PROD_DAY(QTR_R_NG_CFE,"&amp;Current_Quarter&amp;")")/1000,_xll.FDS($A15,"FF_OG_PROD_TOT_NET(QTR_R_NG_CFE,"&amp;Current_Quarter&amp;")")/1000/Inputs!$C$20),0)</f>
        <v>10.510869565217391</v>
      </c>
      <c r="E15" s="15">
        <f>IFERROR(IFERROR(_xll.FDS($A15,"FF_OG_PROD_DAY(QTR_R_NGL_BOE,"&amp;Current_Quarter&amp;")"),_xll.FDS($A15,"FF_OG_PROD_TOT_NET(QTR_R_NGL_BOE,"&amp;Current_Quarter&amp;")")/Inputs!$C$20),0)</f>
        <v>1.8043478260869565</v>
      </c>
      <c r="F15" s="14">
        <f>+C15+D15/6+E15</f>
        <v>9.6757246376811601</v>
      </c>
      <c r="G15" s="21">
        <f>(C15*Inputs!$C$15+D15*Inputs!$C$16+E15*Inputs!$C$17)*Inputs!$C$20</f>
        <v>38016.000000000007</v>
      </c>
      <c r="H15" s="19">
        <f>+G15/(F15*92)</f>
        <v>42.70660924920427</v>
      </c>
      <c r="I15" s="38">
        <f>_xll.FDS($A15,"FF_OG_PROD_EXP(QTR_R,"&amp;Current_Quarter&amp;")")/($F15*Inputs!$C$20/1000)</f>
        <v>7.858079011421081</v>
      </c>
      <c r="J15" s="19">
        <f>_xll.FDS($A15,"FF_DEP_AMORT_EXP(QTR_R,"&amp;Current_Quarter&amp;")")/($F15*Inputs!$C$20/1000)</f>
        <v>11.685452162516381</v>
      </c>
      <c r="K15" s="19">
        <f>_xll.FDS($A15,"FF_SGA(QTR_R,"&amp;Current_Quarter&amp;")")/($F15*Inputs!$C$20/1000)</f>
        <v>8.1950945515821001</v>
      </c>
      <c r="L15" s="19">
        <f>+H15-I15-K15</f>
        <v>26.653435686201085</v>
      </c>
      <c r="M15" s="19">
        <f>+H15-I15-J15-K15</f>
        <v>14.967983523684707</v>
      </c>
      <c r="N15" s="14">
        <f>IFERROR(IFERROR(_xll.FDS($A15,"FF_OG_PROD_DAY(QTR_R_OIL_BOE,"&amp;Prev_Quarter&amp;")"),_xll.FDS($A15,"FF_OG_PROD_TOT_NET(QTR_R_OIL_BOE,"&amp;Prev_Quarter&amp;")")/Inputs!$C$20),0)</f>
        <v>5.2173913043478262</v>
      </c>
      <c r="O15" s="15">
        <f>IFERROR(IFERROR(_xll.FDS($A15,"FF_OG_PROD_DAY(QTR_R_NG_CFE,"&amp;Prev_Quarter&amp;")")/1000,_xll.FDS($A15,"FF_OG_PROD_TOT_NET(QTR_R_NG_CFE,"&amp;Prev_Quarter&amp;")")/1000/Inputs!$C$20),0)</f>
        <v>7.9239130434782608</v>
      </c>
      <c r="P15" s="15">
        <f>IFERROR(IFERROR(_xll.FDS($A15,"FF_OG_PROD_DAY(QTR_R_NGL_BOE,"&amp;Prev_Quarter&amp;")"),_xll.FDS($A15,"FF_OG_PROD_TOT_NET(QTR_R_NGL_BOE,"&amp;Prev_Quarter&amp;")")/Inputs!$C$20),0)</f>
        <v>1.3043478260869565</v>
      </c>
      <c r="Q15" s="14">
        <f>+N15+O15/6+P15</f>
        <v>7.8423913043478262</v>
      </c>
      <c r="R15" s="27">
        <f>+F15/Q15-1</f>
        <v>0.23377223377223388</v>
      </c>
      <c r="S15" s="15">
        <f>_xll.FDS(A15,"FF_OG_AREA_TOT(ANN_R_GROSS_ACRE,"&amp;Current_Quarter&amp;")")/1000</f>
        <v>307</v>
      </c>
      <c r="T15" s="15">
        <f>_xll.FDS(A15,"FF_OG_AREA_TOT(ANN_R_NET_ACRE,"&amp;Current_Quarter&amp;")")/1000</f>
        <v>130.1</v>
      </c>
      <c r="U15" s="29" t="str">
        <f>_xll.FDS($A15,"FG_PRICE("&amp;Date&amp;")")</f>
        <v>#Calc</v>
      </c>
      <c r="V15" s="29">
        <f>_xll.FDS($A15,"RTP_PRICE_HIGH_52W")</f>
        <v>15.5</v>
      </c>
      <c r="W15" s="26" t="e">
        <f>+U15/V15-1</f>
        <v>#VALUE!</v>
      </c>
      <c r="X15" s="31">
        <f>_xll.FDS($A15,"OS_SEC_SI_PCTFLT(0D)")/100</f>
        <v>3.5375755749414331E-2</v>
      </c>
      <c r="Y15" s="30" t="str">
        <f>_xll.FDS($A15,"FREF_MARKET_VALUE_COMPANY("&amp;Date&amp;",,,,,0)")</f>
        <v>#Calc</v>
      </c>
      <c r="Z15" s="30">
        <f>_xll.FDS($A15,"FF_CASH_ONLY(QTR,0)")</f>
        <v>11.047000000000001</v>
      </c>
      <c r="AA15" s="30">
        <f>_xll.FDS($A15,"FF_DEBT(QTR,0)")</f>
        <v>73.103999999999999</v>
      </c>
      <c r="AB15" s="30" t="e">
        <f>+AA15+Y15-Z15</f>
        <v>#VALUE!</v>
      </c>
      <c r="AC15" s="15">
        <f>_xll.FDS($A15,"FF_OG_RSRV_PROVED_DEV_NET(ANN_R_OIL_BOE,0)")</f>
        <v>6.0519999999999996</v>
      </c>
      <c r="AD15" s="15">
        <f>_xll.FDS($A15,"FF_OG_RSRV_PROVED_DEV_NET(ANN_R_NG_CFE,0)")/1000</f>
        <v>13.545</v>
      </c>
      <c r="AE15" s="15">
        <f>IFERROR(_xll.FDS($A15,"FF_OG_RSRV_PROVED_DEV_NET(ANN_R_NGL_BOE,0)"),0)</f>
        <v>1.0509999999999999</v>
      </c>
      <c r="AF15" s="15">
        <f>+AC15+AD15/6+AE15</f>
        <v>9.3605</v>
      </c>
      <c r="AG15" s="15">
        <f>_xll.FDS($A15,"FF_OG_RSRV_PROVED_UNDEV_NET(ANN_R_OIL_BOE,0)")</f>
        <v>1.0589999999999999</v>
      </c>
      <c r="AH15" s="15">
        <f>_xll.FDS($A15,"FF_OG_RSRV_PROVED_UNDEV_NET(ANN_R_NG_CFE,0)")/1000</f>
        <v>6.8559999999999999</v>
      </c>
      <c r="AI15" s="15">
        <f>IFERROR(_xll.FDS($A15,"FF_OG_RSRV_PROVED_UNDEV_NET(ANN_R_NGL_BOE,0)"),0)</f>
        <v>0.48899999999999999</v>
      </c>
      <c r="AJ15" s="15">
        <f>+AG15+AH15/6+AI15</f>
        <v>2.6906666666666665</v>
      </c>
      <c r="AK15" s="15">
        <f>IF((AJ15+AF15)/_xll.FDS($A15,"FF_OG_TOT_RSRV_PROVED_NET(ANN_R_BOE,0)")-1&lt;0.01,AJ15+AF15,"CHECK RESERVES")</f>
        <v>12.051166666666667</v>
      </c>
      <c r="AL15" s="26">
        <f>+AJ15/AK15</f>
        <v>0.22327022280000552</v>
      </c>
      <c r="AM15" s="41" t="e">
        <f>_xll.FDS($A15,"FE_GUIDANCE(PROD_DAY_OIL_ONLY,MIDPOINT,ANNUAL,+2,0,,,'')")</f>
        <v>#N/A</v>
      </c>
      <c r="AN15" s="41">
        <f>_xll.FDS($A15,"FE_GUIDANCE(PRODPERDAY,MIDPOINT,ANNUAL,+2,0,,,'')")</f>
        <v>12.25</v>
      </c>
      <c r="AO15" s="41" t="e">
        <f>_xll.FDS($A15,"FE_GUIDANCE(TOTAL_PROD,MIDPOINT,ANNUAL,+2,0,,,'')")</f>
        <v>#N/A</v>
      </c>
      <c r="AP15" s="41">
        <f>_xll.FDS($A15,"FE_GUIDANCE(CAPEX,MIDPOINT,ANNUAL,+2,0,,,'')")</f>
        <v>170</v>
      </c>
      <c r="AQ15" s="41" t="str">
        <f>_xll.FDS($A15,"FE_GUIDANCE_DATE(DATEN,CAPEX,ANNUAL,2018,'MM/DD/YYYY',0)")</f>
        <v>01/23/2018</v>
      </c>
    </row>
    <row r="16" spans="1:43" ht="18.75" x14ac:dyDescent="0.3">
      <c r="A16" s="12" t="s">
        <v>8</v>
      </c>
      <c r="B16" s="13" t="str">
        <f>_xll.FDS($A16,"FG_COMPANY_NAME")</f>
        <v>Diamondback Energy, Inc.</v>
      </c>
      <c r="C16" s="14">
        <f>IFERROR(IFERROR(_xll.FDS($A16,"FF_OG_PROD_DAY(QTR_R_OIL_BOE,"&amp;Current_Quarter&amp;")"),_xll.FDS($A16,"FF_OG_PROD_TOT_NET(QTR_R_OIL_BOE,"&amp;Current_Quarter&amp;")")/Inputs!$C$20),0)</f>
        <v>61.72</v>
      </c>
      <c r="D16" s="15">
        <f>IFERROR(IFERROR(_xll.FDS($A16,"FF_OG_PROD_DAY(QTR_R_NG_CFE,"&amp;Current_Quarter&amp;")")/1000,_xll.FDS($A16,"FF_OG_PROD_TOT_NET(QTR_R_NG_CFE,"&amp;Current_Quarter&amp;")")/1000/Inputs!$C$20),0)</f>
        <v>64.506</v>
      </c>
      <c r="E16" s="15">
        <f>IFERROR(IFERROR(_xll.FDS($A16,"FF_OG_PROD_DAY(QTR_R_NGL_BOE,"&amp;Current_Quarter&amp;")"),_xll.FDS($A16,"FF_OG_PROD_TOT_NET(QTR_R_NGL_BOE,"&amp;Current_Quarter&amp;")")/Inputs!$C$20),0)</f>
        <v>12.558</v>
      </c>
      <c r="F16" s="14">
        <f>+C16+D16/6+E16</f>
        <v>85.028999999999996</v>
      </c>
      <c r="G16" s="21">
        <f>(C16*Inputs!$C$15+D16*Inputs!$C$16+E16*Inputs!$C$17)*Inputs!$C$20</f>
        <v>358990.25599999999</v>
      </c>
      <c r="H16" s="19">
        <f>+G16/(F16*92)</f>
        <v>45.891025414858461</v>
      </c>
      <c r="I16" s="38">
        <f>_xll.FDS($A16,"FF_OG_PROD_EXP(QTR_R,"&amp;Current_Quarter&amp;")")/($F16*Inputs!$C$20/1000)</f>
        <v>6.502768620629177</v>
      </c>
      <c r="J16" s="19">
        <f>_xll.FDS($A16,"FF_DEP_AMORT_EXP(QTR_R,"&amp;Current_Quarter&amp;")")/($F16*Inputs!$C$20/1000)</f>
        <v>11.241177562437779</v>
      </c>
      <c r="K16" s="19">
        <f>_xll.FDS($A16,"FF_SGA(QTR_R,"&amp;Current_Quarter&amp;")")/($F16*Inputs!$C$20/1000)</f>
        <v>1.5196861224329092</v>
      </c>
      <c r="L16" s="19">
        <f>+H16-I16-K16</f>
        <v>37.868570671796377</v>
      </c>
      <c r="M16" s="19">
        <f>+H16-I16-J16-K16</f>
        <v>26.6273931093586</v>
      </c>
      <c r="N16" s="14">
        <f>IFERROR(IFERROR(_xll.FDS($A16,"FF_OG_PROD_DAY(QTR_R_OIL_BOE,"&amp;Prev_Quarter&amp;")"),_xll.FDS($A16,"FF_OG_PROD_TOT_NET(QTR_R_OIL_BOE,"&amp;Prev_Quarter&amp;")")/Inputs!$C$20),0)</f>
        <v>57.542999999999999</v>
      </c>
      <c r="O16" s="15">
        <f>IFERROR(IFERROR(_xll.FDS($A16,"FF_OG_PROD_DAY(QTR_R_NG_CFE,"&amp;Prev_Quarter&amp;")")/1000,_xll.FDS($A16,"FF_OG_PROD_TOT_NET(QTR_R_NG_CFE,"&amp;Prev_Quarter&amp;")")/1000/Inputs!$C$20),0)</f>
        <v>54.273000000000003</v>
      </c>
      <c r="P16" s="15">
        <f>IFERROR(IFERROR(_xll.FDS($A16,"FF_OG_PROD_DAY(QTR_R_NGL_BOE,"&amp;Prev_Quarter&amp;")"),_xll.FDS($A16,"FF_OG_PROD_TOT_NET(QTR_R_NGL_BOE,"&amp;Prev_Quarter&amp;")")/Inputs!$C$20),0)</f>
        <v>10.388</v>
      </c>
      <c r="Q16" s="14">
        <f>+N16+O16/6+P16</f>
        <v>76.976500000000001</v>
      </c>
      <c r="R16" s="27">
        <f>+F16/Q16-1</f>
        <v>0.10460984846024424</v>
      </c>
      <c r="S16" s="15">
        <f>_xll.FDS(A16,"FF_OG_AREA_TOT(ANN_R_GROSS_ACRE,"&amp;Current_Quarter&amp;")")/1000</f>
        <v>134.10900000000001</v>
      </c>
      <c r="T16" s="15">
        <f>_xll.FDS(A16,"FF_OG_AREA_TOT(ANN_R_NET_ACRE,"&amp;Current_Quarter&amp;")")/1000</f>
        <v>105.89400000000001</v>
      </c>
      <c r="U16" s="29" t="str">
        <f>_xll.FDS($A16,"FG_PRICE("&amp;Date&amp;")")</f>
        <v>#Calc</v>
      </c>
      <c r="V16" s="29">
        <f>_xll.FDS($A16,"RTP_PRICE_HIGH_52W")</f>
        <v>134.52119999999999</v>
      </c>
      <c r="W16" s="26" t="e">
        <f>+U16/V16-1</f>
        <v>#VALUE!</v>
      </c>
      <c r="X16" s="31">
        <f>_xll.FDS($A16,"OS_SEC_SI_PCTFLT(0D)")/100</f>
        <v>4.3742184523233016E-2</v>
      </c>
      <c r="Y16" s="30" t="str">
        <f>_xll.FDS($A16,"FREF_MARKET_VALUE_COMPANY("&amp;Date&amp;",,,,,0)")</f>
        <v>#Calc</v>
      </c>
      <c r="Z16" s="30">
        <f>_xll.FDS($A16,"FF_CASH_ONLY(QTR,0)")</f>
        <v>30.204999999999998</v>
      </c>
      <c r="AA16" s="30">
        <f>_xll.FDS($A16,"FF_DEBT(QTR,0)")</f>
        <v>1256.3879999999999</v>
      </c>
      <c r="AB16" s="30" t="e">
        <f>+AA16+Y16-Z16</f>
        <v>#VALUE!</v>
      </c>
      <c r="AC16" s="15">
        <f>_xll.FDS($A16,"FF_OG_RSRV_PROVED_DEV_NET(ANN_R_OIL_BOE,0)")</f>
        <v>79.456999999999994</v>
      </c>
      <c r="AD16" s="15">
        <f>_xll.FDS($A16,"FF_OG_RSRV_PROVED_DEV_NET(ANN_R_NG_CFE,0)")/1000</f>
        <v>105.399</v>
      </c>
      <c r="AE16" s="15">
        <f>IFERROR(_xll.FDS($A16,"FF_OG_RSRV_PROVED_DEV_NET(ANN_R_NGL_BOE,0)"),0)</f>
        <v>22.08</v>
      </c>
      <c r="AF16" s="15">
        <f>+AC16+AD16/6+AE16</f>
        <v>119.1035</v>
      </c>
      <c r="AG16" s="15">
        <f>_xll.FDS($A16,"FF_OG_RSRV_PROVED_UNDEV_NET(ANN_R_OIL_BOE,0)")</f>
        <v>59.716999999999999</v>
      </c>
      <c r="AH16" s="15">
        <f>_xll.FDS($A16,"FF_OG_RSRV_PROVED_UNDEV_NET(ANN_R_NG_CFE,0)")/1000</f>
        <v>69.497</v>
      </c>
      <c r="AI16" s="15">
        <f>IFERROR(_xll.FDS($A16,"FF_OG_RSRV_PROVED_UNDEV_NET(ANN_R_NGL_BOE,0)"),0)</f>
        <v>15.054</v>
      </c>
      <c r="AJ16" s="15">
        <f>+AG16+AH16/6+AI16</f>
        <v>86.353833333333341</v>
      </c>
      <c r="AK16" s="15">
        <f>IF((AJ16+AF16)/_xll.FDS($A16,"FF_OG_TOT_RSRV_PROVED_NET(ANN_R_BOE,0)")-1&lt;0.01,AJ16+AF16,"CHECK RESERVES")</f>
        <v>205.45733333333334</v>
      </c>
      <c r="AL16" s="26">
        <f>+AJ16/AK16</f>
        <v>0.42030056524306753</v>
      </c>
      <c r="AM16" s="41" t="e">
        <f>_xll.FDS($A16,"FE_GUIDANCE(PROD_DAY_OIL_ONLY,MIDPOINT,ANNUAL,+2,0,,,'')")</f>
        <v>#N/A</v>
      </c>
      <c r="AN16" s="41" t="e">
        <f>_xll.FDS($A16,"FE_GUIDANCE(PRODPERDAY,MIDPOINT,ANNUAL,+2,0,,,'')")</f>
        <v>#N/A</v>
      </c>
      <c r="AO16" s="41" t="e">
        <f>_xll.FDS($A16,"FE_GUIDANCE(TOTAL_PROD,MIDPOINT,ANNUAL,+2,0,,,'')")</f>
        <v>#N/A</v>
      </c>
      <c r="AP16" s="41" t="e">
        <f>_xll.FDS($A16,"FE_GUIDANCE(CAPEX,MIDPOINT,ANNUAL,+2,0,,,'')")</f>
        <v>#N/A</v>
      </c>
      <c r="AQ16" s="41" t="e">
        <f>_xll.FDS($A16,"FE_GUIDANCE_DATE(DATEN,CAPEX,ANNUAL,2018,'MM/DD/YYYY',0)")</f>
        <v>#N/A</v>
      </c>
    </row>
    <row r="17" spans="1:43" ht="18.75" x14ac:dyDescent="0.3">
      <c r="A17" s="12" t="s">
        <v>21</v>
      </c>
      <c r="B17" s="13" t="str">
        <f>_xll.FDS($A17,"FG_COMPANY_NAME")</f>
        <v>Halcon Resources Corp</v>
      </c>
      <c r="C17" s="14">
        <f>IFERROR(IFERROR(_xll.FDS($A17,"FF_OG_PROD_DAY(QTR_R_OIL_BOE,"&amp;Current_Quarter&amp;")"),_xll.FDS($A17,"FF_OG_PROD_TOT_NET(QTR_R_OIL_BOE,"&amp;Current_Quarter&amp;")")/Inputs!$C$20),0)</f>
        <v>21.9328</v>
      </c>
      <c r="D17" s="15">
        <f>IFERROR(IFERROR(_xll.FDS($A17,"FF_OG_PROD_DAY(QTR_R_NG_CFE,"&amp;Current_Quarter&amp;")")/1000,_xll.FDS($A17,"FF_OG_PROD_TOT_NET(QTR_R_NG_CFE,"&amp;Current_Quarter&amp;")")/1000/Inputs!$C$20),0)</f>
        <v>20.778479999999998</v>
      </c>
      <c r="E17" s="15">
        <f>IFERROR(IFERROR(_xll.FDS($A17,"FF_OG_PROD_DAY(QTR_R_NGL_BOE,"&amp;Current_Quarter&amp;")"),_xll.FDS($A17,"FF_OG_PROD_TOT_NET(QTR_R_NGL_BOE,"&amp;Current_Quarter&amp;")")/Inputs!$C$20),0)</f>
        <v>3.4630999999999998</v>
      </c>
      <c r="F17" s="14">
        <f>+C17+D17/6+E17</f>
        <v>28.858979999999999</v>
      </c>
      <c r="G17" s="21">
        <f>(C17*Inputs!$C$15+D17*Inputs!$C$16+E17*Inputs!$C$17)*Inputs!$C$20</f>
        <v>124679.95848000003</v>
      </c>
      <c r="H17" s="19">
        <f>+G17/(F17*92)</f>
        <v>46.959973637321916</v>
      </c>
      <c r="I17" s="38">
        <f>_xll.FDS($A17,"FF_OG_PROD_EXP(QTR_R,"&amp;Current_Quarter&amp;")")/($F17*Inputs!$C$20/1000)</f>
        <v>10.654508955949423</v>
      </c>
      <c r="J17" s="19">
        <f>_xll.FDS($A17,"FF_DEP_AMORT_EXP(QTR_R,"&amp;Current_Quarter&amp;")")/($F17*Inputs!$C$20/1000)</f>
        <v>13.536589786369563</v>
      </c>
      <c r="K17" s="19">
        <f>_xll.FDS($A17,"FF_SGA(QTR_R,"&amp;Current_Quarter&amp;")")/($F17*Inputs!$C$20/1000)</f>
        <v>14.762566407255289</v>
      </c>
      <c r="L17" s="19">
        <f>+H17-I17-K17</f>
        <v>21.542898274117203</v>
      </c>
      <c r="M17" s="19">
        <f>+H17-I17-J17-K17</f>
        <v>8.006308487747642</v>
      </c>
      <c r="N17" s="14">
        <f>IFERROR(IFERROR(_xll.FDS($A17,"FF_OG_PROD_DAY(QTR_R_OIL_BOE,"&amp;Prev_Quarter&amp;")"),_xll.FDS($A17,"FF_OG_PROD_TOT_NET(QTR_R_OIL_BOE,"&amp;Prev_Quarter&amp;")")/Inputs!$C$20),0)</f>
        <v>27.231000000000002</v>
      </c>
      <c r="O17" s="15">
        <f>IFERROR(IFERROR(_xll.FDS($A17,"FF_OG_PROD_DAY(QTR_R_NG_CFE,"&amp;Prev_Quarter&amp;")")/1000,_xll.FDS($A17,"FF_OG_PROD_TOT_NET(QTR_R_NG_CFE,"&amp;Prev_Quarter&amp;")")/1000/Inputs!$C$20),0)</f>
        <v>28.320240000000002</v>
      </c>
      <c r="P17" s="15">
        <f>IFERROR(IFERROR(_xll.FDS($A17,"FF_OG_PROD_DAY(QTR_R_NGL_BOE,"&amp;Prev_Quarter&amp;")"),_xll.FDS($A17,"FF_OG_PROD_TOT_NET(QTR_R_NGL_BOE,"&amp;Prev_Quarter&amp;")")/Inputs!$C$20),0)</f>
        <v>4.3570000000000002</v>
      </c>
      <c r="Q17" s="14">
        <f>+N17+O17/6+P17</f>
        <v>36.308040000000005</v>
      </c>
      <c r="R17" s="27">
        <f>+F17/Q17-1</f>
        <v>-0.20516282344075876</v>
      </c>
      <c r="S17" s="15">
        <f>_xll.FDS(A17,"FF_OG_AREA_TOT(ANN_R_GROSS_ACRE,"&amp;Current_Quarter&amp;")")/1000</f>
        <v>798.66700000000003</v>
      </c>
      <c r="T17" s="15">
        <f>_xll.FDS(A17,"FF_OG_AREA_TOT(ANN_R_NET_ACRE,"&amp;Current_Quarter&amp;")")/1000</f>
        <v>456.97300000000001</v>
      </c>
      <c r="U17" s="29" t="str">
        <f>_xll.FDS($A17,"FG_PRICE("&amp;Date&amp;")")</f>
        <v>#Calc</v>
      </c>
      <c r="V17" s="29">
        <f>_xll.FDS($A17,"RTP_PRICE_HIGH_52W")</f>
        <v>9.61</v>
      </c>
      <c r="W17" s="26" t="e">
        <f>+U17/V17-1</f>
        <v>#VALUE!</v>
      </c>
      <c r="X17" s="31">
        <f>_xll.FDS($A17,"OS_SEC_SI_PCTFLT(0D)")/100</f>
        <v>7.8675642815596858E-2</v>
      </c>
      <c r="Y17" s="30" t="str">
        <f>_xll.FDS($A17,"FREF_MARKET_VALUE_COMPANY("&amp;Date&amp;",,,,,0)")</f>
        <v>#Calc</v>
      </c>
      <c r="Z17" s="30">
        <f>_xll.FDS($A17,"FF_CASH_ONLY(QTR,0)")</f>
        <v>989.34699999999998</v>
      </c>
      <c r="AA17" s="30">
        <f>_xll.FDS($A17,"FF_DEBT(QTR,0)")</f>
        <v>817.75800000000004</v>
      </c>
      <c r="AB17" s="30" t="e">
        <f>+AA17+Y17-Z17</f>
        <v>#VALUE!</v>
      </c>
      <c r="AC17" s="15">
        <f>_xll.FDS($A17,"FF_OG_RSRV_PROVED_DEV_NET(ANN_R_OIL_BOE,0)")</f>
        <v>67.983000000000004</v>
      </c>
      <c r="AD17" s="15">
        <f>_xll.FDS($A17,"FF_OG_RSRV_PROVED_DEV_NET(ANN_R_NG_CFE,0)")/1000</f>
        <v>51.524999999999999</v>
      </c>
      <c r="AE17" s="15">
        <f>IFERROR(_xll.FDS($A17,"FF_OG_RSRV_PROVED_DEV_NET(ANN_R_NGL_BOE,0)"),0)</f>
        <v>9.3369999999999997</v>
      </c>
      <c r="AF17" s="15">
        <f>+AC17+AD17/6+AE17</f>
        <v>85.907500000000013</v>
      </c>
      <c r="AG17" s="15">
        <f>_xll.FDS($A17,"FF_OG_RSRV_PROVED_UNDEV_NET(ANN_R_OIL_BOE,0)")</f>
        <v>51.616999999999997</v>
      </c>
      <c r="AH17" s="15">
        <f>_xll.FDS($A17,"FF_OG_RSRV_PROVED_UNDEV_NET(ANN_R_NG_CFE,0)")/1000</f>
        <v>28.713000000000001</v>
      </c>
      <c r="AI17" s="15">
        <f>IFERROR(_xll.FDS($A17,"FF_OG_RSRV_PROVED_UNDEV_NET(ANN_R_NGL_BOE,0)"),0)</f>
        <v>6.3040000000000003</v>
      </c>
      <c r="AJ17" s="15">
        <f>+AG17+AH17/6+AI17</f>
        <v>62.706499999999998</v>
      </c>
      <c r="AK17" s="15">
        <f>IF((AJ17+AF17)/_xll.FDS($A17,"FF_OG_TOT_RSRV_PROVED_NET(ANN_R_BOE,0)")-1&lt;0.01,AJ17+AF17,"CHECK RESERVES")</f>
        <v>148.614</v>
      </c>
      <c r="AL17" s="26">
        <f>+AJ17/AK17</f>
        <v>0.42194207813530349</v>
      </c>
      <c r="AM17" s="41" t="e">
        <f>_xll.FDS($A17,"FE_GUIDANCE(PROD_DAY_OIL_ONLY,MIDPOINT,ANNUAL,+2,0,,,'')")</f>
        <v>#N/A</v>
      </c>
      <c r="AN17" s="41">
        <f>_xll.FDS($A17,"FE_GUIDANCE(PRODPERDAY,MIDPOINT,ANNUAL,+2,0,,,'')")</f>
        <v>17</v>
      </c>
      <c r="AO17" s="41" t="e">
        <f>_xll.FDS($A17,"FE_GUIDANCE(TOTAL_PROD,MIDPOINT,ANNUAL,+2,0,,,'')")</f>
        <v>#N/A</v>
      </c>
      <c r="AP17" s="41">
        <f>_xll.FDS($A17,"FE_GUIDANCE(CAPEX,MIDPOINT,ANNUAL,+2,0,,,'')")</f>
        <v>335</v>
      </c>
      <c r="AQ17" s="41" t="str">
        <f>_xll.FDS($A17,"FE_GUIDANCE_DATE(DATEN,CAPEX,ANNUAL,2018,'MM/DD/YYYY',0)")</f>
        <v>11/10/2017</v>
      </c>
    </row>
    <row r="18" spans="1:43" ht="18.75" x14ac:dyDescent="0.3">
      <c r="A18" s="12" t="s">
        <v>36</v>
      </c>
      <c r="B18" s="13" t="str">
        <f>_xll.FDS($A18,"FG_COMPANY_NAME")</f>
        <v>Jagged Peak Energy, Inc.</v>
      </c>
      <c r="C18" s="14">
        <f>IFERROR(IFERROR(_xll.FDS($A18,"FF_OG_PROD_DAY(QTR_R_OIL_BOE,"&amp;Current_Quarter&amp;")"),_xll.FDS($A18,"FF_OG_PROD_TOT_NET(QTR_R_OIL_BOE,"&amp;Current_Quarter&amp;")")/Inputs!$C$20),0)</f>
        <v>15.036</v>
      </c>
      <c r="D18" s="15">
        <f>IFERROR(IFERROR(_xll.FDS($A18,"FF_OG_PROD_DAY(QTR_R_NG_CFE,"&amp;Current_Quarter&amp;")")/1000,_xll.FDS($A18,"FF_OG_PROD_TOT_NET(QTR_R_NG_CFE,"&amp;Current_Quarter&amp;")")/1000/Inputs!$C$20),0)</f>
        <v>12.346</v>
      </c>
      <c r="E18" s="15">
        <f>IFERROR(IFERROR(_xll.FDS($A18,"FF_OG_PROD_DAY(QTR_R_NGL_BOE,"&amp;Current_Quarter&amp;")"),_xll.FDS($A18,"FF_OG_PROD_TOT_NET(QTR_R_NGL_BOE,"&amp;Current_Quarter&amp;")")/Inputs!$C$20),0)</f>
        <v>2.0870000000000002</v>
      </c>
      <c r="F18" s="14">
        <f>+C18+D18/6+E18</f>
        <v>19.180666666666667</v>
      </c>
      <c r="G18" s="21">
        <f>(C18*Inputs!$C$15+D18*Inputs!$C$16+E18*Inputs!$C$17)*Inputs!$C$20</f>
        <v>84289.755999999994</v>
      </c>
      <c r="H18" s="19">
        <f>+G18/(F18*92)</f>
        <v>47.766483611970379</v>
      </c>
      <c r="I18" s="38">
        <f>_xll.FDS($A18,"FF_OG_PROD_EXP(QTR_R,"&amp;Current_Quarter&amp;")")/($F18*Inputs!$C$20/1000)</f>
        <v>5.6233027520162961</v>
      </c>
      <c r="J18" s="19">
        <f>_xll.FDS($A18,"FF_DEP_AMORT_EXP(QTR_R,"&amp;Current_Quarter&amp;")")/($F18*Inputs!$C$20/1000)</f>
        <v>17.632111440717026</v>
      </c>
      <c r="K18" s="19">
        <f>_xll.FDS($A18,"FF_SGA(QTR_R,"&amp;Current_Quarter&amp;")")/($F18*Inputs!$C$20/1000)</f>
        <v>10.049181467449861</v>
      </c>
      <c r="L18" s="19">
        <f>+H18-I18-K18</f>
        <v>32.093999392504223</v>
      </c>
      <c r="M18" s="19">
        <f>+H18-I18-J18-K18</f>
        <v>14.461887951787199</v>
      </c>
      <c r="N18" s="14">
        <f>IFERROR(IFERROR(_xll.FDS($A18,"FF_OG_PROD_DAY(QTR_R_OIL_BOE,"&amp;Prev_Quarter&amp;")"),_xll.FDS($A18,"FF_OG_PROD_TOT_NET(QTR_R_OIL_BOE,"&amp;Prev_Quarter&amp;")")/Inputs!$C$20),0)</f>
        <v>11.858000000000001</v>
      </c>
      <c r="O18" s="15">
        <f>IFERROR(IFERROR(_xll.FDS($A18,"FF_OG_PROD_DAY(QTR_R_NG_CFE,"&amp;Prev_Quarter&amp;")")/1000,_xll.FDS($A18,"FF_OG_PROD_TOT_NET(QTR_R_NG_CFE,"&amp;Prev_Quarter&amp;")")/1000/Inputs!$C$20),0)</f>
        <v>7.8959999999999999</v>
      </c>
      <c r="P18" s="15">
        <f>IFERROR(IFERROR(_xll.FDS($A18,"FF_OG_PROD_DAY(QTR_R_NGL_BOE,"&amp;Prev_Quarter&amp;")"),_xll.FDS($A18,"FF_OG_PROD_TOT_NET(QTR_R_NGL_BOE,"&amp;Prev_Quarter&amp;")")/Inputs!$C$20),0)</f>
        <v>1.54</v>
      </c>
      <c r="Q18" s="14">
        <f>+N18+O18/6+P18</f>
        <v>14.714000000000002</v>
      </c>
      <c r="R18" s="27">
        <f>+F18/Q18-1</f>
        <v>0.30356576503103594</v>
      </c>
      <c r="S18" s="15">
        <f>_xll.FDS(A18,"FF_OG_AREA_TOT(ANN_R_GROSS_ACRE,"&amp;Current_Quarter&amp;")")/1000</f>
        <v>72.305999999999997</v>
      </c>
      <c r="T18" s="15">
        <f>_xll.FDS(A18,"FF_OG_AREA_TOT(ANN_R_NET_ACRE,"&amp;Current_Quarter&amp;")")/1000</f>
        <v>66.393000000000001</v>
      </c>
      <c r="U18" s="29" t="str">
        <f>_xll.FDS($A18,"FG_PRICE("&amp;Date&amp;")")</f>
        <v>#Calc</v>
      </c>
      <c r="V18" s="29">
        <f>_xll.FDS($A18,"RTP_PRICE_HIGH_52W")</f>
        <v>16.55</v>
      </c>
      <c r="W18" s="26" t="e">
        <f>+U18/V18-1</f>
        <v>#VALUE!</v>
      </c>
      <c r="X18" s="31">
        <f>_xll.FDS($A18,"OS_SEC_SI_PCTFLT(0D)")/100</f>
        <v>9.2050510866889243E-2</v>
      </c>
      <c r="Y18" s="30" t="str">
        <f>_xll.FDS($A18,"FREF_MARKET_VALUE_COMPANY("&amp;Date&amp;",,,,,0)")</f>
        <v>#Calc</v>
      </c>
      <c r="Z18" s="30">
        <f>_xll.FDS($A18,"FF_CASH_ONLY(QTR,0)")</f>
        <v>3.9</v>
      </c>
      <c r="AA18" s="30">
        <f>_xll.FDS($A18,"FF_DEBT(QTR,0)")</f>
        <v>35</v>
      </c>
      <c r="AB18" s="30" t="e">
        <f>+AA18+Y18-Z18</f>
        <v>#VALUE!</v>
      </c>
      <c r="AC18" s="15">
        <f>_xll.FDS($A18,"FF_OG_RSRV_PROVED_DEV_NET(ANN_R_OIL_BOE,0)")</f>
        <v>11.916</v>
      </c>
      <c r="AD18" s="15">
        <f>_xll.FDS($A18,"FF_OG_RSRV_PROVED_DEV_NET(ANN_R_NG_CFE,0)")/1000</f>
        <v>6.5659999999999998</v>
      </c>
      <c r="AE18" s="15">
        <f>IFERROR(_xll.FDS($A18,"FF_OG_RSRV_PROVED_DEV_NET(ANN_R_NGL_BOE,0)"),0)</f>
        <v>1.4910000000000001</v>
      </c>
      <c r="AF18" s="15">
        <f>+AC18+AD18/6+AE18</f>
        <v>14.501333333333333</v>
      </c>
      <c r="AG18" s="15">
        <f>_xll.FDS($A18,"FF_OG_RSRV_PROVED_UNDEV_NET(ANN_R_OIL_BOE,0)")</f>
        <v>18.489999999999998</v>
      </c>
      <c r="AH18" s="15">
        <f>_xll.FDS($A18,"FF_OG_RSRV_PROVED_UNDEV_NET(ANN_R_NG_CFE,0)")/1000</f>
        <v>12.952999999999999</v>
      </c>
      <c r="AI18" s="15">
        <f>IFERROR(_xll.FDS($A18,"FF_OG_RSRV_PROVED_UNDEV_NET(ANN_R_NGL_BOE,0)"),0)</f>
        <v>2.5449999999999999</v>
      </c>
      <c r="AJ18" s="15">
        <f>+AG18+AH18/6+AI18</f>
        <v>23.19383333333333</v>
      </c>
      <c r="AK18" s="15">
        <f>IF((AJ18+AF18)/_xll.FDS($A18,"FF_OG_TOT_RSRV_PROVED_NET(ANN_R_BOE,0)")-1&lt;0.01,AJ18+AF18,"CHECK RESERVES")</f>
        <v>37.695166666666665</v>
      </c>
      <c r="AL18" s="26">
        <f>+AJ18/AK18</f>
        <v>0.61529992793063648</v>
      </c>
      <c r="AM18" s="41" t="e">
        <f>_xll.FDS($A18,"FE_GUIDANCE(PROD_DAY_OIL_ONLY,MIDPOINT,ANNUAL,+2,0,,,'')")</f>
        <v>#N/A</v>
      </c>
      <c r="AN18" s="41" t="e">
        <f>_xll.FDS($A18,"FE_GUIDANCE(PRODPERDAY,MIDPOINT,ANNUAL,+2,0,,,'')")</f>
        <v>#N/A</v>
      </c>
      <c r="AO18" s="41" t="e">
        <f>_xll.FDS($A18,"FE_GUIDANCE(TOTAL_PROD,MIDPOINT,ANNUAL,+2,0,,,'')")</f>
        <v>#N/A</v>
      </c>
      <c r="AP18" s="41" t="e">
        <f>_xll.FDS($A18,"FE_GUIDANCE(CAPEX,MIDPOINT,ANNUAL,+2,0,,,'')")</f>
        <v>#N/A</v>
      </c>
      <c r="AQ18" s="41" t="e">
        <f>_xll.FDS($A18,"FE_GUIDANCE_DATE(DATEN,CAPEX,ANNUAL,2018,'MM/DD/YYYY',0)")</f>
        <v>#N/A</v>
      </c>
    </row>
    <row r="19" spans="1:43" ht="18.75" x14ac:dyDescent="0.3">
      <c r="A19" s="12" t="s">
        <v>10</v>
      </c>
      <c r="B19" s="13" t="str">
        <f>_xll.FDS($A19,"FG_COMPANY_NAME")</f>
        <v>Laredo Petroleum, Inc.</v>
      </c>
      <c r="C19" s="14">
        <f>IFERROR(IFERROR(_xll.FDS($A19,"FF_OG_PROD_DAY(QTR_R_OIL_BOE,"&amp;Current_Quarter&amp;")"),_xll.FDS($A19,"FF_OG_PROD_TOT_NET(QTR_R_OIL_BOE,"&amp;Current_Quarter&amp;")")/Inputs!$C$20),0)</f>
        <v>26.404800000000002</v>
      </c>
      <c r="D19" s="15">
        <f>IFERROR(IFERROR(_xll.FDS($A19,"FF_OG_PROD_DAY(QTR_R_NG_CFE,"&amp;Current_Quarter&amp;")")/1000,_xll.FDS($A19,"FF_OG_PROD_TOT_NET(QTR_R_NG_CFE,"&amp;Current_Quarter&amp;")")/1000/Inputs!$C$20),0)</f>
        <v>201.63695999999999</v>
      </c>
      <c r="E19" s="15">
        <f>IFERROR(IFERROR(_xll.FDS($A19,"FF_OG_PROD_DAY(QTR_R_NGL_BOE,"&amp;Current_Quarter&amp;")"),_xll.FDS($A19,"FF_OG_PROD_TOT_NET(QTR_R_NGL_BOE,"&amp;Current_Quarter&amp;")")/Inputs!$C$20),0)</f>
        <v>16.206521739130434</v>
      </c>
      <c r="F19" s="14">
        <f>+C19+D19/6+E19</f>
        <v>76.217481739130434</v>
      </c>
      <c r="G19" s="21">
        <f>(C19*Inputs!$C$15+D19*Inputs!$C$16+E19*Inputs!$C$17)*Inputs!$C$20</f>
        <v>226535.08896000002</v>
      </c>
      <c r="H19" s="19">
        <f>+G19/(F19*92)</f>
        <v>32.306734193949161</v>
      </c>
      <c r="I19" s="38">
        <f>_xll.FDS($A19,"FF_OG_PROD_EXP(QTR_R,"&amp;Current_Quarter&amp;")")/($F19*Inputs!$C$20/1000)</f>
        <v>4.1574394481037924</v>
      </c>
      <c r="J19" s="19">
        <f>_xll.FDS($A19,"FF_DEP_AMORT_EXP(QTR_R,"&amp;Current_Quarter&amp;")")/($F19*Inputs!$C$20/1000)</f>
        <v>6.0129706178101054</v>
      </c>
      <c r="K19" s="19">
        <f>_xll.FDS($A19,"FF_SGA(QTR_R,"&amp;Current_Quarter&amp;")")/($F19*Inputs!$C$20/1000)</f>
        <v>3.5653123697377476</v>
      </c>
      <c r="L19" s="19">
        <f>+H19-I19-K19</f>
        <v>24.58398237610762</v>
      </c>
      <c r="M19" s="19">
        <f>+H19-I19-J19-K19</f>
        <v>18.571011758297516</v>
      </c>
      <c r="N19" s="14">
        <f>IFERROR(IFERROR(_xll.FDS($A19,"FF_OG_PROD_DAY(QTR_R_OIL_BOE,"&amp;Prev_Quarter&amp;")"),_xll.FDS($A19,"FF_OG_PROD_TOT_NET(QTR_R_OIL_BOE,"&amp;Prev_Quarter&amp;")")/Inputs!$C$20),0)</f>
        <v>27.556999999999999</v>
      </c>
      <c r="O19" s="15">
        <f>IFERROR(IFERROR(_xll.FDS($A19,"FF_OG_PROD_DAY(QTR_R_NG_CFE,"&amp;Prev_Quarter&amp;")")/1000,_xll.FDS($A19,"FF_OG_PROD_TOT_NET(QTR_R_NG_CFE,"&amp;Prev_Quarter&amp;")")/1000/Inputs!$C$20),0)</f>
        <v>186.44976</v>
      </c>
      <c r="P19" s="15">
        <f>IFERROR(IFERROR(_xll.FDS($A19,"FF_OG_PROD_DAY(QTR_R_NGL_BOE,"&amp;Prev_Quarter&amp;")"),_xll.FDS($A19,"FF_OG_PROD_TOT_NET(QTR_R_NGL_BOE,"&amp;Prev_Quarter&amp;")")/Inputs!$C$20),0)</f>
        <v>15.576086956521738</v>
      </c>
      <c r="Q19" s="14">
        <f>+N19+O19/6+P19</f>
        <v>74.208046956521741</v>
      </c>
      <c r="R19" s="27">
        <f>+F19/Q19-1</f>
        <v>2.7078394662320315E-2</v>
      </c>
      <c r="S19" s="15">
        <f>_xll.FDS(A19,"FF_OG_AREA_TOT(ANN_R_GROSS_ACRE,"&amp;Current_Quarter&amp;")")/1000</f>
        <v>168.15799999999999</v>
      </c>
      <c r="T19" s="15">
        <f>_xll.FDS(A19,"FF_OG_AREA_TOT(ANN_R_NET_ACRE,"&amp;Current_Quarter&amp;")")/1000</f>
        <v>143.04</v>
      </c>
      <c r="U19" s="29" t="str">
        <f>_xll.FDS($A19,"FG_PRICE("&amp;Date&amp;")")</f>
        <v>#Calc</v>
      </c>
      <c r="V19" s="29">
        <f>_xll.FDS($A19,"RTP_PRICE_HIGH_52W")</f>
        <v>15.15</v>
      </c>
      <c r="W19" s="26" t="e">
        <f>+U19/V19-1</f>
        <v>#VALUE!</v>
      </c>
      <c r="X19" s="31">
        <f>_xll.FDS($A19,"OS_SEC_SI_PCTFLT(0D)")/100</f>
        <v>0.12158391497051131</v>
      </c>
      <c r="Y19" s="30" t="str">
        <f>_xll.FDS($A19,"FREF_MARKET_VALUE_COMPANY("&amp;Date&amp;",,,,,0)")</f>
        <v>#Calc</v>
      </c>
      <c r="Z19" s="30">
        <f>_xll.FDS($A19,"FF_CASH_ONLY(QTR,0)")</f>
        <v>20.818000000000001</v>
      </c>
      <c r="AA19" s="30">
        <f>_xll.FDS($A19,"FF_DEBT(QTR,0)")</f>
        <v>1440.9680000000001</v>
      </c>
      <c r="AB19" s="30" t="e">
        <f>+AA19+Y19-Z19</f>
        <v>#VALUE!</v>
      </c>
      <c r="AC19" s="15">
        <f>_xll.FDS($A19,"FF_OG_RSRV_PROVED_DEV_NET(ANN_R_OIL_BOE,0)")</f>
        <v>53.155999999999999</v>
      </c>
      <c r="AD19" s="15">
        <f>_xll.FDS($A19,"FF_OG_RSRV_PROVED_DEV_NET(ANN_R_NG_CFE,0)")/1000</f>
        <v>270.291</v>
      </c>
      <c r="AE19" s="15">
        <f>IFERROR(_xll.FDS($A19,"FF_OG_RSRV_PROVED_DEV_NET(ANN_R_NGL_BOE,0)"),0)</f>
        <v>42.95</v>
      </c>
      <c r="AF19" s="15">
        <f>+AC19+AD19/6+AE19</f>
        <v>141.15449999999998</v>
      </c>
      <c r="AG19" s="15">
        <f>_xll.FDS($A19,"FF_OG_RSRV_PROVED_UNDEV_NET(ANN_R_OIL_BOE,0)")</f>
        <v>10.784000000000001</v>
      </c>
      <c r="AH19" s="15">
        <f>_xll.FDS($A19,"FF_OG_RSRV_PROVED_UNDEV_NET(ANN_R_NG_CFE,0)")/1000</f>
        <v>46.566000000000003</v>
      </c>
      <c r="AI19" s="15">
        <f>IFERROR(_xll.FDS($A19,"FF_OG_RSRV_PROVED_UNDEV_NET(ANN_R_NGL_BOE,0)"),0)</f>
        <v>7.4</v>
      </c>
      <c r="AJ19" s="15">
        <f>+AG19+AH19/6+AI19</f>
        <v>25.945</v>
      </c>
      <c r="AK19" s="15">
        <f>IF((AJ19+AF19)/_xll.FDS($A19,"FF_OG_TOT_RSRV_PROVED_NET(ANN_R_BOE,0)")-1&lt;0.01,AJ19+AF19,"CHECK RESERVES")</f>
        <v>167.09949999999998</v>
      </c>
      <c r="AL19" s="26">
        <f>+AJ19/AK19</f>
        <v>0.15526677219261581</v>
      </c>
      <c r="AM19" s="41" t="e">
        <f>_xll.FDS($A19,"FE_GUIDANCE(PROD_DAY_OIL_ONLY,MIDPOINT,ANNUAL,+2,0,,,'')")</f>
        <v>#N/A</v>
      </c>
      <c r="AN19" s="41" t="e">
        <f>_xll.FDS($A19,"FE_GUIDANCE(PRODPERDAY,MIDPOINT,ANNUAL,+2,0,,,'')")</f>
        <v>#N/A</v>
      </c>
      <c r="AO19" s="41">
        <f>_xll.FDS($A19,"FE_GUIDANCE(TOTAL_PROD,MIDPOINT,ANNUAL,+2,0,,,'')")</f>
        <v>23.43</v>
      </c>
      <c r="AP19" s="41">
        <f>_xll.FDS($A19,"FE_GUIDANCE(CAPEX,MIDPOINT,ANNUAL,+2,0,,,'')")</f>
        <v>555</v>
      </c>
      <c r="AQ19" s="41" t="str">
        <f>_xll.FDS($A19,"FE_GUIDANCE_DATE(DATEN,CAPEX,ANNUAL,2018,'MM/DD/YYYY',0)")</f>
        <v>01/25/2018</v>
      </c>
    </row>
    <row r="20" spans="1:43" ht="18.75" x14ac:dyDescent="0.3">
      <c r="A20" s="12" t="s">
        <v>2</v>
      </c>
      <c r="B20" s="13" t="str">
        <f>_xll.FDS($A20,"FG_COMPANY_NAME")</f>
        <v>Marathon Oil Corporation</v>
      </c>
      <c r="C20" s="14">
        <f>IFERROR(IFERROR(_xll.FDS($A20,"FF_OG_PROD_DAY(QTR_R_OIL_BOE,"&amp;Current_Quarter&amp;")"),_xll.FDS($A20,"FF_OG_PROD_TOT_NET(QTR_R_OIL_BOE,"&amp;Current_Quarter&amp;")")/Inputs!$C$20),0)</f>
        <v>207</v>
      </c>
      <c r="D20" s="15">
        <f>IFERROR(IFERROR(_xll.FDS($A20,"FF_OG_PROD_DAY(QTR_R_NG_CFE,"&amp;Current_Quarter&amp;")")/1000,_xll.FDS($A20,"FF_OG_PROD_TOT_NET(QTR_R_NG_CFE,"&amp;Current_Quarter&amp;")")/1000/Inputs!$C$20),0)</f>
        <v>876</v>
      </c>
      <c r="E20" s="15">
        <f>IFERROR(IFERROR(_xll.FDS($A20,"FF_OG_PROD_DAY(QTR_R_NGL_BOE,"&amp;Current_Quarter&amp;")"),_xll.FDS($A20,"FF_OG_PROD_TOT_NET(QTR_R_NGL_BOE,"&amp;Current_Quarter&amp;")")/Inputs!$C$20),0)</f>
        <v>57</v>
      </c>
      <c r="F20" s="14">
        <f>+C20+D20/6+E20</f>
        <v>410</v>
      </c>
      <c r="G20" s="21">
        <f>(C20*Inputs!$C$15+D20*Inputs!$C$16+E20*Inputs!$C$17)*Inputs!$C$20</f>
        <v>1420296</v>
      </c>
      <c r="H20" s="19">
        <f>+G20/(F20*92)</f>
        <v>37.653658536585368</v>
      </c>
      <c r="I20" s="38">
        <f>_xll.FDS($A20,"FF_OG_PROD_EXP(QTR_R,"&amp;Current_Quarter&amp;")")/($F20*Inputs!$C$20/1000)</f>
        <v>6.3096500530222697</v>
      </c>
      <c r="J20" s="19">
        <f>_xll.FDS($A20,"FF_DEP_AMORT_EXP(QTR_R,"&amp;Current_Quarter&amp;")")/($F20*Inputs!$C$20/1000)</f>
        <v>23.594909862142099</v>
      </c>
      <c r="K20" s="19">
        <f>_xll.FDS($A20,"FF_SGA(QTR_R,"&amp;Current_Quarter&amp;")")/($F20*Inputs!$C$20/1000)</f>
        <v>2.5715800636267234</v>
      </c>
      <c r="L20" s="19">
        <f>+H20-I20-K20</f>
        <v>28.772428419936375</v>
      </c>
      <c r="M20" s="19">
        <f>+H20-I20-J20-K20</f>
        <v>5.1775185577942748</v>
      </c>
      <c r="N20" s="14">
        <f>IFERROR(IFERROR(_xll.FDS($A20,"FF_OG_PROD_DAY(QTR_R_OIL_BOE,"&amp;Prev_Quarter&amp;")"),_xll.FDS($A20,"FF_OG_PROD_TOT_NET(QTR_R_OIL_BOE,"&amp;Prev_Quarter&amp;")")/Inputs!$C$20),0)</f>
        <v>168</v>
      </c>
      <c r="O20" s="15">
        <f>IFERROR(IFERROR(_xll.FDS($A20,"FF_OG_PROD_DAY(QTR_R_NG_CFE,"&amp;Prev_Quarter&amp;")")/1000,_xll.FDS($A20,"FF_OG_PROD_TOT_NET(QTR_R_NG_CFE,"&amp;Prev_Quarter&amp;")")/1000/Inputs!$C$20),0)</f>
        <v>819</v>
      </c>
      <c r="P20" s="15">
        <f>IFERROR(IFERROR(_xll.FDS($A20,"FF_OG_PROD_DAY(QTR_R_NGL_BOE,"&amp;Prev_Quarter&amp;")"),_xll.FDS($A20,"FF_OG_PROD_TOT_NET(QTR_R_NGL_BOE,"&amp;Prev_Quarter&amp;")")/Inputs!$C$20),0)</f>
        <v>52</v>
      </c>
      <c r="Q20" s="14">
        <f>+N20+O20/6+P20</f>
        <v>356.5</v>
      </c>
      <c r="R20" s="27">
        <f>+F20/Q20-1</f>
        <v>0.15007012622720906</v>
      </c>
      <c r="S20" s="15">
        <f>_xll.FDS(A20,"FF_OG_AREA_TOT(ANN_R_GROSS_ACRE,"&amp;Current_Quarter&amp;")")/1000</f>
        <v>17776</v>
      </c>
      <c r="T20" s="15">
        <f>_xll.FDS(A20,"FF_OG_AREA_TOT(ANN_R_NET_ACRE,"&amp;Current_Quarter&amp;")")/1000</f>
        <v>4519</v>
      </c>
      <c r="U20" s="29" t="str">
        <f>_xll.FDS($A20,"FG_PRICE("&amp;Date&amp;")")</f>
        <v>#Calc</v>
      </c>
      <c r="V20" s="29">
        <f>_xll.FDS($A20,"RTP_PRICE_HIGH_52W")</f>
        <v>19.52</v>
      </c>
      <c r="W20" s="26" t="e">
        <f>+U20/V20-1</f>
        <v>#VALUE!</v>
      </c>
      <c r="X20" s="31">
        <f>_xll.FDS($A20,"OS_SEC_SI_PCTFLT(0D)")/100</f>
        <v>2.333917745418718E-2</v>
      </c>
      <c r="Y20" s="30" t="str">
        <f>_xll.FDS($A20,"FREF_MARKET_VALUE_COMPANY("&amp;Date&amp;",,,,,0)")</f>
        <v>#Calc</v>
      </c>
      <c r="Z20" s="30">
        <f>_xll.FDS($A20,"FF_CASH_ONLY(QTR,0)")</f>
        <v>1795</v>
      </c>
      <c r="AA20" s="30">
        <f>_xll.FDS($A20,"FF_DEBT(QTR,0)")</f>
        <v>6488</v>
      </c>
      <c r="AB20" s="30" t="e">
        <f>+AA20+Y20-Z20</f>
        <v>#VALUE!</v>
      </c>
      <c r="AC20" s="15">
        <f>_xll.FDS($A20,"FF_OG_RSRV_PROVED_DEV_NET(ANN_R_OIL_BOE,0)")</f>
        <v>1160</v>
      </c>
      <c r="AD20" s="15">
        <f>_xll.FDS($A20,"FF_OG_RSRV_PROVED_DEV_NET(ANN_R_NG_CFE,0)")/1000</f>
        <v>1691</v>
      </c>
      <c r="AE20" s="15">
        <f>IFERROR(_xll.FDS($A20,"FF_OG_RSRV_PROVED_DEV_NET(ANN_R_NGL_BOE,0)"),0)</f>
        <v>102</v>
      </c>
      <c r="AF20" s="15">
        <f>+AC20+AD20/6+AE20</f>
        <v>1543.8333333333333</v>
      </c>
      <c r="AG20" s="15">
        <f>_xll.FDS($A20,"FF_OG_RSRV_PROVED_UNDEV_NET(ANN_R_OIL_BOE,0)")</f>
        <v>334</v>
      </c>
      <c r="AH20" s="15">
        <f>_xll.FDS($A20,"FF_OG_RSRV_PROVED_UNDEV_NET(ANN_R_NG_CFE,0)")/1000</f>
        <v>755</v>
      </c>
      <c r="AI20" s="15">
        <f>IFERROR(_xll.FDS($A20,"FF_OG_RSRV_PROVED_UNDEV_NET(ANN_R_NGL_BOE,0)"),0)</f>
        <v>92</v>
      </c>
      <c r="AJ20" s="15">
        <f>+AG20+AH20/6+AI20</f>
        <v>551.83333333333326</v>
      </c>
      <c r="AK20" s="15">
        <f>IF((AJ20+AF20)/_xll.FDS($A20,"FF_OG_TOT_RSRV_PROVED_NET(ANN_R_BOE,0)")-1&lt;0.01,AJ20+AF20,"CHECK RESERVES")</f>
        <v>2095.6666666666665</v>
      </c>
      <c r="AL20" s="26">
        <f>+AJ20/AK20</f>
        <v>0.26332113885796088</v>
      </c>
      <c r="AM20" s="41" t="e">
        <f>_xll.FDS($A20,"FE_GUIDANCE(PROD_DAY_OIL_ONLY,MIDPOINT,ANNUAL,+2,0,,,'')")</f>
        <v>#N/A</v>
      </c>
      <c r="AN20" s="41" t="e">
        <f>_xll.FDS($A20,"FE_GUIDANCE(PRODPERDAY,MIDPOINT,ANNUAL,+2,0,,,'')")</f>
        <v>#N/A</v>
      </c>
      <c r="AO20" s="41" t="e">
        <f>_xll.FDS($A20,"FE_GUIDANCE(TOTAL_PROD,MIDPOINT,ANNUAL,+2,0,,,'')")</f>
        <v>#N/A</v>
      </c>
      <c r="AP20" s="41" t="e">
        <f>_xll.FDS($A20,"FE_GUIDANCE(CAPEX,MIDPOINT,ANNUAL,+2,0,,,'')")</f>
        <v>#N/A</v>
      </c>
      <c r="AQ20" s="41" t="e">
        <f>_xll.FDS($A20,"FE_GUIDANCE_DATE(DATEN,CAPEX,ANNUAL,2018,'MM/DD/YYYY',0)")</f>
        <v>#N/A</v>
      </c>
    </row>
    <row r="21" spans="1:43" ht="18.75" x14ac:dyDescent="0.3">
      <c r="A21" s="12" t="s">
        <v>16</v>
      </c>
      <c r="B21" s="13" t="str">
        <f>_xll.FDS($A21,"FG_COMPANY_NAME")</f>
        <v>Matador Resources Company</v>
      </c>
      <c r="C21" s="14">
        <f>IFERROR(IFERROR(_xll.FDS($A21,"FF_OG_PROD_DAY(QTR_R_OIL_BOE,"&amp;Current_Quarter&amp;")"),_xll.FDS($A21,"FF_OG_PROD_TOT_NET(QTR_R_OIL_BOE,"&amp;Current_Quarter&amp;")")/Inputs!$C$20),0)</f>
        <v>23.538</v>
      </c>
      <c r="D21" s="15">
        <f>IFERROR(IFERROR(_xll.FDS($A21,"FF_OG_PROD_DAY(QTR_R_NG_CFE,"&amp;Current_Quarter&amp;")")/1000,_xll.FDS($A21,"FF_OG_PROD_TOT_NET(QTR_R_NG_CFE,"&amp;Current_Quarter&amp;")")/1000/Inputs!$C$20),0)</f>
        <v>110.5</v>
      </c>
      <c r="E21" s="15">
        <f>IFERROR(IFERROR(_xll.FDS($A21,"FF_OG_PROD_DAY(QTR_R_NGL_BOE,"&amp;Current_Quarter&amp;")"),_xll.FDS($A21,"FF_OG_PROD_TOT_NET(QTR_R_NGL_BOE,"&amp;Current_Quarter&amp;")")/Inputs!$C$20),0)</f>
        <v>0</v>
      </c>
      <c r="F21" s="14">
        <f>+C21+D21/6+E21</f>
        <v>41.954666666666668</v>
      </c>
      <c r="G21" s="21">
        <f>(C21*Inputs!$C$15+D21*Inputs!$C$16+E21*Inputs!$C$17)*Inputs!$C$20</f>
        <v>149600.28</v>
      </c>
      <c r="H21" s="19">
        <f>+G21/(F21*92)</f>
        <v>38.758262886925564</v>
      </c>
      <c r="I21" s="38">
        <f>_xll.FDS($A21,"FF_OG_PROD_EXP(QTR_R,"&amp;Current_Quarter&amp;")")/($F21*Inputs!$C$20/1000)</f>
        <v>8.38249497732542</v>
      </c>
      <c r="J21" s="19">
        <f>_xll.FDS($A21,"FF_DEP_AMORT_EXP(QTR_R,"&amp;Current_Quarter&amp;")")/($F21*Inputs!$C$20/1000)</f>
        <v>12.467649692283457</v>
      </c>
      <c r="K21" s="19">
        <f>_xll.FDS($A21,"FF_SGA(QTR_R,"&amp;Current_Quarter&amp;")")/($F21*Inputs!$C$20/1000)</f>
        <v>4.1856772941946989</v>
      </c>
      <c r="L21" s="19">
        <f>+H21-I21-K21</f>
        <v>26.190090615405445</v>
      </c>
      <c r="M21" s="19">
        <f>+H21-I21-J21-K21</f>
        <v>13.722440923121985</v>
      </c>
      <c r="N21" s="14">
        <f>IFERROR(IFERROR(_xll.FDS($A21,"FF_OG_PROD_DAY(QTR_R_OIL_BOE,"&amp;Prev_Quarter&amp;")"),_xll.FDS($A21,"FF_OG_PROD_TOT_NET(QTR_R_OIL_BOE,"&amp;Prev_Quarter&amp;")")/Inputs!$C$20),0)</f>
        <v>19.422999999999998</v>
      </c>
      <c r="O21" s="15">
        <f>IFERROR(IFERROR(_xll.FDS($A21,"FF_OG_PROD_DAY(QTR_R_NG_CFE,"&amp;Prev_Quarter&amp;")")/1000,_xll.FDS($A21,"FF_OG_PROD_TOT_NET(QTR_R_NG_CFE,"&amp;Prev_Quarter&amp;")")/1000/Inputs!$C$20),0)</f>
        <v>105</v>
      </c>
      <c r="P21" s="15">
        <f>IFERROR(IFERROR(_xll.FDS($A21,"FF_OG_PROD_DAY(QTR_R_NGL_BOE,"&amp;Prev_Quarter&amp;")"),_xll.FDS($A21,"FF_OG_PROD_TOT_NET(QTR_R_NGL_BOE,"&amp;Prev_Quarter&amp;")")/Inputs!$C$20),0)</f>
        <v>0</v>
      </c>
      <c r="Q21" s="14">
        <f>+N21+O21/6+P21</f>
        <v>36.923000000000002</v>
      </c>
      <c r="R21" s="27">
        <f>+F21/Q21-1</f>
        <v>0.13627458946095028</v>
      </c>
      <c r="S21" s="15">
        <f>_xll.FDS(A21,"FF_OG_AREA_TOT(ANN_R_GROSS_ACRE,"&amp;Current_Quarter&amp;")")/1000</f>
        <v>220.434</v>
      </c>
      <c r="T21" s="15">
        <f>_xll.FDS(A21,"FF_OG_AREA_TOT(ANN_R_NET_ACRE,"&amp;Current_Quarter&amp;")")/1000</f>
        <v>145.36699999999999</v>
      </c>
      <c r="U21" s="29" t="str">
        <f>_xll.FDS($A21,"FG_PRICE("&amp;Date&amp;")")</f>
        <v>#Calc</v>
      </c>
      <c r="V21" s="29">
        <f>_xll.FDS($A21,"RTP_PRICE_HIGH_52W")</f>
        <v>33.96</v>
      </c>
      <c r="W21" s="26" t="e">
        <f>+U21/V21-1</f>
        <v>#VALUE!</v>
      </c>
      <c r="X21" s="31">
        <f>_xll.FDS($A21,"OS_SEC_SI_PCTFLT(0D)")/100</f>
        <v>0.1141668390917245</v>
      </c>
      <c r="Y21" s="30" t="str">
        <f>_xll.FDS($A21,"FREF_MARKET_VALUE_COMPANY("&amp;Date&amp;",,,,,0)")</f>
        <v>#Calc</v>
      </c>
      <c r="Z21" s="30">
        <f>_xll.FDS($A21,"FF_CASH_ONLY(QTR,0)")</f>
        <v>30.922000000000001</v>
      </c>
      <c r="AA21" s="30">
        <f>_xll.FDS($A21,"FF_DEBT(QTR,0)")</f>
        <v>574.02700000000004</v>
      </c>
      <c r="AB21" s="30" t="e">
        <f>+AA21+Y21-Z21</f>
        <v>#VALUE!</v>
      </c>
      <c r="AC21" s="15">
        <f>_xll.FDS($A21,"FF_OG_RSRV_PROVED_DEV_NET(ANN_R_OIL_BOE,0)")</f>
        <v>22.603999999999999</v>
      </c>
      <c r="AD21" s="15">
        <f>_xll.FDS($A21,"FF_OG_RSRV_PROVED_DEV_NET(ANN_R_NG_CFE,0)")/1000</f>
        <v>126.759</v>
      </c>
      <c r="AE21" s="15">
        <f>IFERROR(_xll.FDS($A21,"FF_OG_RSRV_PROVED_DEV_NET(ANN_R_NGL_BOE,0)"),0)</f>
        <v>0</v>
      </c>
      <c r="AF21" s="15">
        <f>+AC21+AD21/6+AE21</f>
        <v>43.730499999999999</v>
      </c>
      <c r="AG21" s="15">
        <f>_xll.FDS($A21,"FF_OG_RSRV_PROVED_UNDEV_NET(ANN_R_OIL_BOE,0)")</f>
        <v>34.372999999999998</v>
      </c>
      <c r="AH21" s="15">
        <f>_xll.FDS($A21,"FF_OG_RSRV_PROVED_UNDEV_NET(ANN_R_NG_CFE,0)")/1000</f>
        <v>165.89</v>
      </c>
      <c r="AI21" s="15">
        <f>IFERROR(_xll.FDS($A21,"FF_OG_RSRV_PROVED_UNDEV_NET(ANN_R_NGL_BOE,0)"),0)</f>
        <v>0</v>
      </c>
      <c r="AJ21" s="15">
        <f>+AG21+AH21/6+AI21</f>
        <v>62.021333333333331</v>
      </c>
      <c r="AK21" s="15">
        <f>IF((AJ21+AF21)/_xll.FDS($A21,"FF_OG_TOT_RSRV_PROVED_NET(ANN_R_BOE,0)")-1&lt;0.01,AJ21+AF21,"CHECK RESERVES")</f>
        <v>105.75183333333334</v>
      </c>
      <c r="AL21" s="26">
        <f>+AJ21/AK21</f>
        <v>0.58647998222253039</v>
      </c>
      <c r="AM21" s="41" t="e">
        <f>_xll.FDS($A21,"FE_GUIDANCE(PROD_DAY_OIL_ONLY,MIDPOINT,ANNUAL,+2,0,,,'')")</f>
        <v>#N/A</v>
      </c>
      <c r="AN21" s="41" t="e">
        <f>_xll.FDS($A21,"FE_GUIDANCE(PRODPERDAY,MIDPOINT,ANNUAL,+2,0,,,'')")</f>
        <v>#N/A</v>
      </c>
      <c r="AO21" s="41" t="e">
        <f>_xll.FDS($A21,"FE_GUIDANCE(TOTAL_PROD,MIDPOINT,ANNUAL,+2,0,,,'')")</f>
        <v>#N/A</v>
      </c>
      <c r="AP21" s="41" t="e">
        <f>_xll.FDS($A21,"FE_GUIDANCE(CAPEX,MIDPOINT,ANNUAL,+2,0,,,'')")</f>
        <v>#N/A</v>
      </c>
      <c r="AQ21" s="41" t="e">
        <f>_xll.FDS($A21,"FE_GUIDANCE_DATE(DATEN,CAPEX,ANNUAL,2018,'MM/DD/YYYY',0)")</f>
        <v>#N/A</v>
      </c>
    </row>
    <row r="22" spans="1:43" ht="18.75" x14ac:dyDescent="0.3">
      <c r="A22" s="12" t="s">
        <v>13</v>
      </c>
      <c r="B22" s="13" t="str">
        <f>_xll.FDS($A22,"FG_COMPANY_NAME")</f>
        <v>Noble Energy, Inc.</v>
      </c>
      <c r="C22" s="14">
        <f>IFERROR(IFERROR(_xll.FDS($A22,"FF_OG_PROD_DAY(QTR_R_OIL_BOE,"&amp;Current_Quarter&amp;")"),_xll.FDS($A22,"FF_OG_PROD_TOT_NET(QTR_R_OIL_BOE,"&amp;Current_Quarter&amp;")")/Inputs!$C$20),0)</f>
        <v>129</v>
      </c>
      <c r="D22" s="15">
        <f>IFERROR(IFERROR(_xll.FDS($A22,"FF_OG_PROD_DAY(QTR_R_NG_CFE,"&amp;Current_Quarter&amp;")")/1000,_xll.FDS($A22,"FF_OG_PROD_TOT_NET(QTR_R_NG_CFE,"&amp;Current_Quarter&amp;")")/1000/Inputs!$C$20),0)</f>
        <v>978</v>
      </c>
      <c r="E22" s="15">
        <f>IFERROR(IFERROR(_xll.FDS($A22,"FF_OG_PROD_DAY(QTR_R_NGL_BOE,"&amp;Current_Quarter&amp;")"),_xll.FDS($A22,"FF_OG_PROD_TOT_NET(QTR_R_NGL_BOE,"&amp;Current_Quarter&amp;")")/Inputs!$C$20),0)</f>
        <v>63</v>
      </c>
      <c r="F22" s="14">
        <f>+C22+D22/6+E22</f>
        <v>355</v>
      </c>
      <c r="G22" s="21">
        <f>(C22*Inputs!$C$15+D22*Inputs!$C$16+E22*Inputs!$C$17)*Inputs!$C$20</f>
        <v>1067568</v>
      </c>
      <c r="H22" s="19">
        <f>+G22/(F22*92)</f>
        <v>32.687323943661973</v>
      </c>
      <c r="I22" s="38">
        <f>_xll.FDS($A22,"FF_OG_PROD_EXP(QTR_R,"&amp;Current_Quarter&amp;")")/($F22*Inputs!$C$20/1000)</f>
        <v>5.7256582976117585</v>
      </c>
      <c r="J22" s="19">
        <f>_xll.FDS($A22,"FF_DEP_AMORT_EXP(QTR_R,"&amp;Current_Quarter&amp;")")/($F22*Inputs!$C$20/1000)</f>
        <v>16.074709124311084</v>
      </c>
      <c r="K22" s="19">
        <f>_xll.FDS($A22,"FF_SGA(QTR_R,"&amp;Current_Quarter&amp;")")/($F22*Inputs!$C$20/1000)</f>
        <v>3.1230863441518681</v>
      </c>
      <c r="L22" s="19">
        <f>+H22-I22-K22</f>
        <v>23.838579301898346</v>
      </c>
      <c r="M22" s="19">
        <f>+H22-I22-J22-K22</f>
        <v>7.7638701775872612</v>
      </c>
      <c r="N22" s="14">
        <f>IFERROR(IFERROR(_xll.FDS($A22,"FF_OG_PROD_DAY(QTR_R_OIL_BOE,"&amp;Prev_Quarter&amp;")"),_xll.FDS($A22,"FF_OG_PROD_TOT_NET(QTR_R_OIL_BOE,"&amp;Prev_Quarter&amp;")")/Inputs!$C$20),0)</f>
        <v>134</v>
      </c>
      <c r="O22" s="15">
        <f>IFERROR(IFERROR(_xll.FDS($A22,"FF_OG_PROD_DAY(QTR_R_NG_CFE,"&amp;Prev_Quarter&amp;")")/1000,_xll.FDS($A22,"FF_OG_PROD_TOT_NET(QTR_R_NG_CFE,"&amp;Prev_Quarter&amp;")")/1000/Inputs!$C$20),0)</f>
        <v>1239</v>
      </c>
      <c r="P22" s="15">
        <f>IFERROR(IFERROR(_xll.FDS($A22,"FF_OG_PROD_DAY(QTR_R_NGL_BOE,"&amp;Prev_Quarter&amp;")"),_xll.FDS($A22,"FF_OG_PROD_TOT_NET(QTR_R_NGL_BOE,"&amp;Prev_Quarter&amp;")")/Inputs!$C$20),0)</f>
        <v>67</v>
      </c>
      <c r="Q22" s="14">
        <f>+N22+O22/6+P22</f>
        <v>407.5</v>
      </c>
      <c r="R22" s="27">
        <f>+F22/Q22-1</f>
        <v>-0.12883435582822089</v>
      </c>
      <c r="S22" s="15">
        <f>_xll.FDS(A22,"FF_OG_AREA_TOT(ANN_R_GROSS_ACRE,"&amp;Current_Quarter&amp;")")/1000</f>
        <v>8014</v>
      </c>
      <c r="T22" s="15">
        <f>_xll.FDS(A22,"FF_OG_AREA_TOT(ANN_R_NET_ACRE,"&amp;Current_Quarter&amp;")")/1000</f>
        <v>3522</v>
      </c>
      <c r="U22" s="29" t="str">
        <f>_xll.FDS($A22,"FG_PRICE("&amp;Date&amp;")")</f>
        <v>#Calc</v>
      </c>
      <c r="V22" s="29">
        <f>_xll.FDS($A22,"RTP_PRICE_HIGH_52W")</f>
        <v>40.57</v>
      </c>
      <c r="W22" s="26" t="e">
        <f>+U22/V22-1</f>
        <v>#VALUE!</v>
      </c>
      <c r="X22" s="31">
        <f>_xll.FDS($A22,"OS_SEC_SI_PCTFLT(0D)")/100</f>
        <v>3.0363945346744733E-2</v>
      </c>
      <c r="Y22" s="30" t="str">
        <f>_xll.FDS($A22,"FREF_MARKET_VALUE_COMPANY("&amp;Date&amp;",,,,,0)")</f>
        <v>#Calc</v>
      </c>
      <c r="Z22" s="30">
        <f>_xll.FDS($A22,"FF_CASH_ONLY(QTR,0)")</f>
        <v>564</v>
      </c>
      <c r="AA22" s="30">
        <f>_xll.FDS($A22,"FF_DEBT(QTR,0)")</f>
        <v>7552</v>
      </c>
      <c r="AB22" s="30" t="e">
        <f>+AA22+Y22-Z22</f>
        <v>#VALUE!</v>
      </c>
      <c r="AC22" s="15">
        <f>_xll.FDS($A22,"FF_OG_RSRV_PROVED_DEV_NET(ANN_R_OIL_BOE,0)")</f>
        <v>175</v>
      </c>
      <c r="AD22" s="15">
        <f>_xll.FDS($A22,"FF_OG_RSRV_PROVED_DEV_NET(ANN_R_NG_CFE,0)")/1000</f>
        <v>3903</v>
      </c>
      <c r="AE22" s="15">
        <f>IFERROR(_xll.FDS($A22,"FF_OG_RSRV_PROVED_DEV_NET(ANN_R_NGL_BOE,0)"),0)</f>
        <v>125</v>
      </c>
      <c r="AF22" s="15">
        <f>+AC22+AD22/6+AE22</f>
        <v>950.5</v>
      </c>
      <c r="AG22" s="15">
        <f>_xll.FDS($A22,"FF_OG_RSRV_PROVED_UNDEV_NET(ANN_R_OIL_BOE,0)")</f>
        <v>158</v>
      </c>
      <c r="AH22" s="15">
        <f>_xll.FDS($A22,"FF_OG_RSRV_PROVED_UNDEV_NET(ANN_R_NG_CFE,0)")/1000</f>
        <v>1405</v>
      </c>
      <c r="AI22" s="15">
        <f>IFERROR(_xll.FDS($A22,"FF_OG_RSRV_PROVED_UNDEV_NET(ANN_R_NGL_BOE,0)"),0)</f>
        <v>94</v>
      </c>
      <c r="AJ22" s="15">
        <f>+AG22+AH22/6+AI22</f>
        <v>486.16666666666663</v>
      </c>
      <c r="AK22" s="15">
        <f>IF((AJ22+AF22)/_xll.FDS($A22,"FF_OG_TOT_RSRV_PROVED_NET(ANN_R_BOE,0)")-1&lt;0.01,AJ22+AF22,"CHECK RESERVES")</f>
        <v>1436.6666666666665</v>
      </c>
      <c r="AL22" s="26">
        <f>+AJ22/AK22</f>
        <v>0.33839907192575408</v>
      </c>
      <c r="AM22" s="41" t="e">
        <f>_xll.FDS($A22,"FE_GUIDANCE(PROD_DAY_OIL_ONLY,MIDPOINT,ANNUAL,+2,0,,,'')")</f>
        <v>#N/A</v>
      </c>
      <c r="AN22" s="41" t="e">
        <f>_xll.FDS($A22,"FE_GUIDANCE(PRODPERDAY,MIDPOINT,ANNUAL,+2,0,,,'')")</f>
        <v>#N/A</v>
      </c>
      <c r="AO22" s="41" t="e">
        <f>_xll.FDS($A22,"FE_GUIDANCE(TOTAL_PROD,MIDPOINT,ANNUAL,+2,0,,,'')")</f>
        <v>#N/A</v>
      </c>
      <c r="AP22" s="41" t="e">
        <f>_xll.FDS($A22,"FE_GUIDANCE(CAPEX,MIDPOINT,ANNUAL,+2,0,,,'')")</f>
        <v>#N/A</v>
      </c>
      <c r="AQ22" s="41" t="e">
        <f>_xll.FDS($A22,"FE_GUIDANCE_DATE(DATEN,CAPEX,ANNUAL,2018,'MM/DD/YYYY',0)")</f>
        <v>#N/A</v>
      </c>
    </row>
    <row r="23" spans="1:43" ht="18.75" x14ac:dyDescent="0.3">
      <c r="A23" s="12" t="s">
        <v>98</v>
      </c>
      <c r="B23" s="13" t="str">
        <f>_xll.FDS($A23,"FG_COMPANY_NAME")</f>
        <v>Oasis Petroleum Inc.</v>
      </c>
      <c r="C23" s="14">
        <f>IFERROR(IFERROR(_xll.FDS($A23,"FF_OG_PROD_DAY(QTR_R_OIL_BOE,"&amp;Current_Quarter&amp;")"),_xll.FDS($A23,"FF_OG_PROD_TOT_NET(QTR_R_OIL_BOE,"&amp;Current_Quarter&amp;")")/Inputs!$C$20),0)</f>
        <v>51.825000000000003</v>
      </c>
      <c r="D23" s="15">
        <f>IFERROR(IFERROR(_xll.FDS($A23,"FF_OG_PROD_DAY(QTR_R_NG_CFE,"&amp;Current_Quarter&amp;")")/1000,_xll.FDS($A23,"FF_OG_PROD_TOT_NET(QTR_R_NG_CFE,"&amp;Current_Quarter&amp;")")/1000/Inputs!$C$20),0)</f>
        <v>85.8</v>
      </c>
      <c r="E23" s="15">
        <f>IFERROR(IFERROR(_xll.FDS($A23,"FF_OG_PROD_DAY(QTR_R_NGL_BOE,"&amp;Current_Quarter&amp;")"),_xll.FDS($A23,"FF_OG_PROD_TOT_NET(QTR_R_NGL_BOE,"&amp;Current_Quarter&amp;")")/Inputs!$C$20),0)</f>
        <v>0</v>
      </c>
      <c r="F23" s="14">
        <f>+C23+D23/6+E23</f>
        <v>66.125</v>
      </c>
      <c r="G23" s="21">
        <f>(C23*Inputs!$C$15+D23*Inputs!$C$16+E23*Inputs!$C$17)*Inputs!$C$20</f>
        <v>285915.3</v>
      </c>
      <c r="H23" s="19">
        <f>+G23/(F23*92)</f>
        <v>46.998487712665401</v>
      </c>
      <c r="I23" s="38">
        <f>_xll.FDS($A23,"FF_OG_PROD_EXP(QTR_R,"&amp;Current_Quarter&amp;")")/($F23*Inputs!$C$20/1000)</f>
        <v>10.912468151557491</v>
      </c>
      <c r="J23" s="19">
        <f>_xll.FDS($A23,"FF_DEP_AMORT_EXP(QTR_R,"&amp;Current_Quarter&amp;")")/($F23*Inputs!$C$20/1000)</f>
        <v>21.745541218048817</v>
      </c>
      <c r="K23" s="19">
        <f>_xll.FDS($A23,"FF_SGA(QTR_R,"&amp;Current_Quarter&amp;")")/($F23*Inputs!$C$20/1000)</f>
        <v>3.7036245582312812</v>
      </c>
      <c r="L23" s="19">
        <f>+H23-I23-K23</f>
        <v>32.382395002876628</v>
      </c>
      <c r="M23" s="19">
        <f>+H23-I23-J23-K23</f>
        <v>10.636853784827812</v>
      </c>
      <c r="N23" s="14">
        <f>IFERROR(IFERROR(_xll.FDS($A23,"FF_OG_PROD_DAY(QTR_R_OIL_BOE,"&amp;Prev_Quarter&amp;")"),_xll.FDS($A23,"FF_OG_PROD_TOT_NET(QTR_R_OIL_BOE,"&amp;Prev_Quarter&amp;")")/Inputs!$C$20),0)</f>
        <v>47.795000000000002</v>
      </c>
      <c r="O23" s="15">
        <f>IFERROR(IFERROR(_xll.FDS($A23,"FF_OG_PROD_DAY(QTR_R_NG_CFE,"&amp;Prev_Quarter&amp;")")/1000,_xll.FDS($A23,"FF_OG_PROD_TOT_NET(QTR_R_NG_CFE,"&amp;Prev_Quarter&amp;")")/1000/Inputs!$C$20),0)</f>
        <v>84.89</v>
      </c>
      <c r="P23" s="15">
        <f>IFERROR(IFERROR(_xll.FDS($A23,"FF_OG_PROD_DAY(QTR_R_NGL_BOE,"&amp;Prev_Quarter&amp;")"),_xll.FDS($A23,"FF_OG_PROD_TOT_NET(QTR_R_NGL_BOE,"&amp;Prev_Quarter&amp;")")/Inputs!$C$20),0)</f>
        <v>0</v>
      </c>
      <c r="Q23" s="14">
        <f>+N23+O23/6+P23</f>
        <v>61.943333333333335</v>
      </c>
      <c r="R23" s="27">
        <f>+F23/Q23-1</f>
        <v>6.750793736210503E-2</v>
      </c>
      <c r="S23" s="15">
        <f>_xll.FDS(A23,"FF_OG_AREA_TOT(ANN_R_GROSS_ACRE,"&amp;Current_Quarter&amp;")")/1000</f>
        <v>730.26700000000005</v>
      </c>
      <c r="T23" s="15">
        <f>_xll.FDS(A23,"FF_OG_AREA_TOT(ANN_R_NET_ACRE,"&amp;Current_Quarter&amp;")")/1000</f>
        <v>517.80100000000004</v>
      </c>
      <c r="U23" s="29" t="str">
        <f>_xll.FDS($A23,"FG_PRICE("&amp;Date&amp;")")</f>
        <v>#Calc</v>
      </c>
      <c r="V23" s="29">
        <f>_xll.FDS($A23,"RTP_PRICE_HIGH_52W")</f>
        <v>15.265000000000001</v>
      </c>
      <c r="W23" s="26" t="e">
        <f>+U23/V23-1</f>
        <v>#VALUE!</v>
      </c>
      <c r="X23" s="31">
        <f>_xll.FDS($A23,"OS_SEC_SI_PCTFLT(0D)")/100</f>
        <v>0.1043720144703911</v>
      </c>
      <c r="Y23" s="30" t="str">
        <f>_xll.FDS($A23,"FREF_MARKET_VALUE_COMPANY("&amp;Date&amp;",,,,,0)")</f>
        <v>#Calc</v>
      </c>
      <c r="Z23" s="30">
        <f>_xll.FDS($A23,"FF_CASH_ONLY(QTR,0)")</f>
        <v>8.4879999999999995</v>
      </c>
      <c r="AA23" s="30">
        <f>_xll.FDS($A23,"FF_DEBT(QTR,0)")</f>
        <v>2340.6129999999998</v>
      </c>
      <c r="AB23" s="30" t="e">
        <f>+AA23+Y23-Z23</f>
        <v>#VALUE!</v>
      </c>
      <c r="AC23" s="15">
        <f>_xll.FDS($A23,"FF_OG_RSRV_PROVED_DEV_NET(ANN_R_OIL_BOE,0)")</f>
        <v>152.33699999999999</v>
      </c>
      <c r="AD23" s="15">
        <f>_xll.FDS($A23,"FF_OG_RSRV_PROVED_DEV_NET(ANN_R_NG_CFE,0)")/1000</f>
        <v>229.56800000000001</v>
      </c>
      <c r="AE23" s="15">
        <f>IFERROR(_xll.FDS($A23,"FF_OG_RSRV_PROVED_DEV_NET(ANN_R_NGL_BOE,0)"),0)</f>
        <v>0</v>
      </c>
      <c r="AF23" s="15">
        <f>+AC23+AD23/6+AE23</f>
        <v>190.59833333333333</v>
      </c>
      <c r="AG23" s="15">
        <f>_xll.FDS($A23,"FF_OG_RSRV_PROVED_UNDEV_NET(ANN_R_OIL_BOE,0)")</f>
        <v>84.256</v>
      </c>
      <c r="AH23" s="15">
        <f>_xll.FDS($A23,"FF_OG_RSRV_PROVED_UNDEV_NET(ANN_R_NG_CFE,0)")/1000</f>
        <v>181.536</v>
      </c>
      <c r="AI23" s="15">
        <f>IFERROR(_xll.FDS($A23,"FF_OG_RSRV_PROVED_UNDEV_NET(ANN_R_NGL_BOE,0)"),0)</f>
        <v>0</v>
      </c>
      <c r="AJ23" s="15">
        <f>+AG23+AH23/6+AI23</f>
        <v>114.512</v>
      </c>
      <c r="AK23" s="15">
        <f>IF((AJ23+AF23)/_xll.FDS($A23,"FF_OG_TOT_RSRV_PROVED_NET(ANN_R_BOE,0)")-1&lt;0.01,AJ23+AF23,"CHECK RESERVES")</f>
        <v>305.1103333333333</v>
      </c>
      <c r="AL23" s="26">
        <f>+AJ23/AK23</f>
        <v>0.37531341121408546</v>
      </c>
      <c r="AM23" s="41" t="e">
        <f>_xll.FDS($A23,"FE_GUIDANCE(PROD_DAY_OIL_ONLY,MIDPOINT,ANNUAL,+2,0,,,'')")</f>
        <v>#N/A</v>
      </c>
      <c r="AN23" s="41" t="e">
        <f>_xll.FDS($A23,"FE_GUIDANCE(PRODPERDAY,MIDPOINT,ANNUAL,+2,0,,,'')")</f>
        <v>#N/A</v>
      </c>
      <c r="AO23" s="41" t="e">
        <f>_xll.FDS($A23,"FE_GUIDANCE(TOTAL_PROD,MIDPOINT,ANNUAL,+2,0,,,'')")</f>
        <v>#N/A</v>
      </c>
      <c r="AP23" s="41" t="e">
        <f>_xll.FDS($A23,"FE_GUIDANCE(CAPEX,MIDPOINT,ANNUAL,+2,0,,,'')")</f>
        <v>#N/A</v>
      </c>
      <c r="AQ23" s="41" t="e">
        <f>_xll.FDS($A23,"FE_GUIDANCE_DATE(DATEN,CAPEX,ANNUAL,2018,'MM/DD/YYYY',0)")</f>
        <v>#N/A</v>
      </c>
    </row>
    <row r="24" spans="1:43" ht="18.75" x14ac:dyDescent="0.3">
      <c r="A24" s="12" t="s">
        <v>43</v>
      </c>
      <c r="B24" s="13" t="str">
        <f>_xll.FDS($A24,"FG_COMPANY_NAME")</f>
        <v>Occidental Petroleum Corporation</v>
      </c>
      <c r="C24" s="14">
        <f>IFERROR(IFERROR(_xll.FDS($A24,"FF_OG_PROD_DAY(QTR_R_OIL_BOE,"&amp;Current_Quarter&amp;")"),_xll.FDS($A24,"FF_OG_PROD_TOT_NET(QTR_R_OIL_BOE,"&amp;Current_Quarter&amp;")")/Inputs!$C$20),0)</f>
        <v>379</v>
      </c>
      <c r="D24" s="15">
        <f>IFERROR(IFERROR(_xll.FDS($A24,"FF_OG_PROD_DAY(QTR_R_NG_CFE,"&amp;Current_Quarter&amp;")")/1000,_xll.FDS($A24,"FF_OG_PROD_TOT_NET(QTR_R_NG_CFE,"&amp;Current_Quarter&amp;")")/1000/Inputs!$C$20),0)</f>
        <v>801</v>
      </c>
      <c r="E24" s="15">
        <f>IFERROR(IFERROR(_xll.FDS($A24,"FF_OG_PROD_DAY(QTR_R_NGL_BOE,"&amp;Current_Quarter&amp;")"),_xll.FDS($A24,"FF_OG_PROD_TOT_NET(QTR_R_NGL_BOE,"&amp;Current_Quarter&amp;")")/Inputs!$C$20),0)</f>
        <v>87</v>
      </c>
      <c r="F24" s="14">
        <f>+C24+D24/6+E24</f>
        <v>599.5</v>
      </c>
      <c r="G24" s="21">
        <f>(C24*Inputs!$C$15+D24*Inputs!$C$16+E24*Inputs!$C$17)*Inputs!$C$20</f>
        <v>2338916</v>
      </c>
      <c r="H24" s="19">
        <f>+G24/(F24*92)</f>
        <v>42.407005838198501</v>
      </c>
      <c r="I24" s="24">
        <v>10</v>
      </c>
      <c r="J24" s="19">
        <f>_xll.FDS($A24,"FF_DEP_AMORT_EXP(QTR_R,"&amp;Current_Quarter&amp;")")/($F24*Inputs!$C$20/1000)</f>
        <v>18.058527033397397</v>
      </c>
      <c r="K24" s="19">
        <f>_xll.FDS($A24,"FF_SGA(QTR_R,"&amp;Current_Quarter&amp;")")/($F24*Inputs!$C$20/1000)</f>
        <v>6.3821300358994808</v>
      </c>
      <c r="L24" s="19">
        <f>+H24-I24-K24</f>
        <v>26.024875802299022</v>
      </c>
      <c r="M24" s="19">
        <f>+H24-I24-J24-K24</f>
        <v>7.9663487689016232</v>
      </c>
      <c r="N24" s="14">
        <f>IFERROR(IFERROR(_xll.FDS($A24,"FF_OG_PROD_DAY(QTR_R_OIL_BOE,"&amp;Prev_Quarter&amp;")"),_xll.FDS($A24,"FF_OG_PROD_TOT_NET(QTR_R_OIL_BOE,"&amp;Prev_Quarter&amp;")")/Inputs!$C$20),0)</f>
        <v>378</v>
      </c>
      <c r="O24" s="15">
        <f>IFERROR(IFERROR(_xll.FDS($A24,"FF_OG_PROD_DAY(QTR_R_NG_CFE,"&amp;Prev_Quarter&amp;")")/1000,_xll.FDS($A24,"FF_OG_PROD_TOT_NET(QTR_R_NG_CFE,"&amp;Prev_Quarter&amp;")")/1000/Inputs!$C$20),0)</f>
        <v>825</v>
      </c>
      <c r="P24" s="15">
        <f>IFERROR(IFERROR(_xll.FDS($A24,"FF_OG_PROD_DAY(QTR_R_NGL_BOE,"&amp;Prev_Quarter&amp;")"),_xll.FDS($A24,"FF_OG_PROD_TOT_NET(QTR_R_NGL_BOE,"&amp;Prev_Quarter&amp;")")/Inputs!$C$20),0)</f>
        <v>85</v>
      </c>
      <c r="Q24" s="14">
        <f>+N24+O24/6+P24</f>
        <v>600.5</v>
      </c>
      <c r="R24" s="27">
        <f>+F24/Q24-1</f>
        <v>-1.6652789342215257E-3</v>
      </c>
      <c r="S24" s="15">
        <f>_xll.FDS(A24,"FF_OG_AREA_TOT(ANN_R_GROSS_ACRE,"&amp;Current_Quarter&amp;")")/1000</f>
        <v>10871</v>
      </c>
      <c r="T24" s="15">
        <f>_xll.FDS(A24,"FF_OG_AREA_TOT(ANN_R_NET_ACRE,"&amp;Current_Quarter&amp;")")/1000</f>
        <v>5095</v>
      </c>
      <c r="U24" s="29" t="str">
        <f>_xll.FDS($A24,"FG_PRICE("&amp;Date&amp;")")</f>
        <v>#Calc</v>
      </c>
      <c r="V24" s="29">
        <f>_xll.FDS($A24,"RTP_PRICE_HIGH_52W")</f>
        <v>78.09</v>
      </c>
      <c r="W24" s="26" t="e">
        <f>+U24/V24-1</f>
        <v>#VALUE!</v>
      </c>
      <c r="X24" s="31">
        <f>_xll.FDS($A24,"OS_SEC_SI_PCTFLT(0D)")/100</f>
        <v>1.5429674899799991E-2</v>
      </c>
      <c r="Y24" s="30" t="str">
        <f>_xll.FDS($A24,"FREF_MARKET_VALUE_COMPANY("&amp;Date&amp;",,,,,0)")</f>
        <v>#Calc</v>
      </c>
      <c r="Z24" s="30">
        <f>_xll.FDS($A24,"FF_CASH_ONLY(QTR,0)")</f>
        <v>1806</v>
      </c>
      <c r="AA24" s="30">
        <f>_xll.FDS($A24,"FF_DEBT(QTR,0)")</f>
        <v>9826</v>
      </c>
      <c r="AB24" s="30" t="e">
        <f>+AA24+Y24-Z24</f>
        <v>#VALUE!</v>
      </c>
      <c r="AC24" s="15">
        <f>_xll.FDS($A24,"FF_OG_RSRV_PROVED_DEV_NET(ANN_R_OIL_BOE,0)")</f>
        <v>1037</v>
      </c>
      <c r="AD24" s="15">
        <f>_xll.FDS($A24,"FF_OG_RSRV_PROVED_DEV_NET(ANN_R_NG_CFE,0)")/1000</f>
        <v>3038</v>
      </c>
      <c r="AE24" s="15">
        <f>IFERROR(_xll.FDS($A24,"FF_OG_RSRV_PROVED_DEV_NET(ANN_R_NGL_BOE,0)"),0)</f>
        <v>313</v>
      </c>
      <c r="AF24" s="15">
        <f>+AC24+AD24/6+AE24</f>
        <v>1856.3333333333333</v>
      </c>
      <c r="AG24" s="15">
        <f>_xll.FDS($A24,"FF_OG_RSRV_PROVED_UNDEV_NET(ANN_R_OIL_BOE,0)")</f>
        <v>320</v>
      </c>
      <c r="AH24" s="15">
        <f>_xll.FDS($A24,"FF_OG_RSRV_PROVED_UNDEV_NET(ANN_R_NG_CFE,0)")/1000</f>
        <v>736</v>
      </c>
      <c r="AI24" s="15">
        <f>IFERROR(_xll.FDS($A24,"FF_OG_RSRV_PROVED_UNDEV_NET(ANN_R_NGL_BOE,0)"),0)</f>
        <v>107</v>
      </c>
      <c r="AJ24" s="15">
        <f>+AG24+AH24/6+AI24</f>
        <v>549.66666666666674</v>
      </c>
      <c r="AK24" s="15">
        <f>IF((AJ24+AF24)/_xll.FDS($A24,"FF_OG_TOT_RSRV_PROVED_NET(ANN_R_BOE,0)")-1&lt;0.01,AJ24+AF24,"CHECK RESERVES")</f>
        <v>2406</v>
      </c>
      <c r="AL24" s="26">
        <f>+AJ24/AK24</f>
        <v>0.22845663618730955</v>
      </c>
      <c r="AM24" s="41" t="e">
        <f>_xll.FDS($A24,"FE_GUIDANCE(PROD_DAY_OIL_ONLY,MIDPOINT,ANNUAL,+2,0,,,'')")</f>
        <v>#N/A</v>
      </c>
      <c r="AN24" s="41" t="e">
        <f>_xll.FDS($A24,"FE_GUIDANCE(PRODPERDAY,MIDPOINT,ANNUAL,+2,0,,,'')")</f>
        <v>#N/A</v>
      </c>
      <c r="AO24" s="41" t="e">
        <f>_xll.FDS($A24,"FE_GUIDANCE(TOTAL_PROD,MIDPOINT,ANNUAL,+2,0,,,'')")</f>
        <v>#N/A</v>
      </c>
      <c r="AP24" s="41">
        <f>_xll.FDS($A24,"FE_GUIDANCE(CAPEX,MIDPOINT,ANNUAL,+2,0,,,'')")</f>
        <v>3750</v>
      </c>
      <c r="AQ24" s="41" t="str">
        <f>_xll.FDS($A24,"FE_GUIDANCE_DATE(DATEN,CAPEX,ANNUAL,2018,'MM/DD/YYYY',0)")</f>
        <v>11/02/2017</v>
      </c>
    </row>
    <row r="25" spans="1:43" ht="18.75" x14ac:dyDescent="0.3">
      <c r="A25" s="12" t="s">
        <v>19</v>
      </c>
      <c r="B25" s="13" t="str">
        <f>_xll.FDS($A25,"FG_COMPANY_NAME")</f>
        <v>PDC Energy Inc</v>
      </c>
      <c r="C25" s="14">
        <f>IFERROR(IFERROR(_xll.FDS($A25,"FF_OG_PROD_DAY(QTR_R_OIL_BOE,"&amp;Current_Quarter&amp;")"),_xll.FDS($A25,"FF_OG_PROD_TOT_NET(QTR_R_OIL_BOE,"&amp;Current_Quarter&amp;")")/Inputs!$C$20),0)</f>
        <v>36.996400000000001</v>
      </c>
      <c r="D25" s="15">
        <f>IFERROR(IFERROR(_xll.FDS($A25,"FF_OG_PROD_DAY(QTR_R_NG_CFE,"&amp;Current_Quarter&amp;")")/1000,_xll.FDS($A25,"FF_OG_PROD_TOT_NET(QTR_R_NG_CFE,"&amp;Current_Quarter&amp;")")/1000/Inputs!$C$20),0)</f>
        <v>207.28260869565219</v>
      </c>
      <c r="E25" s="15">
        <f>IFERROR(IFERROR(_xll.FDS($A25,"FF_OG_PROD_DAY(QTR_R_NGL_BOE,"&amp;Current_Quarter&amp;")"),_xll.FDS($A25,"FF_OG_PROD_TOT_NET(QTR_R_NGL_BOE,"&amp;Current_Quarter&amp;")")/Inputs!$C$20),0)</f>
        <v>20.565217391304348</v>
      </c>
      <c r="F25" s="14">
        <f>+C25+D25/6+E25</f>
        <v>92.108718840579712</v>
      </c>
      <c r="G25" s="21">
        <f>(C25*Inputs!$C$15+D25*Inputs!$C$16+E25*Inputs!$C$17)*Inputs!$C$20</f>
        <v>291711.78400000004</v>
      </c>
      <c r="H25" s="19">
        <f>+G25/(F25*92)</f>
        <v>34.424322700194118</v>
      </c>
      <c r="I25" s="38">
        <f>_xll.FDS($A25,"FF_OG_PROD_EXP(QTR_R,"&amp;Current_Quarter&amp;")")/($F25*Inputs!$C$20/1000)</f>
        <v>4.8228687409975626</v>
      </c>
      <c r="J25" s="19">
        <f>_xll.FDS($A25,"FF_DEP_AMORT_EXP(QTR_R,"&amp;Current_Quarter&amp;")")/($F25*Inputs!$C$20/1000)</f>
        <v>49.624721988898557</v>
      </c>
      <c r="K25" s="19">
        <f>_xll.FDS($A25,"FF_SGA(QTR_R,"&amp;Current_Quarter&amp;")")/($F25*Inputs!$C$20/1000)</f>
        <v>3.4575162407322813</v>
      </c>
      <c r="L25" s="19">
        <f>+H25-I25-K25</f>
        <v>26.143937718464272</v>
      </c>
      <c r="M25" s="19">
        <f>+H25-I25-J25-K25</f>
        <v>-23.480784270434285</v>
      </c>
      <c r="N25" s="14">
        <f>IFERROR(IFERROR(_xll.FDS($A25,"FF_OG_PROD_DAY(QTR_R_OIL_BOE,"&amp;Prev_Quarter&amp;")"),_xll.FDS($A25,"FF_OG_PROD_TOT_NET(QTR_R_OIL_BOE,"&amp;Prev_Quarter&amp;")")/Inputs!$C$20),0)</f>
        <v>35.231200000000001</v>
      </c>
      <c r="O25" s="15">
        <f>IFERROR(IFERROR(_xll.FDS($A25,"FF_OG_PROD_DAY(QTR_R_NG_CFE,"&amp;Prev_Quarter&amp;")")/1000,_xll.FDS($A25,"FF_OG_PROD_TOT_NET(QTR_R_NG_CFE,"&amp;Prev_Quarter&amp;")")/1000/Inputs!$C$20),0)</f>
        <v>193.29347826086956</v>
      </c>
      <c r="P25" s="15">
        <f>IFERROR(IFERROR(_xll.FDS($A25,"FF_OG_PROD_DAY(QTR_R_NGL_BOE,"&amp;Prev_Quarter&amp;")"),_xll.FDS($A25,"FF_OG_PROD_TOT_NET(QTR_R_NGL_BOE,"&amp;Prev_Quarter&amp;")")/Inputs!$C$20),0)</f>
        <v>19.717391304347824</v>
      </c>
      <c r="Q25" s="14">
        <f>+N25+O25/6+P25</f>
        <v>87.164171014492766</v>
      </c>
      <c r="R25" s="27">
        <f>+F25/Q25-1</f>
        <v>5.672683820126978E-2</v>
      </c>
      <c r="S25" s="15">
        <f>_xll.FDS(A25,"FF_OG_AREA_TOT(ANN_R_GROSS_ACRE,"&amp;Current_Quarter&amp;")")/1000</f>
        <v>240.947</v>
      </c>
      <c r="T25" s="15">
        <f>_xll.FDS(A25,"FF_OG_AREA_TOT(ANN_R_NET_ACRE,"&amp;Current_Quarter&amp;")")/1000</f>
        <v>220.45400000000001</v>
      </c>
      <c r="U25" s="29" t="str">
        <f>_xll.FDS($A25,"FG_PRICE("&amp;Date&amp;")")</f>
        <v>#Calc</v>
      </c>
      <c r="V25" s="29">
        <f>_xll.FDS($A25,"RTP_PRICE_HIGH_52W")</f>
        <v>75.989999999999995</v>
      </c>
      <c r="W25" s="26" t="e">
        <f>+U25/V25-1</f>
        <v>#VALUE!</v>
      </c>
      <c r="X25" s="31">
        <f>_xll.FDS($A25,"OS_SEC_SI_PCTFLT(0D)")/100</f>
        <v>0.10951789360229791</v>
      </c>
      <c r="Y25" s="30" t="str">
        <f>_xll.FDS($A25,"FREF_MARKET_VALUE_COMPANY("&amp;Date&amp;",,,,,0)")</f>
        <v>#Calc</v>
      </c>
      <c r="Z25" s="30">
        <f>_xll.FDS($A25,"FF_CASH_ONLY(QTR,0)")</f>
        <v>136.429</v>
      </c>
      <c r="AA25" s="30">
        <f>_xll.FDS($A25,"FF_DEBT(QTR,0)")</f>
        <v>1056.28</v>
      </c>
      <c r="AB25" s="30" t="e">
        <f>+AA25+Y25-Z25</f>
        <v>#VALUE!</v>
      </c>
      <c r="AC25" s="15">
        <f>_xll.FDS($A25,"FF_OG_RSRV_PROVED_DEV_NET(ANN_R_OIL_BOE,0)")</f>
        <v>30.013000000000002</v>
      </c>
      <c r="AD25" s="15">
        <f>_xll.FDS($A25,"FF_OG_RSRV_PROVED_DEV_NET(ANN_R_NG_CFE,0)")/1000</f>
        <v>264.452</v>
      </c>
      <c r="AE25" s="15">
        <f>IFERROR(_xll.FDS($A25,"FF_OG_RSRV_PROVED_DEV_NET(ANN_R_NGL_BOE,0)"),0)</f>
        <v>24.196000000000002</v>
      </c>
      <c r="AF25" s="15">
        <f>+AC25+AD25/6+AE25</f>
        <v>98.284333333333336</v>
      </c>
      <c r="AG25" s="15">
        <f>_xll.FDS($A25,"FF_OG_RSRV_PROVED_UNDEV_NET(ANN_R_OIL_BOE,0)")</f>
        <v>88.156000000000006</v>
      </c>
      <c r="AH25" s="15">
        <f>_xll.FDS($A25,"FF_OG_RSRV_PROVED_UNDEV_NET(ANN_R_NG_CFE,0)")/1000</f>
        <v>569.245</v>
      </c>
      <c r="AI25" s="15">
        <f>IFERROR(_xll.FDS($A25,"FF_OG_RSRV_PROVED_UNDEV_NET(ANN_R_NGL_BOE,0)"),0)</f>
        <v>60.091999999999999</v>
      </c>
      <c r="AJ25" s="15">
        <f>+AG25+AH25/6+AI25</f>
        <v>243.12216666666666</v>
      </c>
      <c r="AK25" s="15">
        <f>IF((AJ25+AF25)/_xll.FDS($A25,"FF_OG_TOT_RSRV_PROVED_NET(ANN_R_BOE,0)")-1&lt;0.01,AJ25+AF25,"CHECK RESERVES")</f>
        <v>341.40649999999999</v>
      </c>
      <c r="AL25" s="26">
        <f>+AJ25/AK25</f>
        <v>0.7121193259843227</v>
      </c>
      <c r="AM25" s="41" t="e">
        <f>_xll.FDS($A25,"FE_GUIDANCE(PROD_DAY_OIL_ONLY,MIDPOINT,ANNUAL,+2,0,,,'')")</f>
        <v>#N/A</v>
      </c>
      <c r="AN25" s="41" t="e">
        <f>_xll.FDS($A25,"FE_GUIDANCE(PRODPERDAY,MIDPOINT,ANNUAL,+2,0,,,'')")</f>
        <v>#N/A</v>
      </c>
      <c r="AO25" s="41" t="e">
        <f>_xll.FDS($A25,"FE_GUIDANCE(TOTAL_PROD,MIDPOINT,ANNUAL,+2,0,,,'')")</f>
        <v>#N/A</v>
      </c>
      <c r="AP25" s="41" t="e">
        <f>_xll.FDS($A25,"FE_GUIDANCE(CAPEX,MIDPOINT,ANNUAL,+2,0,,,'')")</f>
        <v>#N/A</v>
      </c>
      <c r="AQ25" s="41" t="e">
        <f>_xll.FDS($A25,"FE_GUIDANCE_DATE(DATEN,CAPEX,ANNUAL,2018,'MM/DD/YYYY',0)")</f>
        <v>#N/A</v>
      </c>
    </row>
    <row r="26" spans="1:43" ht="18.75" x14ac:dyDescent="0.3">
      <c r="A26" s="12" t="s">
        <v>11</v>
      </c>
      <c r="B26" s="13" t="str">
        <f>_xll.FDS($A26,"FG_COMPANY_NAME")</f>
        <v>Parsley Energy, Inc. Class A</v>
      </c>
      <c r="C26" s="14">
        <f>IFERROR(IFERROR(_xll.FDS($A26,"FF_OG_PROD_DAY(QTR_R_OIL_BOE,"&amp;Current_Quarter&amp;")"),_xll.FDS($A26,"FF_OG_PROD_TOT_NET(QTR_R_OIL_BOE,"&amp;Current_Quarter&amp;")")/Inputs!$C$20),0)</f>
        <v>47.195999999999998</v>
      </c>
      <c r="D26" s="15">
        <f>IFERROR(IFERROR(_xll.FDS($A26,"FF_OG_PROD_DAY(QTR_R_NG_CFE,"&amp;Current_Quarter&amp;")")/1000,_xll.FDS($A26,"FF_OG_PROD_TOT_NET(QTR_R_NG_CFE,"&amp;Current_Quarter&amp;")")/1000/Inputs!$C$20),0)</f>
        <v>68.097999999999999</v>
      </c>
      <c r="E26" s="15">
        <f>IFERROR(IFERROR(_xll.FDS($A26,"FF_OG_PROD_DAY(QTR_R_NGL_BOE,"&amp;Current_Quarter&amp;")"),_xll.FDS($A26,"FF_OG_PROD_TOT_NET(QTR_R_NGL_BOE,"&amp;Current_Quarter&amp;")")/Inputs!$C$20),0)</f>
        <v>12.978</v>
      </c>
      <c r="F26" s="14">
        <f>+C26+D26/6+E26</f>
        <v>71.523666666666657</v>
      </c>
      <c r="G26" s="21">
        <f>(C26*Inputs!$C$15+D26*Inputs!$C$16+E26*Inputs!$C$17)*Inputs!$C$20</f>
        <v>287456.20799999993</v>
      </c>
      <c r="H26" s="19">
        <f>+G26/(F26*92)</f>
        <v>43.685176468395071</v>
      </c>
      <c r="I26" s="38">
        <f>_xll.FDS($A26,"FF_OG_PROD_EXP(QTR_R,"&amp;Current_Quarter&amp;")")/($F26*Inputs!$C$20/1000)</f>
        <v>6.7373564197763267</v>
      </c>
      <c r="J26" s="19">
        <f>_xll.FDS($A26,"FF_DEP_AMORT_EXP(QTR_R,"&amp;Current_Quarter&amp;")")/($F26*Inputs!$C$20/1000)</f>
        <v>14.450522407400168</v>
      </c>
      <c r="K26" s="19">
        <f>_xll.FDS($A26,"FF_SGA(QTR_R,"&amp;Current_Quarter&amp;")")/($F26*Inputs!$C$20/1000)</f>
        <v>5.1021421307186667</v>
      </c>
      <c r="L26" s="19">
        <f>+H26-I26-K26</f>
        <v>31.845677917900076</v>
      </c>
      <c r="M26" s="19">
        <f>+H26-I26-J26-K26</f>
        <v>17.395155510499912</v>
      </c>
      <c r="N26" s="14">
        <f>IFERROR(IFERROR(_xll.FDS($A26,"FF_OG_PROD_DAY(QTR_R_OIL_BOE,"&amp;Prev_Quarter&amp;")"),_xll.FDS($A26,"FF_OG_PROD_TOT_NET(QTR_R_OIL_BOE,"&amp;Prev_Quarter&amp;")")/Inputs!$C$20),0)</f>
        <v>43.043999999999997</v>
      </c>
      <c r="O26" s="15">
        <f>IFERROR(IFERROR(_xll.FDS($A26,"FF_OG_PROD_DAY(QTR_R_NG_CFE,"&amp;Prev_Quarter&amp;")")/1000,_xll.FDS($A26,"FF_OG_PROD_TOT_NET(QTR_R_NG_CFE,"&amp;Prev_Quarter&amp;")")/1000/Inputs!$C$20),0)</f>
        <v>59.570999999999998</v>
      </c>
      <c r="P26" s="15">
        <f>IFERROR(IFERROR(_xll.FDS($A26,"FF_OG_PROD_DAY(QTR_R_NGL_BOE,"&amp;Prev_Quarter&amp;")"),_xll.FDS($A26,"FF_OG_PROD_TOT_NET(QTR_R_NGL_BOE,"&amp;Prev_Quarter&amp;")")/Inputs!$C$20),0)</f>
        <v>11.747</v>
      </c>
      <c r="Q26" s="14">
        <f>+N26+O26/6+P26</f>
        <v>64.719499999999996</v>
      </c>
      <c r="R26" s="27">
        <f>+F26/Q26-1</f>
        <v>0.10513317727526728</v>
      </c>
      <c r="S26" s="15">
        <f>_xll.FDS(A26,"FF_OG_AREA_TOT(ANN_R_GROSS_ACRE,"&amp;Current_Quarter&amp;")")/1000</f>
        <v>171.73</v>
      </c>
      <c r="T26" s="15">
        <f>_xll.FDS(A26,"FF_OG_AREA_TOT(ANN_R_NET_ACRE,"&amp;Current_Quarter&amp;")")/1000</f>
        <v>138.56700000000001</v>
      </c>
      <c r="U26" s="29" t="str">
        <f>_xll.FDS($A26,"FG_PRICE("&amp;Date&amp;")")</f>
        <v>#Calc</v>
      </c>
      <c r="V26" s="29">
        <f>_xll.FDS($A26,"RTP_PRICE_HIGH_52W")</f>
        <v>35.97</v>
      </c>
      <c r="W26" s="26" t="e">
        <f>+U26/V26-1</f>
        <v>#VALUE!</v>
      </c>
      <c r="X26" s="31">
        <f>_xll.FDS($A26,"OS_SEC_SI_PCTFLT(0D)")/100</f>
        <v>6.1496156156934371E-2</v>
      </c>
      <c r="Y26" s="30" t="str">
        <f>_xll.FDS($A26,"FREF_MARKET_VALUE_COMPANY("&amp;Date&amp;",,,,,0)")</f>
        <v>#Calc</v>
      </c>
      <c r="Z26" s="30">
        <f>_xll.FDS($A26,"FF_CASH_ONLY(QTR,0)")</f>
        <v>246.995</v>
      </c>
      <c r="AA26" s="30">
        <f>_xll.FDS($A26,"FF_DEBT(QTR,0)")</f>
        <v>1495.308</v>
      </c>
      <c r="AB26" s="30" t="e">
        <f>+AA26+Y26-Z26</f>
        <v>#VALUE!</v>
      </c>
      <c r="AC26" s="15">
        <f>_xll.FDS($A26,"FF_OG_RSRV_PROVED_DEV_NET(ANN_R_OIL_BOE,0)")</f>
        <v>61.133000000000003</v>
      </c>
      <c r="AD26" s="15">
        <f>_xll.FDS($A26,"FF_OG_RSRV_PROVED_DEV_NET(ANN_R_NG_CFE,0)")/1000</f>
        <v>123.946</v>
      </c>
      <c r="AE26" s="15">
        <f>IFERROR(_xll.FDS($A26,"FF_OG_RSRV_PROVED_DEV_NET(ANN_R_NGL_BOE,0)"),0)</f>
        <v>24.306000000000001</v>
      </c>
      <c r="AF26" s="15">
        <f>+AC26+AD26/6+AE26</f>
        <v>106.09666666666666</v>
      </c>
      <c r="AG26" s="15">
        <f>_xll.FDS($A26,"FF_OG_RSRV_PROVED_UNDEV_NET(ANN_R_OIL_BOE,0)")</f>
        <v>75.403000000000006</v>
      </c>
      <c r="AH26" s="15">
        <f>_xll.FDS($A26,"FF_OG_RSRV_PROVED_UNDEV_NET(ANN_R_NG_CFE,0)")/1000</f>
        <v>99.659000000000006</v>
      </c>
      <c r="AI26" s="15">
        <f>IFERROR(_xll.FDS($A26,"FF_OG_RSRV_PROVED_UNDEV_NET(ANN_R_NGL_BOE,0)"),0)</f>
        <v>24.236999999999998</v>
      </c>
      <c r="AJ26" s="15">
        <f>+AG26+AH26/6+AI26</f>
        <v>116.24983333333333</v>
      </c>
      <c r="AK26" s="15">
        <f>IF((AJ26+AF26)/_xll.FDS($A26,"FF_OG_TOT_RSRV_PROVED_NET(ANN_R_BOE,0)")-1&lt;0.01,AJ26+AF26,"CHECK RESERVES")</f>
        <v>222.34649999999999</v>
      </c>
      <c r="AL26" s="26">
        <f>+AJ26/AK26</f>
        <v>0.52283185628437301</v>
      </c>
      <c r="AM26" s="41" t="e">
        <f>_xll.FDS($A26,"FE_GUIDANCE(PROD_DAY_OIL_ONLY,MIDPOINT,ANNUAL,+2,0,,,'')")</f>
        <v>#N/A</v>
      </c>
      <c r="AN26" s="41">
        <f>_xll.FDS($A26,"FE_GUIDANCE(PRODPERDAY,MIDPOINT,ANNUAL,+2,0,,,'')")</f>
        <v>70</v>
      </c>
      <c r="AO26" s="41" t="e">
        <f>_xll.FDS($A26,"FE_GUIDANCE(TOTAL_PROD,MIDPOINT,ANNUAL,+2,0,,,'')")</f>
        <v>#N/A</v>
      </c>
      <c r="AP26" s="41">
        <f>_xll.FDS($A26,"FE_GUIDANCE(CAPEX,MIDPOINT,ANNUAL,+2,0,,,'')")</f>
        <v>1450</v>
      </c>
      <c r="AQ26" s="41" t="str">
        <f>_xll.FDS($A26,"FE_GUIDANCE_DATE(DATEN,CAPEX,ANNUAL,2018,'MM/DD/YYYY',0)")</f>
        <v>11/08/2017</v>
      </c>
    </row>
    <row r="27" spans="1:43" ht="18.75" x14ac:dyDescent="0.3">
      <c r="A27" s="12" t="s">
        <v>15</v>
      </c>
      <c r="B27" s="13" t="str">
        <f>_xll.FDS($A27,"FG_COMPANY_NAME")</f>
        <v>Pioneer Natural Resources Company</v>
      </c>
      <c r="C27" s="14">
        <f>IFERROR(IFERROR(_xll.FDS($A27,"FF_OG_PROD_DAY(QTR_R_OIL_BOE,"&amp;Current_Quarter&amp;")"),_xll.FDS($A27,"FF_OG_PROD_TOT_NET(QTR_R_OIL_BOE,"&amp;Current_Quarter&amp;")")/Inputs!$C$20),0)</f>
        <v>161.63399999999999</v>
      </c>
      <c r="D27" s="15">
        <f>IFERROR(IFERROR(_xll.FDS($A27,"FF_OG_PROD_DAY(QTR_R_NG_CFE,"&amp;Current_Quarter&amp;")")/1000,_xll.FDS($A27,"FF_OG_PROD_TOT_NET(QTR_R_NG_CFE,"&amp;Current_Quarter&amp;")")/1000/Inputs!$C$20),0)</f>
        <v>340.38400000000001</v>
      </c>
      <c r="E27" s="15">
        <f>IFERROR(IFERROR(_xll.FDS($A27,"FF_OG_PROD_DAY(QTR_R_NGL_BOE,"&amp;Current_Quarter&amp;")"),_xll.FDS($A27,"FF_OG_PROD_TOT_NET(QTR_R_NGL_BOE,"&amp;Current_Quarter&amp;")")/Inputs!$C$20),0)</f>
        <v>57.345999999999997</v>
      </c>
      <c r="F27" s="14">
        <f>+C27+D27/6+E27</f>
        <v>275.71066666666667</v>
      </c>
      <c r="G27" s="21">
        <f>(C27*Inputs!$C$15+D27*Inputs!$C$16+E27*Inputs!$C$17)*Inputs!$C$20</f>
        <v>1043709.8239999999</v>
      </c>
      <c r="H27" s="19">
        <f>+G27/(F27*92)</f>
        <v>41.147018855515199</v>
      </c>
      <c r="I27" s="38">
        <f>_xll.FDS($A27,"FF_OG_PROD_EXP(QTR_R,"&amp;Current_Quarter&amp;")")/($F27*Inputs!$C$20/1000)</f>
        <v>8.0818812580043478</v>
      </c>
      <c r="J27" s="19">
        <f>_xll.FDS($A27,"FF_DEP_AMORT_EXP(QTR_R,"&amp;Current_Quarter&amp;")")/($F27*Inputs!$C$20/1000)</f>
        <v>14.231995776290582</v>
      </c>
      <c r="K27" s="19">
        <f>_xll.FDS($A27,"FF_SGA(QTR_R,"&amp;Current_Quarter&amp;")")/($F27*Inputs!$C$20/1000)</f>
        <v>3.1933286921870834</v>
      </c>
      <c r="L27" s="19">
        <f>+H27-I27-K27</f>
        <v>29.871808905323771</v>
      </c>
      <c r="M27" s="19">
        <f>+H27-I27-J27-K27</f>
        <v>15.63981312903319</v>
      </c>
      <c r="N27" s="14">
        <f>IFERROR(IFERROR(_xll.FDS($A27,"FF_OG_PROD_DAY(QTR_R_OIL_BOE,"&amp;Prev_Quarter&amp;")"),_xll.FDS($A27,"FF_OG_PROD_TOT_NET(QTR_R_OIL_BOE,"&amp;Prev_Quarter&amp;")")/Inputs!$C$20),0)</f>
        <v>146.88399999999999</v>
      </c>
      <c r="O27" s="15">
        <f>IFERROR(IFERROR(_xll.FDS($A27,"FF_OG_PROD_DAY(QTR_R_NG_CFE,"&amp;Prev_Quarter&amp;")")/1000,_xll.FDS($A27,"FF_OG_PROD_TOT_NET(QTR_R_NG_CFE,"&amp;Prev_Quarter&amp;")")/1000/Inputs!$C$20),0)</f>
        <v>353.61200000000002</v>
      </c>
      <c r="P27" s="15">
        <f>IFERROR(IFERROR(_xll.FDS($A27,"FF_OG_PROD_DAY(QTR_R_NGL_BOE,"&amp;Prev_Quarter&amp;")"),_xll.FDS($A27,"FF_OG_PROD_TOT_NET(QTR_R_NGL_BOE,"&amp;Prev_Quarter&amp;")")/Inputs!$C$20),0)</f>
        <v>53.268000000000001</v>
      </c>
      <c r="Q27" s="14">
        <f>+N27+O27/6+P27</f>
        <v>259.08733333333333</v>
      </c>
      <c r="R27" s="27">
        <f>+F27/Q27-1</f>
        <v>6.416111941661895E-2</v>
      </c>
      <c r="S27" s="15">
        <f>_xll.FDS(A27,"FF_OG_AREA_TOT(ANN_R_GROSS_ACRE,"&amp;Current_Quarter&amp;")")/1000</f>
        <v>1587.202</v>
      </c>
      <c r="T27" s="15">
        <f>_xll.FDS(A27,"FF_OG_AREA_TOT(ANN_R_NET_ACRE,"&amp;Current_Quarter&amp;")")/1000</f>
        <v>1341.3630000000001</v>
      </c>
      <c r="U27" s="29" t="str">
        <f>_xll.FDS($A27,"FG_PRICE("&amp;Date&amp;")")</f>
        <v>#Calc</v>
      </c>
      <c r="V27" s="29">
        <f>_xll.FDS($A27,"RTP_PRICE_HIGH_52W")</f>
        <v>199.83</v>
      </c>
      <c r="W27" s="26" t="e">
        <f>+U27/V27-1</f>
        <v>#VALUE!</v>
      </c>
      <c r="X27" s="31">
        <f>_xll.FDS($A27,"OS_SEC_SI_PCTFLT(0D)")/100</f>
        <v>2.8956484075585251E-2</v>
      </c>
      <c r="Y27" s="30" t="str">
        <f>_xll.FDS($A27,"FREF_MARKET_VALUE_COMPANY("&amp;Date&amp;",,,,,0)")</f>
        <v>#Calc</v>
      </c>
      <c r="Z27" s="30">
        <f>_xll.FDS($A27,"FF_CASH_ONLY(QTR,0)")</f>
        <v>539</v>
      </c>
      <c r="AA27" s="30">
        <f>_xll.FDS($A27,"FF_DEBT(QTR,0)")</f>
        <v>2731</v>
      </c>
      <c r="AB27" s="30" t="e">
        <f>+AA27+Y27-Z27</f>
        <v>#VALUE!</v>
      </c>
      <c r="AC27" s="15">
        <f>_xll.FDS($A27,"FF_OG_RSRV_PROVED_DEV_NET(ANN_R_OIL_BOE,0)")</f>
        <v>343.51499999999999</v>
      </c>
      <c r="AD27" s="15">
        <f>_xll.FDS($A27,"FF_OG_RSRV_PROVED_DEV_NET(ANN_R_NG_CFE,0)")/1000</f>
        <v>1215.8610000000001</v>
      </c>
      <c r="AE27" s="15">
        <f>IFERROR(_xll.FDS($A27,"FF_OG_RSRV_PROVED_DEV_NET(ANN_R_NGL_BOE,0)"),0)</f>
        <v>126.928</v>
      </c>
      <c r="AF27" s="15">
        <f>+AC27+AD27/6+AE27</f>
        <v>673.0865</v>
      </c>
      <c r="AG27" s="15">
        <f>_xll.FDS($A27,"FF_OG_RSRV_PROVED_UNDEV_NET(ANN_R_OIL_BOE,0)")</f>
        <v>34.680999999999997</v>
      </c>
      <c r="AH27" s="15">
        <f>_xll.FDS($A27,"FF_OG_RSRV_PROVED_UNDEV_NET(ANN_R_NG_CFE,0)")/1000</f>
        <v>48.868000000000002</v>
      </c>
      <c r="AI27" s="15">
        <f>IFERROR(_xll.FDS($A27,"FF_OG_RSRV_PROVED_UNDEV_NET(ANN_R_NGL_BOE,0)"),0)</f>
        <v>10.013</v>
      </c>
      <c r="AJ27" s="15">
        <f>+AG27+AH27/6+AI27</f>
        <v>52.838666666666661</v>
      </c>
      <c r="AK27" s="15">
        <f>IF((AJ27+AF27)/_xll.FDS($A27,"FF_OG_TOT_RSRV_PROVED_NET(ANN_R_BOE,0)")-1&lt;0.01,AJ27+AF27,"CHECK RESERVES")</f>
        <v>725.92516666666666</v>
      </c>
      <c r="AL27" s="26">
        <f>+AJ27/AK27</f>
        <v>7.2788035314016522E-2</v>
      </c>
      <c r="AM27" s="41" t="e">
        <f>_xll.FDS($A27,"FE_GUIDANCE(PROD_DAY_OIL_ONLY,MIDPOINT,ANNUAL,+2,0,,,'')")</f>
        <v>#N/A</v>
      </c>
      <c r="AN27" s="41" t="e">
        <f>_xll.FDS($A27,"FE_GUIDANCE(PRODPERDAY,MIDPOINT,ANNUAL,+2,0,,,'')")</f>
        <v>#N/A</v>
      </c>
      <c r="AO27" s="41" t="e">
        <f>_xll.FDS($A27,"FE_GUIDANCE(TOTAL_PROD,MIDPOINT,ANNUAL,+2,0,,,'')")</f>
        <v>#N/A</v>
      </c>
      <c r="AP27" s="41" t="e">
        <f>_xll.FDS($A27,"FE_GUIDANCE(CAPEX,MIDPOINT,ANNUAL,+2,0,,,'')")</f>
        <v>#N/A</v>
      </c>
      <c r="AQ27" s="41" t="e">
        <f>_xll.FDS($A27,"FE_GUIDANCE_DATE(DATEN,PRODPERDAY,ANNUAL,2018,'MM/DD/YYYY',0)")</f>
        <v>#N/A</v>
      </c>
    </row>
    <row r="28" spans="1:43" ht="18.75" x14ac:dyDescent="0.3">
      <c r="A28" s="12" t="s">
        <v>5</v>
      </c>
      <c r="B28" s="13" t="str">
        <f>_xll.FDS($A28,"FG_COMPANY_NAME")</f>
        <v>QEP Resources, Inc.</v>
      </c>
      <c r="C28" s="14">
        <f>IFERROR(IFERROR(_xll.FDS($A28,"FF_OG_PROD_DAY(QTR_R_OIL_BOE,"&amp;Current_Quarter&amp;")"),_xll.FDS($A28,"FF_OG_PROD_TOT_NET(QTR_R_OIL_BOE,"&amp;Current_Quarter&amp;")")/Inputs!$C$20),0)</f>
        <v>52.468478260869567</v>
      </c>
      <c r="D28" s="15">
        <f>IFERROR(IFERROR(_xll.FDS($A28,"FF_OG_PROD_DAY(QTR_R_NG_CFE,"&amp;Current_Quarter&amp;")")/1000,_xll.FDS($A28,"FF_OG_PROD_TOT_NET(QTR_R_NG_CFE,"&amp;Current_Quarter&amp;")")/1000/Inputs!$C$20),0)</f>
        <v>507.60869565217394</v>
      </c>
      <c r="E28" s="15">
        <f>IFERROR(IFERROR(_xll.FDS($A28,"FF_OG_PROD_DAY(QTR_R_NGL_BOE,"&amp;Current_Quarter&amp;")"),_xll.FDS($A28,"FF_OG_PROD_TOT_NET(QTR_R_NGL_BOE,"&amp;Current_Quarter&amp;")")/Inputs!$C$20),0)</f>
        <v>16.479347826086954</v>
      </c>
      <c r="F28" s="14">
        <f>+C28+D28/6+E28</f>
        <v>153.54927536231884</v>
      </c>
      <c r="G28" s="21">
        <f>(C28*Inputs!$C$15+D28*Inputs!$C$16+E28*Inputs!$C$17)*Inputs!$C$20</f>
        <v>443493</v>
      </c>
      <c r="H28" s="19">
        <f>+G28/(F28*92)</f>
        <v>31.394326515587689</v>
      </c>
      <c r="I28" s="38">
        <f>_xll.FDS($A28,"FF_OG_PROD_EXP(QTR_R,"&amp;Current_Quarter&amp;")")/($F28*Inputs!$C$20/1000)</f>
        <v>7.4115848191110825</v>
      </c>
      <c r="J28" s="19">
        <f>_xll.FDS($A28,"FF_DEP_AMORT_EXP(QTR_R,"&amp;Current_Quarter&amp;")")/($F28*Inputs!$C$20/1000)</f>
        <v>16.026578825661403</v>
      </c>
      <c r="K28" s="19">
        <f>_xll.FDS($A28,"FF_SGA(QTR_R,"&amp;Current_Quarter&amp;")")/($F28*Inputs!$C$20/1000)</f>
        <v>3.072232866756647</v>
      </c>
      <c r="L28" s="19">
        <f>+H28-I28-K28</f>
        <v>20.910508829719962</v>
      </c>
      <c r="M28" s="19">
        <f>+H28-I28-J28-K28</f>
        <v>4.8839300040585591</v>
      </c>
      <c r="N28" s="14">
        <f>IFERROR(IFERROR(_xll.FDS($A28,"FF_OG_PROD_DAY(QTR_R_OIL_BOE,"&amp;Prev_Quarter&amp;")"),_xll.FDS($A28,"FF_OG_PROD_TOT_NET(QTR_R_OIL_BOE,"&amp;Prev_Quarter&amp;")")/Inputs!$C$20),0)</f>
        <v>52.938043478260873</v>
      </c>
      <c r="O28" s="15">
        <f>IFERROR(IFERROR(_xll.FDS($A28,"FF_OG_PROD_DAY(QTR_R_NG_CFE,"&amp;Prev_Quarter&amp;")")/1000,_xll.FDS($A28,"FF_OG_PROD_TOT_NET(QTR_R_NG_CFE,"&amp;Prev_Quarter&amp;")")/1000/Inputs!$C$20),0)</f>
        <v>497.82608695652175</v>
      </c>
      <c r="P28" s="15">
        <f>IFERROR(IFERROR(_xll.FDS($A28,"FF_OG_PROD_DAY(QTR_R_NGL_BOE,"&amp;Prev_Quarter&amp;")"),_xll.FDS($A28,"FF_OG_PROD_TOT_NET(QTR_R_NGL_BOE,"&amp;Prev_Quarter&amp;")")/Inputs!$C$20),0)</f>
        <v>14.72717391304348</v>
      </c>
      <c r="Q28" s="14">
        <f>+N28+O28/6+P28</f>
        <v>150.63623188405799</v>
      </c>
      <c r="R28" s="27">
        <f>+F28/Q28-1</f>
        <v>1.9338265713543468E-2</v>
      </c>
      <c r="S28" s="15">
        <f>_xll.FDS(A28,"FF_OG_AREA_TOT(ANN_R_GROSS_ACRE,"&amp;Current_Quarter&amp;")")/1000</f>
        <v>2496.6950000000002</v>
      </c>
      <c r="T28" s="15">
        <f>_xll.FDS(A28,"FF_OG_AREA_TOT(ANN_R_NET_ACRE,"&amp;Current_Quarter&amp;")")/1000</f>
        <v>1198.258</v>
      </c>
      <c r="U28" s="29" t="str">
        <f>_xll.FDS($A28,"FG_PRICE("&amp;Date&amp;")")</f>
        <v>#Calc</v>
      </c>
      <c r="V28" s="29">
        <f>_xll.FDS($A28,"RTP_PRICE_HIGH_52W")</f>
        <v>17.940000000000001</v>
      </c>
      <c r="W28" s="26" t="e">
        <f>+U28/V28-1</f>
        <v>#VALUE!</v>
      </c>
      <c r="X28" s="31">
        <f>_xll.FDS($A28,"OS_SEC_SI_PCTFLT(0D)")/100</f>
        <v>8.9464174081122186E-2</v>
      </c>
      <c r="Y28" s="30" t="str">
        <f>_xll.FDS($A28,"FREF_MARKET_VALUE_COMPANY("&amp;Date&amp;",,,,,0)")</f>
        <v>#Calc</v>
      </c>
      <c r="Z28" s="30">
        <f>_xll.FDS($A28,"FF_CASH_ONLY(QTR,0)")</f>
        <v>782.6</v>
      </c>
      <c r="AA28" s="30">
        <f>_xll.FDS($A28,"FF_DEBT(QTR,0)")</f>
        <v>2024.6</v>
      </c>
      <c r="AB28" s="30" t="e">
        <f>+AA28+Y28-Z28</f>
        <v>#VALUE!</v>
      </c>
      <c r="AC28" s="15">
        <f>_xll.FDS($A28,"FF_OG_RSRV_PROVED_DEV_NET(ANN_R_OIL_BOE,0)")</f>
        <v>103.2</v>
      </c>
      <c r="AD28" s="15">
        <f>_xll.FDS($A28,"FF_OG_RSRV_PROVED_DEV_NET(ANN_R_NG_CFE,0)")/1000</f>
        <v>1309.8</v>
      </c>
      <c r="AE28" s="15">
        <f>IFERROR(_xll.FDS($A28,"FF_OG_RSRV_PROVED_DEV_NET(ANN_R_NGL_BOE,0)"),0)</f>
        <v>35.700000000000003</v>
      </c>
      <c r="AF28" s="15">
        <f>+AC28+AD28/6+AE28</f>
        <v>357.2</v>
      </c>
      <c r="AG28" s="15">
        <f>_xll.FDS($A28,"FF_OG_RSRV_PROVED_UNDEV_NET(ANN_R_OIL_BOE,0)")</f>
        <v>135.4</v>
      </c>
      <c r="AH28" s="15">
        <f>_xll.FDS($A28,"FF_OG_RSRV_PROVED_UNDEV_NET(ANN_R_NG_CFE,0)")/1000</f>
        <v>1244</v>
      </c>
      <c r="AI28" s="15">
        <f>IFERROR(_xll.FDS($A28,"FF_OG_RSRV_PROVED_UNDEV_NET(ANN_R_NGL_BOE,0)"),0)</f>
        <v>31.5</v>
      </c>
      <c r="AJ28" s="15">
        <f>+AG28+AH28/6+AI28</f>
        <v>374.23333333333335</v>
      </c>
      <c r="AK28" s="15">
        <f>IF((AJ28+AF28)/_xll.FDS($A28,"FF_OG_TOT_RSRV_PROVED_NET(ANN_R_BOE,0)")-1&lt;0.01,AJ28+AF28,"CHECK RESERVES")</f>
        <v>731.43333333333339</v>
      </c>
      <c r="AL28" s="26">
        <f>+AJ28/AK28</f>
        <v>0.51164380440231505</v>
      </c>
      <c r="AM28" s="41" t="e">
        <f>_xll.FDS($A28,"FE_GUIDANCE(PROD_DAY_OIL_ONLY,MIDPOINT,ANNUAL,+2,0,,,'')")</f>
        <v>#N/A</v>
      </c>
      <c r="AN28" s="41" t="e">
        <f>_xll.FDS($A28,"FE_GUIDANCE(PRODPERDAY,MIDPOINT,ANNUAL,+2,0,,,'')")</f>
        <v>#N/A</v>
      </c>
      <c r="AO28" s="41" t="e">
        <f>_xll.FDS($A28,"FE_GUIDANCE(TOTAL_PROD,MIDPOINT,ANNUAL,+2,0,,,'')")</f>
        <v>#N/A</v>
      </c>
      <c r="AP28" s="41" t="e">
        <f>_xll.FDS($A28,"FE_GUIDANCE(CAPEX,MIDPOINT,ANNUAL,+2,0,,,'')")</f>
        <v>#N/A</v>
      </c>
      <c r="AQ28" s="41" t="e">
        <f>_xll.FDS($A28,"FE_GUIDANCE_DATE(DATEN,CAPEX,ANNUAL,2018,'MM/DD/YYYY',0)")</f>
        <v>#N/A</v>
      </c>
    </row>
    <row r="29" spans="1:43" ht="18.75" x14ac:dyDescent="0.3">
      <c r="A29" s="12" t="s">
        <v>41</v>
      </c>
      <c r="B29" s="13" t="str">
        <f>_xll.FDS($A29,"FG_COMPANY_NAME")</f>
        <v>Resolute Energy Corporation</v>
      </c>
      <c r="C29" s="14">
        <f>IFERROR(IFERROR(_xll.FDS($A29,"FF_OG_PROD_DAY(QTR_R_OIL_BOE,"&amp;Current_Quarter&amp;")"),_xll.FDS($A29,"FF_OG_PROD_TOT_NET(QTR_R_OIL_BOE,"&amp;Current_Quarter&amp;")")/Inputs!$C$20),0)</f>
        <v>16.891304347826086</v>
      </c>
      <c r="D29" s="15">
        <f>IFERROR(IFERROR(_xll.FDS($A29,"FF_OG_PROD_DAY(QTR_R_NG_CFE,"&amp;Current_Quarter&amp;")")/1000,_xll.FDS($A29,"FF_OG_PROD_TOT_NET(QTR_R_NG_CFE,"&amp;Current_Quarter&amp;")")/1000/Inputs!$C$20),0)</f>
        <v>38.728260869565219</v>
      </c>
      <c r="E29" s="15">
        <f>IFERROR(IFERROR(_xll.FDS($A29,"FF_OG_PROD_DAY(QTR_R_NGL_BOE,"&amp;Current_Quarter&amp;")"),_xll.FDS($A29,"FF_OG_PROD_TOT_NET(QTR_R_NGL_BOE,"&amp;Current_Quarter&amp;")")/Inputs!$C$20),0)</f>
        <v>5.2173913043478262</v>
      </c>
      <c r="F29" s="14">
        <f>+C29+D29/6+E29</f>
        <v>28.563405797101446</v>
      </c>
      <c r="G29" s="21">
        <f>(C29*Inputs!$C$15+D29*Inputs!$C$16+E29*Inputs!$C$17)*Inputs!$C$20</f>
        <v>108159.00000000001</v>
      </c>
      <c r="H29" s="19">
        <f>+G29/(F29*92)</f>
        <v>41.159002980909506</v>
      </c>
      <c r="I29" s="38">
        <f>_xll.FDS($A29,"FF_OG_PROD_EXP(QTR_R,"&amp;Current_Quarter&amp;")")/($F29*Inputs!$C$20/1000)</f>
        <v>12.885139849051818</v>
      </c>
      <c r="J29" s="19">
        <f>_xll.FDS($A29,"FF_DEP_AMORT_EXP(QTR_R,"&amp;Current_Quarter&amp;")")/($F29*Inputs!$C$20/1000)</f>
        <v>9.7118031331261498</v>
      </c>
      <c r="K29" s="19">
        <f>_xll.FDS($A29,"FF_SGA(QTR_R,"&amp;Current_Quarter&amp;")")/($F29*Inputs!$C$20/1000)</f>
        <v>3.6326504725058664</v>
      </c>
      <c r="L29" s="19">
        <f>+H29-I29-K29</f>
        <v>24.641212659351822</v>
      </c>
      <c r="M29" s="19">
        <f>+H29-I29-J29-K29</f>
        <v>14.929409526225673</v>
      </c>
      <c r="N29" s="14">
        <f>IFERROR(IFERROR(_xll.FDS($A29,"FF_OG_PROD_DAY(QTR_R_OIL_BOE,"&amp;Prev_Quarter&amp;")"),_xll.FDS($A29,"FF_OG_PROD_TOT_NET(QTR_R_OIL_BOE,"&amp;Prev_Quarter&amp;")")/Inputs!$C$20),0)</f>
        <v>15.217391304347826</v>
      </c>
      <c r="O29" s="15">
        <f>IFERROR(IFERROR(_xll.FDS($A29,"FF_OG_PROD_DAY(QTR_R_NG_CFE,"&amp;Prev_Quarter&amp;")")/1000,_xll.FDS($A29,"FF_OG_PROD_TOT_NET(QTR_R_NG_CFE,"&amp;Prev_Quarter&amp;")")/1000/Inputs!$C$20),0)</f>
        <v>31.315217391304348</v>
      </c>
      <c r="P29" s="15">
        <f>IFERROR(IFERROR(_xll.FDS($A29,"FF_OG_PROD_DAY(QTR_R_NGL_BOE,"&amp;Prev_Quarter&amp;")"),_xll.FDS($A29,"FF_OG_PROD_TOT_NET(QTR_R_NGL_BOE,"&amp;Prev_Quarter&amp;")")/Inputs!$C$20),0)</f>
        <v>3.652173913043478</v>
      </c>
      <c r="Q29" s="14">
        <f>+N29+O29/6+P29</f>
        <v>24.088768115942027</v>
      </c>
      <c r="R29" s="27">
        <f>+F29/Q29-1</f>
        <v>0.18575618560577567</v>
      </c>
      <c r="S29" s="15">
        <f>_xll.FDS(A29,"FF_OG_AREA_TOT(ANN_R_GROSS_ACRE,"&amp;Current_Quarter&amp;")")/1000</f>
        <v>72.337000000000003</v>
      </c>
      <c r="T29" s="15">
        <f>_xll.FDS(A29,"FF_OG_AREA_TOT(ANN_R_NET_ACRE,"&amp;Current_Quarter&amp;")")/1000</f>
        <v>51.948</v>
      </c>
      <c r="U29" s="29" t="str">
        <f>_xll.FDS($A29,"FG_PRICE("&amp;Date&amp;")")</f>
        <v>#Calc</v>
      </c>
      <c r="V29" s="29">
        <f>_xll.FDS($A29,"RTP_PRICE_HIGH_52W")</f>
        <v>49.14</v>
      </c>
      <c r="W29" s="26" t="e">
        <f>+U29/V29-1</f>
        <v>#VALUE!</v>
      </c>
      <c r="X29" s="31">
        <f>_xll.FDS($A29,"OS_SEC_SI_PCTFLT(0D)")/100</f>
        <v>0.33565961174752845</v>
      </c>
      <c r="Y29" s="30" t="str">
        <f>_xll.FDS($A29,"FREF_MARKET_VALUE_COMPANY("&amp;Date&amp;",,,,,0)")</f>
        <v>#Calc</v>
      </c>
      <c r="Z29" s="30">
        <f>_xll.FDS($A29,"FF_CASH_ONLY(QTR,0)")</f>
        <v>0.88800000000000001</v>
      </c>
      <c r="AA29" s="30">
        <f>_xll.FDS($A29,"FF_DEBT(QTR,0)")</f>
        <v>645.19299999999998</v>
      </c>
      <c r="AB29" s="30" t="e">
        <f>+AA29+Y29-Z29</f>
        <v>#VALUE!</v>
      </c>
      <c r="AC29" s="15">
        <f>_xll.FDS($A29,"FF_OG_RSRV_PROVED_DEV_NET(ANN_R_OIL_BOE,0)")</f>
        <v>30.026</v>
      </c>
      <c r="AD29" s="15">
        <f>_xll.FDS($A29,"FF_OG_RSRV_PROVED_DEV_NET(ANN_R_NG_CFE,0)")/1000</f>
        <v>24.209</v>
      </c>
      <c r="AE29" s="15">
        <f>IFERROR(_xll.FDS($A29,"FF_OG_RSRV_PROVED_DEV_NET(ANN_R_NGL_BOE,0)"),0)</f>
        <v>3.5950000000000002</v>
      </c>
      <c r="AF29" s="15">
        <f>+AC29+AD29/6+AE29</f>
        <v>37.655833333333334</v>
      </c>
      <c r="AG29" s="15">
        <f>_xll.FDS($A29,"FF_OG_RSRV_PROVED_UNDEV_NET(ANN_R_OIL_BOE,0)")</f>
        <v>13.778</v>
      </c>
      <c r="AH29" s="15">
        <f>_xll.FDS($A29,"FF_OG_RSRV_PROVED_UNDEV_NET(ANN_R_NG_CFE,0)")/1000</f>
        <v>28.238</v>
      </c>
      <c r="AI29" s="15">
        <f>IFERROR(_xll.FDS($A29,"FF_OG_RSRV_PROVED_UNDEV_NET(ANN_R_NGL_BOE,0)"),0)</f>
        <v>4.1269999999999998</v>
      </c>
      <c r="AJ29" s="15">
        <f>+AG29+AH29/6+AI29</f>
        <v>22.611333333333331</v>
      </c>
      <c r="AK29" s="15">
        <f>IF((AJ29+AF29)/_xll.FDS($A29,"FF_OG_TOT_RSRV_PROVED_NET(ANN_R_BOE,0)")-1&lt;0.01,AJ29+AF29,"CHECK RESERVES")</f>
        <v>60.267166666666668</v>
      </c>
      <c r="AL29" s="26">
        <f>+AJ29/AK29</f>
        <v>0.3751849403904281</v>
      </c>
      <c r="AM29" s="41" t="e">
        <f>_xll.FDS($A29,"FE_GUIDANCE(PROD_DAY_OIL_ONLY,MIDPOINT,ANNUAL,+2,0,,,'')")</f>
        <v>#N/A</v>
      </c>
      <c r="AN29" s="41" t="e">
        <f>_xll.FDS($A29,"FE_GUIDANCE(PRODPERDAY,MIDPOINT,ANNUAL,+2,0,,,'')")</f>
        <v>#N/A</v>
      </c>
      <c r="AO29" s="41" t="e">
        <f>_xll.FDS($A29,"FE_GUIDANCE(TOTAL_PROD,MIDPOINT,ANNUAL,+2,0,,,'')")</f>
        <v>#N/A</v>
      </c>
      <c r="AP29" s="41" t="e">
        <f>_xll.FDS($A29,"FE_GUIDANCE(CAPEX,MIDPOINT,ANNUAL,+2,0,,,'')")</f>
        <v>#N/A</v>
      </c>
      <c r="AQ29" s="41" t="e">
        <f>_xll.FDS($A29,"FE_GUIDANCE_DATE(DATEN,CAPEX,ANNUAL,2018,'MM/DD/YYYY',0)")</f>
        <v>#N/A</v>
      </c>
    </row>
    <row r="30" spans="1:43" ht="18.75" x14ac:dyDescent="0.3">
      <c r="A30" s="12" t="s">
        <v>97</v>
      </c>
      <c r="B30" s="13" t="str">
        <f>_xll.FDS($A30,"FG_COMPANY_NAME")</f>
        <v>Rosehill Resources, Inc. Class A</v>
      </c>
      <c r="C30" s="14">
        <f>IFERROR(IFERROR(_xll.FDS($A30,"FF_OG_PROD_DAY(QTR_R_OIL_BOE,"&amp;Current_Quarter&amp;")"),_xll.FDS($A30,"FF_OG_PROD_TOT_NET(QTR_R_OIL_BOE,"&amp;Current_Quarter&amp;")")/Inputs!$C$20),0)</f>
        <v>0</v>
      </c>
      <c r="D30" s="15">
        <f>IFERROR(IFERROR(_xll.FDS($A30,"FF_OG_PROD_DAY(QTR_R_NG_CFE,"&amp;Current_Quarter&amp;")")/1000,_xll.FDS($A30,"FF_OG_PROD_TOT_NET(QTR_R_NG_CFE,"&amp;Current_Quarter&amp;")")/1000/Inputs!$C$20),0)</f>
        <v>0</v>
      </c>
      <c r="E30" s="15">
        <f>IFERROR(IFERROR(_xll.FDS($A30,"FF_OG_PROD_DAY(QTR_R_NGL_BOE,"&amp;Current_Quarter&amp;")"),_xll.FDS($A30,"FF_OG_PROD_TOT_NET(QTR_R_NGL_BOE,"&amp;Current_Quarter&amp;")")/Inputs!$C$20),0)</f>
        <v>0</v>
      </c>
      <c r="F30" s="14">
        <f>+C30+D30/6+E30</f>
        <v>0</v>
      </c>
      <c r="G30" s="21">
        <f>(C30*Inputs!$C$15+D30*Inputs!$C$16+E30*Inputs!$C$17)*Inputs!$C$20</f>
        <v>0</v>
      </c>
      <c r="H30" s="19" t="e">
        <f>+G30/(F30*92)</f>
        <v>#DIV/0!</v>
      </c>
      <c r="I30" s="38" t="e">
        <f>_xll.FDS($A30,"FF_OG_PROD_EXP(QTR_R,"&amp;Current_Quarter&amp;")")/($F30*Inputs!$C$20/1000)</f>
        <v>#N/A</v>
      </c>
      <c r="J30" s="19" t="e">
        <f>_xll.FDS($A30,"FF_DEP_AMORT_EXP(QTR_R,"&amp;Current_Quarter&amp;")")/($F30*Inputs!$C$20/1000)</f>
        <v>#DIV/0!</v>
      </c>
      <c r="K30" s="19" t="e">
        <f>_xll.FDS($A30,"FF_SGA(QTR_R,"&amp;Current_Quarter&amp;")")/($F30*Inputs!$C$20/1000)</f>
        <v>#DIV/0!</v>
      </c>
      <c r="L30" s="19" t="e">
        <f>+H30-I30-K30</f>
        <v>#DIV/0!</v>
      </c>
      <c r="M30" s="19" t="e">
        <f>+H30-I30-J30-K30</f>
        <v>#DIV/0!</v>
      </c>
      <c r="N30" s="14">
        <f>IFERROR(IFERROR(_xll.FDS($A30,"FF_OG_PROD_DAY(QTR_R_OIL_BOE,"&amp;Prev_Quarter&amp;")"),_xll.FDS($A30,"FF_OG_PROD_TOT_NET(QTR_R_OIL_BOE,"&amp;Prev_Quarter&amp;")")/Inputs!$C$20),0)</f>
        <v>0</v>
      </c>
      <c r="O30" s="15">
        <f>IFERROR(IFERROR(_xll.FDS($A30,"FF_OG_PROD_DAY(QTR_R_NG_CFE,"&amp;Prev_Quarter&amp;")")/1000,_xll.FDS($A30,"FF_OG_PROD_TOT_NET(QTR_R_NG_CFE,"&amp;Prev_Quarter&amp;")")/1000/Inputs!$C$20),0)</f>
        <v>0</v>
      </c>
      <c r="P30" s="15">
        <f>IFERROR(IFERROR(_xll.FDS($A30,"FF_OG_PROD_DAY(QTR_R_NGL_BOE,"&amp;Prev_Quarter&amp;")"),_xll.FDS($A30,"FF_OG_PROD_TOT_NET(QTR_R_NGL_BOE,"&amp;Prev_Quarter&amp;")")/Inputs!$C$20),0)</f>
        <v>0</v>
      </c>
      <c r="Q30" s="14">
        <f>+N30+O30/6+P30</f>
        <v>0</v>
      </c>
      <c r="R30" s="27" t="e">
        <f>+F30/Q30-1</f>
        <v>#DIV/0!</v>
      </c>
      <c r="S30" s="15" t="e">
        <f>_xll.FDS(A30,"FF_OG_AREA_TOT(ANN_R_GROSS_ACRE,"&amp;Current_Quarter&amp;")")/1000</f>
        <v>#N/A</v>
      </c>
      <c r="T30" s="15" t="e">
        <f>_xll.FDS(A30,"FF_OG_AREA_TOT(ANN_R_NET_ACRE,"&amp;Current_Quarter&amp;")")/1000</f>
        <v>#N/A</v>
      </c>
      <c r="U30" s="29" t="str">
        <f>_xll.FDS($A30,"FG_PRICE("&amp;Date&amp;")")</f>
        <v>#Calc</v>
      </c>
      <c r="V30" s="29">
        <f>_xll.FDS($A30,"RTP_PRICE_HIGH_52W")</f>
        <v>11.69</v>
      </c>
      <c r="W30" s="26" t="e">
        <f>+U30/V30-1</f>
        <v>#VALUE!</v>
      </c>
      <c r="X30" s="31">
        <f>_xll.FDS($A30,"OS_SEC_SI_PCTFLT(0D)")/100</f>
        <v>6.4121013629747259E-2</v>
      </c>
      <c r="Y30" s="30" t="str">
        <f>_xll.FDS($A30,"FREF_MARKET_VALUE_COMPANY("&amp;Date&amp;",,,,,0)")</f>
        <v>#Calc</v>
      </c>
      <c r="Z30" s="30">
        <f>_xll.FDS($A30,"FF_CASH_ONLY(QTR,0)")</f>
        <v>4.6559999999999997</v>
      </c>
      <c r="AA30" s="30">
        <f>_xll.FDS($A30,"FF_DEBT(QTR,0)")</f>
        <v>50</v>
      </c>
      <c r="AB30" s="30" t="e">
        <f>+AA30+Y30-Z30</f>
        <v>#VALUE!</v>
      </c>
      <c r="AC30" s="15" t="e">
        <f>_xll.FDS($A30,"FF_OG_RSRV_PROVED_DEV_NET(ANN_R_OIL_BOE,0)")</f>
        <v>#N/A</v>
      </c>
      <c r="AD30" s="15" t="e">
        <f>_xll.FDS($A30,"FF_OG_RSRV_PROVED_DEV_NET(ANN_R_NG_CFE,0)")/1000</f>
        <v>#N/A</v>
      </c>
      <c r="AE30" s="15">
        <f>IFERROR(_xll.FDS($A30,"FF_OG_RSRV_PROVED_DEV_NET(ANN_R_NGL_BOE,0)"),0)</f>
        <v>0</v>
      </c>
      <c r="AF30" s="15" t="e">
        <f>+AC30+AD30/6+AE30</f>
        <v>#N/A</v>
      </c>
      <c r="AG30" s="15" t="e">
        <f>_xll.FDS($A30,"FF_OG_RSRV_PROVED_UNDEV_NET(ANN_R_OIL_BOE,0)")</f>
        <v>#N/A</v>
      </c>
      <c r="AH30" s="15" t="e">
        <f>_xll.FDS($A30,"FF_OG_RSRV_PROVED_UNDEV_NET(ANN_R_NG_CFE,0)")/1000</f>
        <v>#N/A</v>
      </c>
      <c r="AI30" s="15">
        <f>IFERROR(_xll.FDS($A30,"FF_OG_RSRV_PROVED_UNDEV_NET(ANN_R_NGL_BOE,0)"),0)</f>
        <v>0</v>
      </c>
      <c r="AJ30" s="15" t="e">
        <f>+AG30+AH30/6+AI30</f>
        <v>#N/A</v>
      </c>
      <c r="AK30" s="15" t="e">
        <f>IF((AJ30+AF30)/_xll.FDS($A30,"FF_OG_TOT_RSRV_PROVED_NET(ANN_R_BOE,0)")-1&lt;0.01,AJ30+AF30,"CHECK RESERVES")</f>
        <v>#N/A</v>
      </c>
      <c r="AL30" s="26" t="e">
        <f>+AJ30/AK30</f>
        <v>#N/A</v>
      </c>
      <c r="AM30" s="41" t="e">
        <f>_xll.FDS($A30,"FE_GUIDANCE(PROD_DAY_OIL_ONLY,MIDPOINT,ANNUAL,+2,0,,,'')")</f>
        <v>#N/A</v>
      </c>
      <c r="AN30" s="41">
        <f>_xll.FDS($A30,"FE_GUIDANCE(PRODPERDAY,MIDPOINT,ANNUAL,+2,0,,,'')")</f>
        <v>13.25</v>
      </c>
      <c r="AO30" s="41" t="e">
        <f>_xll.FDS($A30,"FE_GUIDANCE(TOTAL_PROD,MIDPOINT,ANNUAL,+2,0,,,'')")</f>
        <v>#N/A</v>
      </c>
      <c r="AP30" s="41" t="e">
        <f>_xll.FDS($A30,"FE_GUIDANCE(CAPEX,MIDPOINT,ANNUAL,+2,0,,,'')")</f>
        <v>#N/A</v>
      </c>
      <c r="AQ30" s="41" t="e">
        <f>_xll.FDS($A30,"FE_GUIDANCE_DATE(DATEN,CAPEX,ANNUAL,2018,'MM/DD/YYYY',0)")</f>
        <v>#N/A</v>
      </c>
    </row>
    <row r="31" spans="1:43" ht="18.75" x14ac:dyDescent="0.3">
      <c r="A31" s="12" t="s">
        <v>12</v>
      </c>
      <c r="B31" s="13" t="str">
        <f>_xll.FDS($A31,"FG_COMPANY_NAME")</f>
        <v>RSP Permian, Inc.</v>
      </c>
      <c r="C31" s="14">
        <f>IFERROR(IFERROR(_xll.FDS($A31,"FF_OG_PROD_DAY(QTR_R_OIL_BOE,"&amp;Current_Quarter&amp;")"),_xll.FDS($A31,"FF_OG_PROD_TOT_NET(QTR_R_OIL_BOE,"&amp;Current_Quarter&amp;")")/Inputs!$C$20),0)</f>
        <v>41.841700000000003</v>
      </c>
      <c r="D31" s="15">
        <f>IFERROR(IFERROR(_xll.FDS($A31,"FF_OG_PROD_DAY(QTR_R_NG_CFE,"&amp;Current_Quarter&amp;")")/1000,_xll.FDS($A31,"FF_OG_PROD_TOT_NET(QTR_R_NG_CFE,"&amp;Current_Quarter&amp;")")/1000/Inputs!$C$20),0)</f>
        <v>45.96696</v>
      </c>
      <c r="E31" s="15">
        <f>IFERROR(IFERROR(_xll.FDS($A31,"FF_OG_PROD_DAY(QTR_R_NGL_BOE,"&amp;Current_Quarter&amp;")"),_xll.FDS($A31,"FF_OG_PROD_TOT_NET(QTR_R_NGL_BOE,"&amp;Current_Quarter&amp;")")/Inputs!$C$20),0)</f>
        <v>9.4291</v>
      </c>
      <c r="F31" s="14">
        <f>+C31+D31/6+E31</f>
        <v>58.931960000000004</v>
      </c>
      <c r="G31" s="21">
        <f>(C31*Inputs!$C$15+D31*Inputs!$C$16+E31*Inputs!$C$17)*Inputs!$C$20</f>
        <v>246092.81296000004</v>
      </c>
      <c r="H31" s="19">
        <f>+G31/(F31*92)</f>
        <v>45.390003658456294</v>
      </c>
      <c r="I31" s="38">
        <f>_xll.FDS($A31,"FF_OG_PROD_EXP(QTR_R,"&amp;Current_Quarter&amp;")")/($F31*Inputs!$C$20/1000)</f>
        <v>8.6071993946032421</v>
      </c>
      <c r="J31" s="19">
        <f>_xll.FDS($A31,"FF_DEP_AMORT_EXP(QTR_R,"&amp;Current_Quarter&amp;")")/($F31*Inputs!$C$20/1000)</f>
        <v>13.69744687440139</v>
      </c>
      <c r="K31" s="19">
        <f>_xll.FDS($A31,"FF_SGA(QTR_R,"&amp;Current_Quarter&amp;")")/($F31*Inputs!$C$20/1000)</f>
        <v>2.2354445776923519</v>
      </c>
      <c r="L31" s="19">
        <f>+H31-I31-K31</f>
        <v>34.547359686160704</v>
      </c>
      <c r="M31" s="19">
        <f>+H31-I31-J31-K31</f>
        <v>20.84991281175931</v>
      </c>
      <c r="N31" s="14">
        <f>IFERROR(IFERROR(_xll.FDS($A31,"FF_OG_PROD_DAY(QTR_R_OIL_BOE,"&amp;Prev_Quarter&amp;")"),_xll.FDS($A31,"FF_OG_PROD_TOT_NET(QTR_R_OIL_BOE,"&amp;Prev_Quarter&amp;")")/Inputs!$C$20),0)</f>
        <v>39.125500000000002</v>
      </c>
      <c r="O31" s="15">
        <f>IFERROR(IFERROR(_xll.FDS($A31,"FF_OG_PROD_DAY(QTR_R_NG_CFE,"&amp;Prev_Quarter&amp;")")/1000,_xll.FDS($A31,"FF_OG_PROD_TOT_NET(QTR_R_NG_CFE,"&amp;Prev_Quarter&amp;")")/1000/Inputs!$C$20),0)</f>
        <v>39.125519999999995</v>
      </c>
      <c r="P31" s="15">
        <f>IFERROR(IFERROR(_xll.FDS($A31,"FF_OG_PROD_DAY(QTR_R_NGL_BOE,"&amp;Prev_Quarter&amp;")"),_xll.FDS($A31,"FF_OG_PROD_TOT_NET(QTR_R_NGL_BOE,"&amp;Prev_Quarter&amp;")")/Inputs!$C$20),0)</f>
        <v>8.6945999999999994</v>
      </c>
      <c r="Q31" s="14">
        <f>+N31+O31/6+P31</f>
        <v>54.34102</v>
      </c>
      <c r="R31" s="27">
        <f>+F31/Q31-1</f>
        <v>8.4483876084769927E-2</v>
      </c>
      <c r="S31" s="15">
        <f>_xll.FDS(A31,"FF_OG_AREA_TOT(ANN_R_GROSS_ACRE,"&amp;Current_Quarter&amp;")")/1000</f>
        <v>138.63300000000001</v>
      </c>
      <c r="T31" s="15">
        <f>_xll.FDS(A31,"FF_OG_AREA_TOT(ANN_R_NET_ACRE,"&amp;Current_Quarter&amp;")")/1000</f>
        <v>83.986000000000004</v>
      </c>
      <c r="U31" s="29" t="str">
        <f>_xll.FDS($A31,"FG_PRICE("&amp;Date&amp;")")</f>
        <v>#Calc</v>
      </c>
      <c r="V31" s="29">
        <f>_xll.FDS($A31,"RTP_PRICE_HIGH_52W")</f>
        <v>44.11</v>
      </c>
      <c r="W31" s="26" t="e">
        <f>+U31/V31-1</f>
        <v>#VALUE!</v>
      </c>
      <c r="X31" s="31">
        <f>_xll.FDS($A31,"OS_SEC_SI_PCTFLT(0D)")/100</f>
        <v>4.4087761674600975E-2</v>
      </c>
      <c r="Y31" s="30" t="str">
        <f>_xll.FDS($A31,"FREF_MARKET_VALUE_COMPANY("&amp;Date&amp;",,,,,0)")</f>
        <v>#Calc</v>
      </c>
      <c r="Z31" s="30">
        <f>_xll.FDS($A31,"FF_CASH_ONLY(QTR,0)")</f>
        <v>46.473999999999997</v>
      </c>
      <c r="AA31" s="30">
        <f>_xll.FDS($A31,"FF_DEBT(QTR,0)")</f>
        <v>1478.5</v>
      </c>
      <c r="AB31" s="30" t="e">
        <f>+AA31+Y31-Z31</f>
        <v>#VALUE!</v>
      </c>
      <c r="AC31" s="15">
        <f>_xll.FDS($A31,"FF_OG_RSRV_PROVED_DEV_NET(ANN_R_OIL_BOE,0)")</f>
        <v>65.025000000000006</v>
      </c>
      <c r="AD31" s="15">
        <f>_xll.FDS($A31,"FF_OG_RSRV_PROVED_DEV_NET(ANN_R_NG_CFE,0)")/1000</f>
        <v>76.254600000000011</v>
      </c>
      <c r="AE31" s="15">
        <f>IFERROR(_xll.FDS($A31,"FF_OG_RSRV_PROVED_DEV_NET(ANN_R_NGL_BOE,0)"),0)</f>
        <v>18.759699999999999</v>
      </c>
      <c r="AF31" s="15">
        <f>+AC31+AD31/6+AE31</f>
        <v>96.493800000000007</v>
      </c>
      <c r="AG31" s="15">
        <f>_xll.FDS($A31,"FF_OG_RSRV_PROVED_UNDEV_NET(ANN_R_OIL_BOE,0)")</f>
        <v>99.702500000000001</v>
      </c>
      <c r="AH31" s="15">
        <f>_xll.FDS($A31,"FF_OG_RSRV_PROVED_UNDEV_NET(ANN_R_NG_CFE,0)")/1000</f>
        <v>100.5307</v>
      </c>
      <c r="AI31" s="15">
        <f>IFERROR(_xll.FDS($A31,"FF_OG_RSRV_PROVED_UNDEV_NET(ANN_R_NGL_BOE,0)"),0)</f>
        <v>23.936399999999999</v>
      </c>
      <c r="AJ31" s="15">
        <f>+AG31+AH31/6+AI31</f>
        <v>140.39401666666666</v>
      </c>
      <c r="AK31" s="15">
        <f>IF((AJ31+AF31)/_xll.FDS($A31,"FF_OG_TOT_RSRV_PROVED_NET(ANN_R_BOE,0)")-1&lt;0.01,AJ31+AF31,"CHECK RESERVES")</f>
        <v>236.88781666666665</v>
      </c>
      <c r="AL31" s="26">
        <f>+AJ31/AK31</f>
        <v>0.59266035139417961</v>
      </c>
      <c r="AM31" s="41" t="e">
        <f>_xll.FDS($A31,"FE_GUIDANCE(PROD_DAY_OIL_ONLY,MIDPOINT,ANNUAL,+2,0,,,'')")</f>
        <v>#N/A</v>
      </c>
      <c r="AN31" s="41" t="e">
        <f>_xll.FDS($A31,"FE_GUIDANCE(PRODPERDAY,MIDPOINT,ANNUAL,+2,0,,,'')")</f>
        <v>#N/A</v>
      </c>
      <c r="AO31" s="41" t="e">
        <f>_xll.FDS($A31,"FE_GUIDANCE(TOTAL_PROD,MIDPOINT,ANNUAL,+2,0,,,'')")</f>
        <v>#N/A</v>
      </c>
      <c r="AP31" s="41" t="e">
        <f>_xll.FDS($A31,"FE_GUIDANCE(CAPEX,MIDPOINT,ANNUAL,+2,0,,,'')")</f>
        <v>#N/A</v>
      </c>
      <c r="AQ31" s="41" t="e">
        <f>_xll.FDS($A31,"FE_GUIDANCE_DATE(DATEN,CAPEX,ANNUAL,2018,'MM/DD/YYYY',0)")</f>
        <v>#N/A</v>
      </c>
    </row>
    <row r="32" spans="1:43" ht="18.75" x14ac:dyDescent="0.3">
      <c r="A32" s="12" t="s">
        <v>18</v>
      </c>
      <c r="B32" s="13" t="str">
        <f>_xll.FDS($A32,"FG_COMPANY_NAME")</f>
        <v>SM Energy Company</v>
      </c>
      <c r="C32" s="14">
        <f>IFERROR(IFERROR(_xll.FDS($A32,"FF_OG_PROD_DAY(QTR_R_OIL_BOE,"&amp;Current_Quarter&amp;")"),_xll.FDS($A32,"FF_OG_PROD_TOT_NET(QTR_R_OIL_BOE,"&amp;Current_Quarter&amp;")")/Inputs!$C$20),0)</f>
        <v>37.1</v>
      </c>
      <c r="D32" s="15">
        <f>IFERROR(IFERROR(_xll.FDS($A32,"FF_OG_PROD_DAY(QTR_R_NG_CFE,"&amp;Current_Quarter&amp;")")/1000,_xll.FDS($A32,"FF_OG_PROD_TOT_NET(QTR_R_NG_CFE,"&amp;Current_Quarter&amp;")")/1000/Inputs!$C$20),0)</f>
        <v>316.10000000000002</v>
      </c>
      <c r="E32" s="15">
        <f>IFERROR(IFERROR(_xll.FDS($A32,"FF_OG_PROD_DAY(QTR_R_NGL_BOE,"&amp;Current_Quarter&amp;")"),_xll.FDS($A32,"FF_OG_PROD_TOT_NET(QTR_R_NGL_BOE,"&amp;Current_Quarter&amp;")")/Inputs!$C$20),0)</f>
        <v>26.2</v>
      </c>
      <c r="F32" s="14">
        <f>+C32+D32/6+E32</f>
        <v>115.98333333333333</v>
      </c>
      <c r="G32" s="21">
        <f>(C32*Inputs!$C$15+D32*Inputs!$C$16+E32*Inputs!$C$17)*Inputs!$C$20</f>
        <v>335229.60000000003</v>
      </c>
      <c r="H32" s="19">
        <f>+G32/(F32*92)</f>
        <v>31.416582842362409</v>
      </c>
      <c r="I32" s="38">
        <f>_xll.FDS($A32,"FF_OG_PROD_EXP(QTR_R,"&amp;Current_Quarter&amp;")")/($F32*Inputs!$C$20/1000)</f>
        <v>6.2602697788912689</v>
      </c>
      <c r="J32" s="19">
        <f>_xll.FDS($A32,"FF_DEP_AMORT_EXP(QTR_R,"&amp;Current_Quarter&amp;")")/($F32*Inputs!$C$20/1000)</f>
        <v>12.614162454625538</v>
      </c>
      <c r="K32" s="19">
        <f>_xll.FDS($A32,"FF_SGA(QTR_R,"&amp;Current_Quarter&amp;")")/($F32*Inputs!$C$20/1000)</f>
        <v>2.6128191831659966</v>
      </c>
      <c r="L32" s="19">
        <f>+H32-I32-K32</f>
        <v>22.543493880305142</v>
      </c>
      <c r="M32" s="19">
        <f>+H32-I32-J32-K32</f>
        <v>9.9293314256796048</v>
      </c>
      <c r="N32" s="14">
        <f>IFERROR(IFERROR(_xll.FDS($A32,"FF_OG_PROD_DAY(QTR_R_OIL_BOE,"&amp;Prev_Quarter&amp;")"),_xll.FDS($A32,"FF_OG_PROD_TOT_NET(QTR_R_OIL_BOE,"&amp;Prev_Quarter&amp;")")/Inputs!$C$20),0)</f>
        <v>32</v>
      </c>
      <c r="O32" s="15">
        <f>IFERROR(IFERROR(_xll.FDS($A32,"FF_OG_PROD_DAY(QTR_R_NG_CFE,"&amp;Prev_Quarter&amp;")")/1000,_xll.FDS($A32,"FF_OG_PROD_TOT_NET(QTR_R_NG_CFE,"&amp;Prev_Quarter&amp;")")/1000/Inputs!$C$20),0)</f>
        <v>374.1</v>
      </c>
      <c r="P32" s="15">
        <f>IFERROR(IFERROR(_xll.FDS($A32,"FF_OG_PROD_DAY(QTR_R_NGL_BOE,"&amp;Prev_Quarter&amp;")"),_xll.FDS($A32,"FF_OG_PROD_TOT_NET(QTR_R_NGL_BOE,"&amp;Prev_Quarter&amp;")")/Inputs!$C$20),0)</f>
        <v>30.3</v>
      </c>
      <c r="Q32" s="14">
        <f>+N32+O32/6+P32</f>
        <v>124.64999999999999</v>
      </c>
      <c r="R32" s="27">
        <f>+F32/Q32-1</f>
        <v>-6.9528011766278874E-2</v>
      </c>
      <c r="S32" s="15">
        <f>_xll.FDS(A32,"FF_OG_AREA_TOT(ANN_R_GROSS_ACRE,"&amp;Current_Quarter&amp;")")/1000</f>
        <v>1277.145</v>
      </c>
      <c r="T32" s="15">
        <f>_xll.FDS(A32,"FF_OG_AREA_TOT(ANN_R_NET_ACRE,"&amp;Current_Quarter&amp;")")/1000</f>
        <v>851.32399999999996</v>
      </c>
      <c r="U32" s="29" t="str">
        <f>_xll.FDS($A32,"FG_PRICE("&amp;Date&amp;")")</f>
        <v>#Calc</v>
      </c>
      <c r="V32" s="29">
        <f>_xll.FDS($A32,"RTP_PRICE_HIGH_52W")</f>
        <v>33.56</v>
      </c>
      <c r="W32" s="26" t="e">
        <f>+U32/V32-1</f>
        <v>#VALUE!</v>
      </c>
      <c r="X32" s="31">
        <f>_xll.FDS($A32,"OS_SEC_SI_PCTFLT(0D)")/100</f>
        <v>0.17166521802810761</v>
      </c>
      <c r="Y32" s="30" t="str">
        <f>_xll.FDS($A32,"FREF_MARKET_VALUE_COMPANY("&amp;Date&amp;",,,,,0)")</f>
        <v>#Calc</v>
      </c>
      <c r="Z32" s="30">
        <f>_xll.FDS($A32,"FF_CASH_ONLY(QTR,0)")</f>
        <v>441.41500000000002</v>
      </c>
      <c r="AA32" s="30">
        <f>_xll.FDS($A32,"FF_DEBT(QTR,0)")</f>
        <v>2905.3580000000002</v>
      </c>
      <c r="AB32" s="30" t="e">
        <f>+AA32+Y32-Z32</f>
        <v>#VALUE!</v>
      </c>
      <c r="AC32" s="15">
        <f>_xll.FDS($A32,"FF_OG_RSRV_PROVED_DEV_NET(ANN_R_OIL_BOE,0)")</f>
        <v>48.5</v>
      </c>
      <c r="AD32" s="15">
        <f>_xll.FDS($A32,"FF_OG_RSRV_PROVED_DEV_NET(ANN_R_NG_CFE,0)")/1000</f>
        <v>609.1</v>
      </c>
      <c r="AE32" s="15">
        <f>IFERROR(_xll.FDS($A32,"FF_OG_RSRV_PROVED_DEV_NET(ANN_R_NGL_BOE,0)"),0)</f>
        <v>58.6</v>
      </c>
      <c r="AF32" s="15">
        <f>+AC32+AD32/6+AE32</f>
        <v>208.61666666666665</v>
      </c>
      <c r="AG32" s="15">
        <f>_xll.FDS($A32,"FF_OG_RSRV_PROVED_UNDEV_NET(ANN_R_OIL_BOE,0)")</f>
        <v>56.4</v>
      </c>
      <c r="AH32" s="15">
        <f>_xll.FDS($A32,"FF_OG_RSRV_PROVED_UNDEV_NET(ANN_R_NG_CFE,0)")/1000</f>
        <v>502</v>
      </c>
      <c r="AI32" s="15">
        <f>IFERROR(_xll.FDS($A32,"FF_OG_RSRV_PROVED_UNDEV_NET(ANN_R_NGL_BOE,0)"),0)</f>
        <v>47.1</v>
      </c>
      <c r="AJ32" s="15">
        <f>+AG32+AH32/6+AI32</f>
        <v>187.16666666666666</v>
      </c>
      <c r="AK32" s="15">
        <f>IF((AJ32+AF32)/_xll.FDS($A32,"FF_OG_TOT_RSRV_PROVED_NET(ANN_R_BOE,0)")-1&lt;0.01,AJ32+AF32,"CHECK RESERVES")</f>
        <v>395.7833333333333</v>
      </c>
      <c r="AL32" s="26">
        <f>+AJ32/AK32</f>
        <v>0.47290184023245041</v>
      </c>
      <c r="AM32" s="41" t="e">
        <f>_xll.FDS($A32,"FE_GUIDANCE(PROD_DAY_OIL_ONLY,MIDPOINT,ANNUAL,+2,0,,,'')")</f>
        <v>#N/A</v>
      </c>
      <c r="AN32" s="41" t="e">
        <f>_xll.FDS($A32,"FE_GUIDANCE(PRODPERDAY,MIDPOINT,ANNUAL,+2,0,,,'')")</f>
        <v>#N/A</v>
      </c>
      <c r="AO32" s="41" t="e">
        <f>_xll.FDS($A32,"FE_GUIDANCE(TOTAL_PROD,MIDPOINT,ANNUAL,+2,0,,,'')")</f>
        <v>#N/A</v>
      </c>
      <c r="AP32" s="41" t="e">
        <f>_xll.FDS($A32,"FE_GUIDANCE(CAPEX,MIDPOINT,ANNUAL,+2,0,,,'')")</f>
        <v>#N/A</v>
      </c>
      <c r="AQ32" s="41" t="e">
        <f>_xll.FDS($A32,"FE_GUIDANCE_DATE(DATEN,CAPEX,ANNUAL,2018,'MM/DD/YYYY',0)")</f>
        <v>#N/A</v>
      </c>
    </row>
    <row r="33" spans="1:43" ht="18.75" x14ac:dyDescent="0.3">
      <c r="A33" s="12" t="s">
        <v>88</v>
      </c>
      <c r="B33" s="13" t="str">
        <f>_xll.FDS($A33,"FG_COMPANY_NAME")</f>
        <v>U.S. Energy Corp.</v>
      </c>
      <c r="C33" s="14">
        <f>IFERROR(IFERROR(_xll.FDS($A33,"FF_OG_PROD_DAY(QTR_R_OIL_BOE,"&amp;Current_Quarter&amp;")"),_xll.FDS($A33,"FF_OG_PROD_TOT_NET(QTR_R_OIL_BOE,"&amp;Current_Quarter&amp;")")/Inputs!$C$20),0)</f>
        <v>0.32608695652173914</v>
      </c>
      <c r="D33" s="15">
        <f>IFERROR(IFERROR(_xll.FDS($A33,"FF_OG_PROD_DAY(QTR_R_NG_CFE,"&amp;Current_Quarter&amp;")")/1000,_xll.FDS($A33,"FF_OG_PROD_TOT_NET(QTR_R_NG_CFE,"&amp;Current_Quarter&amp;")")/1000/Inputs!$C$20),0)</f>
        <v>0.82413043478260861</v>
      </c>
      <c r="E33" s="15">
        <f>IFERROR(IFERROR(_xll.FDS($A33,"FF_OG_PROD_DAY(QTR_R_NGL_BOE,"&amp;Current_Quarter&amp;")"),_xll.FDS($A33,"FF_OG_PROD_TOT_NET(QTR_R_NGL_BOE,"&amp;Current_Quarter&amp;")")/Inputs!$C$20),0)</f>
        <v>0</v>
      </c>
      <c r="F33" s="14">
        <f>+C33+D33/6+E33</f>
        <v>0.46344202898550724</v>
      </c>
      <c r="G33" s="21">
        <f>(C33*Inputs!$C$15+D33*Inputs!$C$16+E33*Inputs!$C$17)*Inputs!$C$20</f>
        <v>1877.46</v>
      </c>
      <c r="H33" s="19">
        <f>+G33/(F33*92)</f>
        <v>44.033930107106563</v>
      </c>
      <c r="I33" s="38">
        <f>_xll.FDS($A33,"FF_OG_PROD_EXP(QTR_R,"&amp;Current_Quarter&amp;")")/($F33*Inputs!$C$20/1000)</f>
        <v>20.07661637088578</v>
      </c>
      <c r="J33" s="19">
        <f>_xll.FDS($A33,"FF_DEP_AMORT_EXP(QTR_R,"&amp;Current_Quarter&amp;")")/($F33*Inputs!$C$20/1000)</f>
        <v>3.4242826987725747</v>
      </c>
      <c r="K33" s="19">
        <f>_xll.FDS($A33,"FF_SGA(QTR_R,"&amp;Current_Quarter&amp;")")/($F33*Inputs!$C$20/1000)</f>
        <v>14.048940661402549</v>
      </c>
      <c r="L33" s="19">
        <f>+H33-I33-K33</f>
        <v>9.9083730748182344</v>
      </c>
      <c r="M33" s="19">
        <f>+H33-I33-J33-K33</f>
        <v>6.4840903760456587</v>
      </c>
      <c r="N33" s="14">
        <f>IFERROR(IFERROR(_xll.FDS($A33,"FF_OG_PROD_DAY(QTR_R_OIL_BOE,"&amp;Prev_Quarter&amp;")"),_xll.FDS($A33,"FF_OG_PROD_TOT_NET(QTR_R_OIL_BOE,"&amp;Prev_Quarter&amp;")")/Inputs!$C$20),0)</f>
        <v>0.39134782608695651</v>
      </c>
      <c r="O33" s="15">
        <f>IFERROR(IFERROR(_xll.FDS($A33,"FF_OG_PROD_DAY(QTR_R_NG_CFE,"&amp;Prev_Quarter&amp;")")/1000,_xll.FDS($A33,"FF_OG_PROD_TOT_NET(QTR_R_NG_CFE,"&amp;Prev_Quarter&amp;")")/1000/Inputs!$C$20),0)</f>
        <v>1.4585543478260872</v>
      </c>
      <c r="P33" s="15">
        <f>IFERROR(IFERROR(_xll.FDS($A33,"FF_OG_PROD_DAY(QTR_R_NGL_BOE,"&amp;Prev_Quarter&amp;")"),_xll.FDS($A33,"FF_OG_PROD_TOT_NET(QTR_R_NGL_BOE,"&amp;Prev_Quarter&amp;")")/Inputs!$C$20),0)</f>
        <v>0</v>
      </c>
      <c r="Q33" s="14">
        <f>+N33+O33/6+P33</f>
        <v>0.63444021739130441</v>
      </c>
      <c r="R33" s="27">
        <f>+F33/Q33-1</f>
        <v>-0.26952608570261938</v>
      </c>
      <c r="S33" s="15">
        <f>_xll.FDS(A33,"FF_OG_AREA_TOT(ANN_R_GROSS_ACRE,"&amp;Current_Quarter&amp;")")/1000</f>
        <v>95.838999999999999</v>
      </c>
      <c r="T33" s="15">
        <f>_xll.FDS(A33,"FF_OG_AREA_TOT(ANN_R_NET_ACRE,"&amp;Current_Quarter&amp;")")/1000</f>
        <v>7.9580000000000002</v>
      </c>
      <c r="U33" s="29" t="str">
        <f>_xll.FDS($A33,"FG_PRICE("&amp;Date&amp;")")</f>
        <v>#Calc</v>
      </c>
      <c r="V33" s="29">
        <f>_xll.FDS($A33,"RTP_PRICE_HIGH_52W")</f>
        <v>1.96</v>
      </c>
      <c r="W33" s="26" t="e">
        <f>+U33/V33-1</f>
        <v>#VALUE!</v>
      </c>
      <c r="X33" s="31">
        <f>_xll.FDS($A33,"OS_SEC_SI_PCTFLT(0D)")/100</f>
        <v>8.2010349904084947</v>
      </c>
      <c r="Y33" s="30" t="str">
        <f>_xll.FDS($A33,"FREF_MARKET_VALUE_COMPANY("&amp;Date&amp;",,,,,0)")</f>
        <v>#Calc</v>
      </c>
      <c r="Z33" s="30">
        <f>_xll.FDS($A33,"FF_CASH_ONLY(QTR,0)")</f>
        <v>1.8140000000000001</v>
      </c>
      <c r="AA33" s="30">
        <f>_xll.FDS($A33,"FF_DEBT(QTR,0)")</f>
        <v>6</v>
      </c>
      <c r="AB33" s="30" t="e">
        <f>+AA33+Y33-Z33</f>
        <v>#VALUE!</v>
      </c>
      <c r="AC33" s="15">
        <f>_xll.FDS($A33,"FF_OG_RSRV_PROVED_DEV_NET(ANN_R_OIL_BOE,0)")</f>
        <v>0.6573</v>
      </c>
      <c r="AD33" s="15">
        <f>_xll.FDS($A33,"FF_OG_RSRV_PROVED_DEV_NET(ANN_R_NG_CFE,0)")/1000</f>
        <v>1.37917</v>
      </c>
      <c r="AE33" s="15">
        <f>IFERROR(_xll.FDS($A33,"FF_OG_RSRV_PROVED_DEV_NET(ANN_R_NGL_BOE,0)"),0)</f>
        <v>0</v>
      </c>
      <c r="AF33" s="15">
        <f>+AC33+AD33/6+AE33</f>
        <v>0.88716166666666663</v>
      </c>
      <c r="AG33" s="15">
        <f>_xll.FDS($A33,"FF_OG_RSRV_PROVED_UNDEV_NET(ANN_R_OIL_BOE,0)")</f>
        <v>0</v>
      </c>
      <c r="AH33" s="15">
        <f>_xll.FDS($A33,"FF_OG_RSRV_PROVED_UNDEV_NET(ANN_R_NG_CFE,0)")/1000</f>
        <v>0</v>
      </c>
      <c r="AI33" s="15">
        <f>IFERROR(_xll.FDS($A33,"FF_OG_RSRV_PROVED_UNDEV_NET(ANN_R_NGL_BOE,0)"),0)</f>
        <v>0</v>
      </c>
      <c r="AJ33" s="15">
        <f>+AG33+AH33/6+AI33</f>
        <v>0</v>
      </c>
      <c r="AK33" s="15">
        <f>IF((AJ33+AF33)/_xll.FDS($A33,"FF_OG_TOT_RSRV_PROVED_NET(ANN_R_BOE,0)")-1&lt;0.01,AJ33+AF33,"CHECK RESERVES")</f>
        <v>0.88716166666666663</v>
      </c>
      <c r="AL33" s="26">
        <f>+AJ33/AK33</f>
        <v>0</v>
      </c>
      <c r="AM33" s="41" t="e">
        <f>_xll.FDS($A33,"FE_GUIDANCE(PROD_DAY_OIL_ONLY,MIDPOINT,ANNUAL,+2,0,,,'')")</f>
        <v>#N/A</v>
      </c>
      <c r="AN33" s="41" t="e">
        <f>_xll.FDS($A33,"FE_GUIDANCE(PRODPERDAY,MIDPOINT,ANNUAL,+2,0,,,'')")</f>
        <v>#N/A</v>
      </c>
      <c r="AO33" s="41" t="e">
        <f>_xll.FDS($A33,"FE_GUIDANCE(TOTAL_PROD,MIDPOINT,ANNUAL,+2,0,,,'')")</f>
        <v>#N/A</v>
      </c>
      <c r="AP33" s="41" t="e">
        <f>_xll.FDS($A33,"FE_GUIDANCE(CAPEX,MIDPOINT,ANNUAL,+2,0,,,'')")</f>
        <v>#N/A</v>
      </c>
      <c r="AQ33" s="41" t="e">
        <f>_xll.FDS($A33,"FE_GUIDANCE_DATE(DATEN,CAPEX,ANNUAL,2018,'MM/DD/YYYY',0)")</f>
        <v>#N/A</v>
      </c>
    </row>
    <row r="34" spans="1:43" ht="18.75" x14ac:dyDescent="0.3">
      <c r="A34" s="12" t="s">
        <v>14</v>
      </c>
      <c r="B34" s="13" t="str">
        <f>_xll.FDS($A34,"FG_COMPANY_NAME")</f>
        <v>WPX Energy, Inc. Class A</v>
      </c>
      <c r="C34" s="14">
        <f>IFERROR(IFERROR(_xll.FDS($A34,"FF_OG_PROD_DAY(QTR_R_OIL_BOE,"&amp;Current_Quarter&amp;")"),_xll.FDS($A34,"FF_OG_PROD_TOT_NET(QTR_R_OIL_BOE,"&amp;Current_Quarter&amp;")")/Inputs!$C$20),0)</f>
        <v>64.8</v>
      </c>
      <c r="D34" s="15">
        <f>IFERROR(IFERROR(_xll.FDS($A34,"FF_OG_PROD_DAY(QTR_R_NG_CFE,"&amp;Current_Quarter&amp;")")/1000,_xll.FDS($A34,"FF_OG_PROD_TOT_NET(QTR_R_NG_CFE,"&amp;Current_Quarter&amp;")")/1000/Inputs!$C$20),0)</f>
        <v>204</v>
      </c>
      <c r="E34" s="15">
        <f>IFERROR(IFERROR(_xll.FDS($A34,"FF_OG_PROD_DAY(QTR_R_NGL_BOE,"&amp;Current_Quarter&amp;")"),_xll.FDS($A34,"FF_OG_PROD_TOT_NET(QTR_R_NGL_BOE,"&amp;Current_Quarter&amp;")")/Inputs!$C$20),0)</f>
        <v>13.3</v>
      </c>
      <c r="F34" s="14">
        <f>+C34+D34/6+E34</f>
        <v>112.1</v>
      </c>
      <c r="G34" s="21">
        <f>(C34*Inputs!$C$15+D34*Inputs!$C$16+E34*Inputs!$C$17)*Inputs!$C$20</f>
        <v>414782</v>
      </c>
      <c r="H34" s="19">
        <f>+G34/(F34*92)</f>
        <v>40.218554861730603</v>
      </c>
      <c r="I34" s="38">
        <f>_xll.FDS($A34,"FF_OG_PROD_EXP(QTR_R,"&amp;Current_Quarter&amp;")")/($F34*Inputs!$C$20/1000)</f>
        <v>8.1449016794011566</v>
      </c>
      <c r="J34" s="19">
        <f>_xll.FDS($A34,"FF_DEP_AMORT_EXP(QTR_R,"&amp;Current_Quarter&amp;")")/($F34*Inputs!$C$20/1000)</f>
        <v>18.326028778652603</v>
      </c>
      <c r="K34" s="19">
        <f>_xll.FDS($A34,"FF_SGA(QTR_R,"&amp;Current_Quarter&amp;")")/($F34*Inputs!$C$20/1000)</f>
        <v>4.0724508397005783</v>
      </c>
      <c r="L34" s="19">
        <f>+H34-I34-K34</f>
        <v>28.001202342628865</v>
      </c>
      <c r="M34" s="19">
        <f>+H34-I34-J34-K34</f>
        <v>9.6751735639762622</v>
      </c>
      <c r="N34" s="14">
        <f>IFERROR(IFERROR(_xll.FDS($A34,"FF_OG_PROD_DAY(QTR_R_OIL_BOE,"&amp;Prev_Quarter&amp;")"),_xll.FDS($A34,"FF_OG_PROD_TOT_NET(QTR_R_OIL_BOE,"&amp;Prev_Quarter&amp;")")/Inputs!$C$20),0)</f>
        <v>58.6</v>
      </c>
      <c r="O34" s="15">
        <f>IFERROR(IFERROR(_xll.FDS($A34,"FF_OG_PROD_DAY(QTR_R_NG_CFE,"&amp;Prev_Quarter&amp;")")/1000,_xll.FDS($A34,"FF_OG_PROD_TOT_NET(QTR_R_NG_CFE,"&amp;Prev_Quarter&amp;")")/1000/Inputs!$C$20),0)</f>
        <v>203</v>
      </c>
      <c r="P34" s="15">
        <f>IFERROR(IFERROR(_xll.FDS($A34,"FF_OG_PROD_DAY(QTR_R_NGL_BOE,"&amp;Prev_Quarter&amp;")"),_xll.FDS($A34,"FF_OG_PROD_TOT_NET(QTR_R_NGL_BOE,"&amp;Prev_Quarter&amp;")")/Inputs!$C$20),0)</f>
        <v>13.8</v>
      </c>
      <c r="Q34" s="14">
        <f>+N34+O34/6+P34</f>
        <v>106.23333333333333</v>
      </c>
      <c r="R34" s="27">
        <f>+F34/Q34-1</f>
        <v>5.5224348917477295E-2</v>
      </c>
      <c r="S34" s="15">
        <f>_xll.FDS(A34,"FF_OG_AREA_TOT(ANN_R_GROSS_ACRE,"&amp;Current_Quarter&amp;")")/1000</f>
        <v>853.63599999999997</v>
      </c>
      <c r="T34" s="15">
        <f>_xll.FDS(A34,"FF_OG_AREA_TOT(ANN_R_NET_ACRE,"&amp;Current_Quarter&amp;")")/1000</f>
        <v>509.58499999999998</v>
      </c>
      <c r="U34" s="29" t="str">
        <f>_xll.FDS($A34,"FG_PRICE("&amp;Date&amp;")")</f>
        <v>#Calc</v>
      </c>
      <c r="V34" s="29">
        <f>_xll.FDS($A34,"RTP_PRICE_HIGH_52W")</f>
        <v>16.09</v>
      </c>
      <c r="W34" s="26" t="e">
        <f>+U34/V34-1</f>
        <v>#VALUE!</v>
      </c>
      <c r="X34" s="31">
        <f>_xll.FDS($A34,"OS_SEC_SI_PCTFLT(0D)")/100</f>
        <v>5.7813877918118567E-2</v>
      </c>
      <c r="Y34" s="30" t="str">
        <f>_xll.FDS($A34,"FREF_MARKET_VALUE_COMPANY("&amp;Date&amp;",,,,,0)")</f>
        <v>#Calc</v>
      </c>
      <c r="Z34" s="30">
        <f>_xll.FDS($A34,"FF_CASH_ONLY(QTR,0)")</f>
        <v>10</v>
      </c>
      <c r="AA34" s="30">
        <f>_xll.FDS($A34,"FF_DEBT(QTR,0)")</f>
        <v>2859</v>
      </c>
      <c r="AB34" s="30" t="e">
        <f>+AA34+Y34-Z34</f>
        <v>#VALUE!</v>
      </c>
      <c r="AC34" s="15">
        <f>_xll.FDS($A34,"FF_OG_RSRV_PROVED_DEV_NET(ANN_R_OIL_BOE,0)")</f>
        <v>84.4</v>
      </c>
      <c r="AD34" s="15">
        <f>_xll.FDS($A34,"FF_OG_RSRV_PROVED_DEV_NET(ANN_R_NG_CFE,0)")/1000</f>
        <v>440.2</v>
      </c>
      <c r="AE34" s="15">
        <f>IFERROR(_xll.FDS($A34,"FF_OG_RSRV_PROVED_DEV_NET(ANN_R_NGL_BOE,0)"),0)</f>
        <v>24.1</v>
      </c>
      <c r="AF34" s="15">
        <f>+AC34+AD34/6+AE34</f>
        <v>181.86666666666665</v>
      </c>
      <c r="AG34" s="15">
        <f>_xll.FDS($A34,"FF_OG_RSRV_PROVED_UNDEV_NET(ANN_R_OIL_BOE,0)")</f>
        <v>90.2</v>
      </c>
      <c r="AH34" s="15">
        <f>_xll.FDS($A34,"FF_OG_RSRV_PROVED_UNDEV_NET(ANN_R_NG_CFE,0)")/1000</f>
        <v>294.2</v>
      </c>
      <c r="AI34" s="15">
        <f>IFERROR(_xll.FDS($A34,"FF_OG_RSRV_PROVED_UNDEV_NET(ANN_R_NGL_BOE,0)"),0)</f>
        <v>25.4</v>
      </c>
      <c r="AJ34" s="15">
        <f>+AG34+AH34/6+AI34</f>
        <v>164.63333333333335</v>
      </c>
      <c r="AK34" s="15">
        <f>IF((AJ34+AF34)/_xll.FDS($A34,"FF_OG_TOT_RSRV_PROVED_NET(ANN_R_BOE,0)")-1&lt;0.01,AJ34+AF34,"CHECK RESERVES")</f>
        <v>346.5</v>
      </c>
      <c r="AL34" s="26">
        <f>+AJ34/AK34</f>
        <v>0.47513227513227518</v>
      </c>
      <c r="AM34" s="41">
        <f>_xll.FDS($A34,"FE_GUIDANCE(PROD_DAY_OIL_ONLY,MIDPOINT,ANNUAL,+2,0,,,'')")</f>
        <v>85</v>
      </c>
      <c r="AN34" s="41">
        <f>_xll.FDS($A34,"FE_GUIDANCE(PRODPERDAY,MIDPOINT,ANNUAL,+2,0,,,'')")</f>
        <v>137.5</v>
      </c>
      <c r="AO34" s="41" t="e">
        <f>_xll.FDS($A34,"FE_GUIDANCE(TOTAL_PROD,MIDPOINT,ANNUAL,+2,0,,,'')")</f>
        <v>#N/A</v>
      </c>
      <c r="AP34" s="41">
        <f>_xll.FDS($A34,"FE_GUIDANCE(CAPEX,MIDPOINT,ANNUAL,+2,0,,,'')")</f>
        <v>1150</v>
      </c>
      <c r="AQ34" s="41" t="str">
        <f>_xll.FDS($A34,"FE_GUIDANCE_DATE(DATEN,CAPEX,ANNUAL,2018,'MM/DD/YYYY',0)")</f>
        <v>11/02/2017</v>
      </c>
    </row>
    <row r="35" spans="1:43" ht="18.75" x14ac:dyDescent="0.3">
      <c r="A35" s="12" t="s">
        <v>4</v>
      </c>
      <c r="B35" s="13" t="str">
        <f>_xll.FDS($A35,"FG_COMPANY_NAME")</f>
        <v>Cimarex Energy Co.</v>
      </c>
      <c r="C35" s="14">
        <f>IFERROR(IFERROR(_xll.FDS($A35,"FF_OG_PROD_DAY(QTR_R_OIL_BOE,"&amp;Current_Quarter&amp;")"),_xll.FDS($A35,"FF_OG_PROD_TOT_NET(QTR_R_OIL_BOE,"&amp;Current_Quarter&amp;")")/Inputs!$C$20),0)</f>
        <v>56.686999999999998</v>
      </c>
      <c r="D35" s="15">
        <f>IFERROR(IFERROR(_xll.FDS($A35,"FF_OG_PROD_DAY(QTR_R_NG_CFE,"&amp;Current_Quarter&amp;")")/1000,_xll.FDS($A35,"FF_OG_PROD_TOT_NET(QTR_R_NG_CFE,"&amp;Current_Quarter&amp;")")/1000/Inputs!$C$20),0)</f>
        <v>515.9</v>
      </c>
      <c r="E35" s="15">
        <f>IFERROR(IFERROR(_xll.FDS($A35,"FF_OG_PROD_DAY(QTR_R_NGL_BOE,"&amp;Current_Quarter&amp;")"),_xll.FDS($A35,"FF_OG_PROD_TOT_NET(QTR_R_NGL_BOE,"&amp;Current_Quarter&amp;")")/Inputs!$C$20),0)</f>
        <v>47.84</v>
      </c>
      <c r="F35" s="14">
        <f>+C35+D35/6+E35</f>
        <v>190.51033333333334</v>
      </c>
      <c r="G35" s="21">
        <f>(C35*Inputs!$C$15+D35*Inputs!$C$16+E35*Inputs!$C$17)*Inputs!$C$20</f>
        <v>539256.62</v>
      </c>
      <c r="H35" s="19">
        <f>+G35/(F35*92)</f>
        <v>30.767281214842239</v>
      </c>
      <c r="I35" s="38">
        <f>_xll.FDS($A35,"FF_OG_PROD_EXP(QTR_R,"&amp;Current_Quarter&amp;")")/($F35*Inputs!$C$20/1000)</f>
        <v>5.1192019482681639</v>
      </c>
      <c r="J35" s="19">
        <f>_xll.FDS($A35,"FF_DEP_AMORT_EXP(QTR_R,"&amp;Current_Quarter&amp;")")/($F35*Inputs!$C$20/1000)</f>
        <v>6.4411090181650152</v>
      </c>
      <c r="K35" s="19">
        <f>_xll.FDS($A35,"FF_SGA(QTR_R,"&amp;Current_Quarter&amp;")")/($F35*Inputs!$C$20/1000)</f>
        <v>1.6019329622121756</v>
      </c>
      <c r="L35" s="19">
        <f>+H35-I35-K35</f>
        <v>24.046146304361901</v>
      </c>
      <c r="M35" s="19">
        <f>+H35-I35-J35-K35</f>
        <v>17.605037286196886</v>
      </c>
      <c r="N35" s="14">
        <f>IFERROR(IFERROR(_xll.FDS($A35,"FF_OG_PROD_DAY(QTR_R_OIL_BOE,"&amp;Prev_Quarter&amp;")"),_xll.FDS($A35,"FF_OG_PROD_TOT_NET(QTR_R_OIL_BOE,"&amp;Prev_Quarter&amp;")")/Inputs!$C$20),0)</f>
        <v>57.871000000000002</v>
      </c>
      <c r="O35" s="15">
        <f>IFERROR(IFERROR(_xll.FDS($A35,"FF_OG_PROD_DAY(QTR_R_NG_CFE,"&amp;Prev_Quarter&amp;")")/1000,_xll.FDS($A35,"FF_OG_PROD_TOT_NET(QTR_R_NG_CFE,"&amp;Prev_Quarter&amp;")")/1000/Inputs!$C$20),0)</f>
        <v>516.70000000000005</v>
      </c>
      <c r="P35" s="15">
        <f>IFERROR(IFERROR(_xll.FDS($A35,"FF_OG_PROD_DAY(QTR_R_NGL_BOE,"&amp;Prev_Quarter&amp;")"),_xll.FDS($A35,"FF_OG_PROD_TOT_NET(QTR_R_NGL_BOE,"&amp;Prev_Quarter&amp;")")/Inputs!$C$20),0)</f>
        <v>48.731000000000002</v>
      </c>
      <c r="Q35" s="14">
        <f>+N35+O35/6+P35</f>
        <v>192.71866666666668</v>
      </c>
      <c r="R35" s="27">
        <f>+F35/Q35-1</f>
        <v>-1.1458845017607744E-2</v>
      </c>
      <c r="S35" s="15">
        <f>_xll.FDS(A35,"FF_OG_AREA_TOT(ANN_R_GROSS_ACRE,"&amp;Current_Quarter&amp;")")/1000</f>
        <v>7374.1819999999998</v>
      </c>
      <c r="T35" s="15">
        <f>_xll.FDS(A35,"FF_OG_AREA_TOT(ANN_R_NET_ACRE,"&amp;Current_Quarter&amp;")")/1000</f>
        <v>6303.2489999999998</v>
      </c>
      <c r="U35" s="29" t="str">
        <f>_xll.FDS($A35,"FG_PRICE("&amp;Date&amp;")")</f>
        <v>#Calc</v>
      </c>
      <c r="V35" s="29">
        <f>_xll.FDS($A35,"RTP_PRICE_HIGH_52W")</f>
        <v>136.31</v>
      </c>
      <c r="W35" s="26" t="e">
        <f>+U35/V35-1</f>
        <v>#VALUE!</v>
      </c>
      <c r="X35" s="31">
        <f>_xll.FDS($A35,"OS_SEC_SI_PCTFLT(0D)")/100</f>
        <v>1.5902551214963881E-2</v>
      </c>
      <c r="Y35" s="30" t="str">
        <f>_xll.FDS($A35,"FREF_MARKET_VALUE_COMPANY("&amp;Date&amp;",,,,,0)")</f>
        <v>#Calc</v>
      </c>
      <c r="Z35" s="30">
        <f>_xll.FDS($A35,"FF_CASH_ONLY(QTR,0)")</f>
        <v>422.80799999999999</v>
      </c>
      <c r="AA35" s="30">
        <f>_xll.FDS($A35,"FF_DEBT(QTR,0)")</f>
        <v>1486.509</v>
      </c>
      <c r="AB35" s="30" t="e">
        <f>+AA35+Y35-Z35</f>
        <v>#VALUE!</v>
      </c>
      <c r="AC35" s="15">
        <f>_xll.FDS($A35,"FF_OG_RSRV_PROVED_DEV_NET(ANN_R_OIL_BOE,0)")</f>
        <v>92.031999999999996</v>
      </c>
      <c r="AD35" s="15">
        <f>_xll.FDS($A35,"FF_OG_RSRV_PROVED_DEV_NET(ANN_R_NG_CFE,0)")/1000</f>
        <v>1144.72</v>
      </c>
      <c r="AE35" s="15">
        <f>IFERROR(_xll.FDS($A35,"FF_OG_RSRV_PROVED_DEV_NET(ANN_R_NGL_BOE,0)"),0)</f>
        <v>99.176000000000002</v>
      </c>
      <c r="AF35" s="15">
        <f>+AC35+AD35/6+AE35</f>
        <v>381.99466666666666</v>
      </c>
      <c r="AG35" s="15">
        <f>_xll.FDS($A35,"FF_OG_RSRV_PROVED_UNDEV_NET(ANN_R_OIL_BOE,0)")</f>
        <v>13.846</v>
      </c>
      <c r="AH35" s="15">
        <f>_xll.FDS($A35,"FF_OG_RSRV_PROVED_UNDEV_NET(ANN_R_NG_CFE,0)")/1000</f>
        <v>326.7</v>
      </c>
      <c r="AI35" s="15">
        <f>IFERROR(_xll.FDS($A35,"FF_OG_RSRV_PROVED_UNDEV_NET(ANN_R_NGL_BOE,0)"),0)</f>
        <v>31.457000000000001</v>
      </c>
      <c r="AJ35" s="15">
        <f>+AG35+AH35/6+AI35</f>
        <v>99.752999999999986</v>
      </c>
      <c r="AK35" s="15">
        <f>IF((AJ35+AF35)/_xll.FDS($A35,"FF_OG_TOT_RSRV_PROVED_NET(ANN_R_BOE,0)")-1&lt;0.01,AJ35+AF35,"CHECK RESERVES")</f>
        <v>481.74766666666665</v>
      </c>
      <c r="AL35" s="26">
        <f>+AJ35/AK35</f>
        <v>0.20706483269595491</v>
      </c>
      <c r="AM35" s="41" t="e">
        <f>_xll.FDS($A35,"FE_GUIDANCE(PROD_DAY_OIL_ONLY,MIDPOINT,ANNUAL,+2,0,,,'')")</f>
        <v>#N/A</v>
      </c>
      <c r="AN35" s="41" t="e">
        <f>_xll.FDS($A35,"FE_GUIDANCE(PRODPERDAY,MIDPOINT,ANNUAL,+2,0,,,'')")</f>
        <v>#N/A</v>
      </c>
      <c r="AO35" s="41" t="e">
        <f>_xll.FDS($A35,"FE_GUIDANCE(TOTAL_PROD,MIDPOINT,ANNUAL,+2,0,,,'')")</f>
        <v>#N/A</v>
      </c>
      <c r="AP35" s="41" t="e">
        <f>_xll.FDS($A35,"FE_GUIDANCE(CAPEX,MIDPOINT,ANNUAL,+2,0,,,'')")</f>
        <v>#N/A</v>
      </c>
      <c r="AQ35" s="41" t="e">
        <f>_xll.FDS($A35,"FE_GUIDANCE_DATE(DATEN,CAPEX,ANNUAL,2018,'MM/DD/YYYY',0)")</f>
        <v>#N/A</v>
      </c>
    </row>
    <row r="44" spans="1:43" x14ac:dyDescent="0.25"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"/>
    </row>
  </sheetData>
  <autoFilter ref="A1:AQ35">
    <sortState ref="A2:AQ35">
      <sortCondition ref="A1:A35"/>
    </sortState>
  </autoFilter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3"/>
  <sheetViews>
    <sheetView showGridLines="0" zoomScale="85" zoomScaleNormal="85" workbookViewId="0">
      <pane xSplit="2" ySplit="1" topLeftCell="D2" activePane="bottomRight" state="frozen"/>
      <selection activeCell="C37" sqref="C37"/>
      <selection pane="topRight" activeCell="C37" sqref="C37"/>
      <selection pane="bottomLeft" activeCell="C37" sqref="C37"/>
      <selection pane="bottomRight" activeCell="A32" sqref="A32"/>
    </sheetView>
  </sheetViews>
  <sheetFormatPr defaultRowHeight="15" x14ac:dyDescent="0.25"/>
  <cols>
    <col min="1" max="1" width="11.28515625" style="8" customWidth="1"/>
    <col min="2" max="2" width="34" style="9" customWidth="1"/>
    <col min="3" max="3" width="20.5703125" style="10" customWidth="1"/>
    <col min="4" max="4" width="16.7109375" style="10" bestFit="1" customWidth="1"/>
    <col min="5" max="5" width="18.85546875" style="10" customWidth="1"/>
    <col min="6" max="6" width="18.28515625" style="10" customWidth="1"/>
    <col min="7" max="7" width="20.5703125" style="1" customWidth="1"/>
    <col min="8" max="8" width="26.140625" style="20" customWidth="1"/>
    <col min="9" max="9" width="25.140625" style="1" customWidth="1"/>
    <col min="10" max="10" width="15.7109375" style="1" customWidth="1"/>
    <col min="11" max="11" width="20.7109375" style="1" customWidth="1"/>
    <col min="12" max="13" width="19.28515625" style="1" customWidth="1"/>
    <col min="14" max="16384" width="9.140625" style="1"/>
  </cols>
  <sheetData>
    <row r="1" spans="1:16" ht="67.5" customHeight="1" x14ac:dyDescent="0.25">
      <c r="A1" s="22" t="s">
        <v>0</v>
      </c>
      <c r="B1" s="22" t="s">
        <v>1</v>
      </c>
      <c r="C1" s="22" t="s">
        <v>48</v>
      </c>
      <c r="D1" s="22" t="s">
        <v>49</v>
      </c>
      <c r="E1" s="22" t="s">
        <v>50</v>
      </c>
      <c r="F1" s="22" t="s">
        <v>34</v>
      </c>
      <c r="G1" s="22" t="s">
        <v>54</v>
      </c>
      <c r="H1" s="23" t="s">
        <v>53</v>
      </c>
      <c r="I1" s="22" t="s">
        <v>56</v>
      </c>
      <c r="J1" s="22" t="s">
        <v>55</v>
      </c>
      <c r="K1" s="22" t="s">
        <v>57</v>
      </c>
      <c r="L1" s="22" t="s">
        <v>58</v>
      </c>
      <c r="M1" s="22" t="s">
        <v>59</v>
      </c>
    </row>
    <row r="2" spans="1:16" ht="18.75" x14ac:dyDescent="0.3">
      <c r="A2" s="12" t="s">
        <v>19</v>
      </c>
      <c r="B2" s="13" t="str">
        <f>_xll.FDS($A2,"FG_COMPANY_NAME")</f>
        <v>PDC Energy Inc</v>
      </c>
      <c r="C2" s="14">
        <f>IFERROR(IFERROR(_xll.FDS($A2,"FF_OG_PROD_DAY(QTR_R_OIL_BOE,"&amp;Current_Quarter&amp;")"),_xll.FDS($A2,"FF_OG_PROD_TOT_NET(QTR_R_OIL_BOE,"&amp;Current_Quarter&amp;")")/Inputs!$C$20),0)</f>
        <v>36.996400000000001</v>
      </c>
      <c r="D2" s="15">
        <f>IFERROR(IFERROR(_xll.FDS($A2,"FF_OG_PROD_DAY(QTR_R_NG_CFE,"&amp;Current_Quarter&amp;")")/1000,_xll.FDS($A2,"FF_OG_PROD_TOT_NET(QTR_R_NG_CFE,"&amp;Current_Quarter&amp;")")/1000/Inputs!$C$20),0)</f>
        <v>207.28260869565219</v>
      </c>
      <c r="E2" s="15">
        <f>IFERROR(IFERROR(_xll.FDS($A2,"FF_OG_PROD_DAY(QTR_R_NGL_BOE,"&amp;Current_Quarter&amp;")"),_xll.FDS($A2,"FF_OG_PROD_TOT_NET(QTR_R_NGL_BOE,"&amp;Current_Quarter&amp;")")/Inputs!$C$20),0)</f>
        <v>20.565217391304348</v>
      </c>
      <c r="F2" s="14">
        <f>+C2+D2/6+E2</f>
        <v>92.108718840579712</v>
      </c>
      <c r="G2" s="21">
        <f>(C2*Inputs!$C$15+D2*Inputs!$C$16+E2*Inputs!$C$17)*Inputs!$C$20</f>
        <v>291711.78400000004</v>
      </c>
      <c r="H2" s="19">
        <f t="shared" ref="H2:H29" si="0">+G2/(F2*92)</f>
        <v>34.424322700194118</v>
      </c>
      <c r="I2" s="19">
        <f>_xll.FDS($A2,"FF_OG_PROD_EXP(QTR_R,"&amp;Current_Quarter&amp;")")/($F2*Inputs!$C$20/1000)</f>
        <v>4.8228687409975626</v>
      </c>
      <c r="J2" s="19">
        <f>_xll.FDS($A2,"FF_DEP_AMORT_EXP(QTR_R,"&amp;Current_Quarter&amp;")")/($F2*Inputs!$C$20/1000)</f>
        <v>49.624721988898557</v>
      </c>
      <c r="K2" s="19">
        <f>_xll.FDS($A2,"FF_SGA(QTR_R,"&amp;Current_Quarter&amp;")")/($F2*Inputs!$C$20/1000)</f>
        <v>3.4575162407322813</v>
      </c>
      <c r="L2" s="19">
        <f t="shared" ref="L2:L29" si="1">+H2-I2-K2</f>
        <v>26.143937718464272</v>
      </c>
      <c r="M2" s="19">
        <f t="shared" ref="M2:M29" si="2">+H2-I2-J2-K2</f>
        <v>-23.480784270434285</v>
      </c>
      <c r="N2" s="14"/>
      <c r="O2" s="11"/>
      <c r="P2" s="11"/>
    </row>
    <row r="3" spans="1:16" ht="18.75" x14ac:dyDescent="0.3">
      <c r="A3" s="12" t="s">
        <v>40</v>
      </c>
      <c r="B3" s="13" t="str">
        <f>_xll.FDS($A3,"FG_COMPANY_NAME")</f>
        <v>Approach Resources Inc.</v>
      </c>
      <c r="C3" s="14">
        <f>IFERROR(IFERROR(_xll.FDS($A3,"FF_OG_PROD_DAY(QTR_R_OIL_BOE,"&amp;Current_Quarter&amp;")"),_xll.FDS($A3,"FF_OG_PROD_TOT_NET(QTR_R_OIL_BOE,"&amp;Current_Quarter&amp;")")/Inputs!$C$20),0)</f>
        <v>2.99</v>
      </c>
      <c r="D3" s="15">
        <f>IFERROR(IFERROR(_xll.FDS($A3,"FF_OG_PROD_DAY(QTR_R_NG_CFE,"&amp;Current_Quarter&amp;")")/1000,_xll.FDS($A3,"FF_OG_PROD_TOT_NET(QTR_R_NG_CFE,"&amp;Current_Quarter&amp;")")/1000/Inputs!$C$20),0)</f>
        <v>26.91</v>
      </c>
      <c r="E3" s="15">
        <f>IFERROR(IFERROR(_xll.FDS($A3,"FF_OG_PROD_DAY(QTR_R_NGL_BOE,"&amp;Current_Quarter&amp;")"),_xll.FDS($A3,"FF_OG_PROD_TOT_NET(QTR_R_NGL_BOE,"&amp;Current_Quarter&amp;")")/Inputs!$C$20),0)</f>
        <v>4.0250000000000004</v>
      </c>
      <c r="F3" s="14">
        <f t="shared" ref="F3:F30" si="3">+C3+D3/6+E3</f>
        <v>11.5</v>
      </c>
      <c r="G3" s="21">
        <f>(C3*Inputs!$C$15+D3*Inputs!$C$16+E3*Inputs!$C$17)*Inputs!$C$20</f>
        <v>31814.06</v>
      </c>
      <c r="H3" s="19">
        <f t="shared" si="0"/>
        <v>30.07</v>
      </c>
      <c r="I3" s="19">
        <f>_xll.FDS($A3,"FF_OG_PROD_EXP(QTR_R,"&amp;Current_Quarter&amp;")")/($F3*Inputs!$C$20/1000)</f>
        <v>5.8922495274102076</v>
      </c>
      <c r="J3" s="19">
        <f>_xll.FDS($A3,"FF_DEP_AMORT_EXP(QTR_R,"&amp;Current_Quarter&amp;")")/($F3*Inputs!$C$20/1000)</f>
        <v>15.919659735349716</v>
      </c>
      <c r="K3" s="19">
        <f>_xll.FDS($A3,"FF_SGA(QTR_R,"&amp;Current_Quarter&amp;")")/($F3*Inputs!$C$20/1000)</f>
        <v>6.0170132325141772</v>
      </c>
      <c r="L3" s="19">
        <f t="shared" si="1"/>
        <v>18.160737240075616</v>
      </c>
      <c r="M3" s="19">
        <f t="shared" si="2"/>
        <v>2.2410775047258991</v>
      </c>
      <c r="N3" s="14"/>
      <c r="O3" s="11"/>
      <c r="P3" s="11"/>
    </row>
    <row r="4" spans="1:16" ht="18.75" x14ac:dyDescent="0.3">
      <c r="A4" s="12" t="s">
        <v>5</v>
      </c>
      <c r="B4" s="13" t="str">
        <f>_xll.FDS($A4,"FG_COMPANY_NAME")</f>
        <v>QEP Resources, Inc.</v>
      </c>
      <c r="C4" s="14">
        <f>IFERROR(IFERROR(_xll.FDS($A4,"FF_OG_PROD_DAY(QTR_R_OIL_BOE,"&amp;Current_Quarter&amp;")"),_xll.FDS($A4,"FF_OG_PROD_TOT_NET(QTR_R_OIL_BOE,"&amp;Current_Quarter&amp;")")/Inputs!$C$20),0)</f>
        <v>52.468478260869567</v>
      </c>
      <c r="D4" s="15">
        <f>IFERROR(IFERROR(_xll.FDS($A4,"FF_OG_PROD_DAY(QTR_R_NG_CFE,"&amp;Current_Quarter&amp;")")/1000,_xll.FDS($A4,"FF_OG_PROD_TOT_NET(QTR_R_NG_CFE,"&amp;Current_Quarter&amp;")")/1000/Inputs!$C$20),0)</f>
        <v>507.60869565217394</v>
      </c>
      <c r="E4" s="15">
        <f>IFERROR(IFERROR(_xll.FDS($A4,"FF_OG_PROD_DAY(QTR_R_NGL_BOE,"&amp;Current_Quarter&amp;")"),_xll.FDS($A4,"FF_OG_PROD_TOT_NET(QTR_R_NGL_BOE,"&amp;Current_Quarter&amp;")")/Inputs!$C$20),0)</f>
        <v>16.479347826086954</v>
      </c>
      <c r="F4" s="14">
        <f t="shared" si="3"/>
        <v>153.54927536231884</v>
      </c>
      <c r="G4" s="21">
        <f>(C4*Inputs!$C$15+D4*Inputs!$C$16+E4*Inputs!$C$17)*Inputs!$C$20</f>
        <v>443493</v>
      </c>
      <c r="H4" s="19">
        <f t="shared" si="0"/>
        <v>31.394326515587689</v>
      </c>
      <c r="I4" s="19">
        <f>_xll.FDS($A4,"FF_OG_PROD_EXP(QTR_R,"&amp;Current_Quarter&amp;")")/($F4*Inputs!$C$20/1000)</f>
        <v>7.4115848191110825</v>
      </c>
      <c r="J4" s="19">
        <f>_xll.FDS($A4,"FF_DEP_AMORT_EXP(QTR_R,"&amp;Current_Quarter&amp;")")/($F4*Inputs!$C$20/1000)</f>
        <v>16.026578825661403</v>
      </c>
      <c r="K4" s="19">
        <f>_xll.FDS($A4,"FF_SGA(QTR_R,"&amp;Current_Quarter&amp;")")/($F4*Inputs!$C$20/1000)</f>
        <v>3.072232866756647</v>
      </c>
      <c r="L4" s="19">
        <f t="shared" si="1"/>
        <v>20.910508829719962</v>
      </c>
      <c r="M4" s="19">
        <f t="shared" si="2"/>
        <v>4.8839300040585591</v>
      </c>
      <c r="N4" s="14"/>
      <c r="O4" s="11"/>
      <c r="P4" s="11"/>
    </row>
    <row r="5" spans="1:16" ht="18.75" x14ac:dyDescent="0.3">
      <c r="A5" s="12" t="s">
        <v>2</v>
      </c>
      <c r="B5" s="13" t="str">
        <f>_xll.FDS($A5,"FG_COMPANY_NAME")</f>
        <v>Marathon Oil Corporation</v>
      </c>
      <c r="C5" s="14">
        <f>IFERROR(IFERROR(_xll.FDS($A5,"FF_OG_PROD_DAY(QTR_R_OIL_BOE,"&amp;Current_Quarter&amp;")"),_xll.FDS($A5,"FF_OG_PROD_TOT_NET(QTR_R_OIL_BOE,"&amp;Current_Quarter&amp;")")/Inputs!$C$20),0)</f>
        <v>207</v>
      </c>
      <c r="D5" s="15">
        <f>IFERROR(IFERROR(_xll.FDS($A5,"FF_OG_PROD_DAY(QTR_R_NG_CFE,"&amp;Current_Quarter&amp;")")/1000,_xll.FDS($A5,"FF_OG_PROD_TOT_NET(QTR_R_NG_CFE,"&amp;Current_Quarter&amp;")")/1000/Inputs!$C$20),0)</f>
        <v>876</v>
      </c>
      <c r="E5" s="15">
        <f>IFERROR(IFERROR(_xll.FDS($A5,"FF_OG_PROD_DAY(QTR_R_NGL_BOE,"&amp;Current_Quarter&amp;")"),_xll.FDS($A5,"FF_OG_PROD_TOT_NET(QTR_R_NGL_BOE,"&amp;Current_Quarter&amp;")")/Inputs!$C$20),0)</f>
        <v>57</v>
      </c>
      <c r="F5" s="14">
        <f t="shared" si="3"/>
        <v>410</v>
      </c>
      <c r="G5" s="21">
        <f>(C5*Inputs!$C$15+D5*Inputs!$C$16+E5*Inputs!$C$17)*Inputs!$C$20</f>
        <v>1420296</v>
      </c>
      <c r="H5" s="19">
        <f t="shared" si="0"/>
        <v>37.653658536585368</v>
      </c>
      <c r="I5" s="19">
        <f>_xll.FDS($A5,"FF_OG_PROD_EXP(QTR_R,"&amp;Current_Quarter&amp;")")/($F5*Inputs!$C$20/1000)</f>
        <v>6.3096500530222697</v>
      </c>
      <c r="J5" s="19">
        <f>_xll.FDS($A5,"FF_DEP_AMORT_EXP(QTR_R,"&amp;Current_Quarter&amp;")")/($F5*Inputs!$C$20/1000)</f>
        <v>23.594909862142099</v>
      </c>
      <c r="K5" s="19">
        <f>_xll.FDS($A5,"FF_SGA(QTR_R,"&amp;Current_Quarter&amp;")")/($F5*Inputs!$C$20/1000)</f>
        <v>2.5715800636267234</v>
      </c>
      <c r="L5" s="19">
        <f t="shared" si="1"/>
        <v>28.772428419936375</v>
      </c>
      <c r="M5" s="19">
        <f t="shared" si="2"/>
        <v>5.1775185577942748</v>
      </c>
      <c r="N5" s="14"/>
      <c r="O5" s="11"/>
      <c r="P5" s="11"/>
    </row>
    <row r="6" spans="1:16" ht="18.75" x14ac:dyDescent="0.3">
      <c r="A6" s="12" t="s">
        <v>39</v>
      </c>
      <c r="B6" s="13" t="str">
        <f>_xll.FDS($A6,"FG_COMPANY_NAME")</f>
        <v>Apache Corporation</v>
      </c>
      <c r="C6" s="14">
        <f>IFERROR(IFERROR(_xll.FDS($A6,"FF_OG_PROD_DAY(QTR_R_OIL_BOE,"&amp;Current_Quarter&amp;")"),_xll.FDS($A6,"FF_OG_PROD_TOT_NET(QTR_R_OIL_BOE,"&amp;Current_Quarter&amp;")")/Inputs!$C$20),0)</f>
        <v>238.018</v>
      </c>
      <c r="D6" s="15">
        <f>IFERROR(IFERROR(_xll.FDS($A6,"FF_OG_PROD_DAY(QTR_R_NG_CFE,"&amp;Current_Quarter&amp;")")/1000,_xll.FDS($A6,"FF_OG_PROD_TOT_NET(QTR_R_NG_CFE,"&amp;Current_Quarter&amp;")")/1000/Inputs!$C$20),0)</f>
        <v>940.49300000000005</v>
      </c>
      <c r="E6" s="15">
        <f>IFERROR(IFERROR(_xll.FDS($A6,"FF_OG_PROD_DAY(QTR_R_NGL_BOE,"&amp;Current_Quarter&amp;")"),_xll.FDS($A6,"FF_OG_PROD_TOT_NET(QTR_R_NGL_BOE,"&amp;Current_Quarter&amp;")")/Inputs!$C$20),0)</f>
        <v>53.466999999999999</v>
      </c>
      <c r="F6" s="14">
        <f t="shared" si="3"/>
        <v>448.23383333333334</v>
      </c>
      <c r="G6" s="21">
        <f>(C6*Inputs!$C$15+D6*Inputs!$C$16+E6*Inputs!$C$17)*Inputs!$C$20</f>
        <v>1586921.2480000001</v>
      </c>
      <c r="H6" s="19">
        <f t="shared" si="0"/>
        <v>38.482467670334273</v>
      </c>
      <c r="I6" s="19">
        <f>_xll.FDS($A6,"FF_OG_PROD_EXP(QTR_R,"&amp;Current_Quarter&amp;")")/($F6*Inputs!$C$20/1000)</f>
        <v>9.7969051447315714</v>
      </c>
      <c r="J6" s="19">
        <f>_xll.FDS($A6,"FF_DEP_AMORT_EXP(QTR_R,"&amp;Current_Quarter&amp;")")/($F6*Inputs!$C$20/1000)</f>
        <v>19.084565220058778</v>
      </c>
      <c r="K6" s="19">
        <f>_xll.FDS($A6,"FF_SGA(QTR_R,"&amp;Current_Quarter&amp;")")/($F6*Inputs!$C$20/1000)</f>
        <v>2.376476990553698</v>
      </c>
      <c r="L6" s="19">
        <f t="shared" si="1"/>
        <v>26.309085535049004</v>
      </c>
      <c r="M6" s="19">
        <f t="shared" si="2"/>
        <v>7.224520314990226</v>
      </c>
      <c r="N6" s="14"/>
      <c r="O6" s="11"/>
      <c r="P6" s="11"/>
    </row>
    <row r="7" spans="1:16" ht="18.75" x14ac:dyDescent="0.3">
      <c r="A7" s="12" t="s">
        <v>13</v>
      </c>
      <c r="B7" s="13" t="str">
        <f>_xll.FDS($A7,"FG_COMPANY_NAME")</f>
        <v>Noble Energy, Inc.</v>
      </c>
      <c r="C7" s="14">
        <f>IFERROR(IFERROR(_xll.FDS($A7,"FF_OG_PROD_DAY(QTR_R_OIL_BOE,"&amp;Current_Quarter&amp;")"),_xll.FDS($A7,"FF_OG_PROD_TOT_NET(QTR_R_OIL_BOE,"&amp;Current_Quarter&amp;")")/Inputs!$C$20),0)</f>
        <v>129</v>
      </c>
      <c r="D7" s="15">
        <f>IFERROR(IFERROR(_xll.FDS($A7,"FF_OG_PROD_DAY(QTR_R_NG_CFE,"&amp;Current_Quarter&amp;")")/1000,_xll.FDS($A7,"FF_OG_PROD_TOT_NET(QTR_R_NG_CFE,"&amp;Current_Quarter&amp;")")/1000/Inputs!$C$20),0)</f>
        <v>978</v>
      </c>
      <c r="E7" s="15">
        <f>IFERROR(IFERROR(_xll.FDS($A7,"FF_OG_PROD_DAY(QTR_R_NGL_BOE,"&amp;Current_Quarter&amp;")"),_xll.FDS($A7,"FF_OG_PROD_TOT_NET(QTR_R_NGL_BOE,"&amp;Current_Quarter&amp;")")/Inputs!$C$20),0)</f>
        <v>63</v>
      </c>
      <c r="F7" s="14">
        <f t="shared" si="3"/>
        <v>355</v>
      </c>
      <c r="G7" s="21">
        <f>(C7*Inputs!$C$15+D7*Inputs!$C$16+E7*Inputs!$C$17)*Inputs!$C$20</f>
        <v>1067568</v>
      </c>
      <c r="H7" s="19">
        <f t="shared" si="0"/>
        <v>32.687323943661973</v>
      </c>
      <c r="I7" s="19">
        <f>_xll.FDS($A7,"FF_OG_PROD_EXP(QTR_R,"&amp;Current_Quarter&amp;")")/($F7*Inputs!$C$20/1000)</f>
        <v>5.7256582976117585</v>
      </c>
      <c r="J7" s="19">
        <f>_xll.FDS($A7,"FF_DEP_AMORT_EXP(QTR_R,"&amp;Current_Quarter&amp;")")/($F7*Inputs!$C$20/1000)</f>
        <v>16.074709124311084</v>
      </c>
      <c r="K7" s="19">
        <f>_xll.FDS($A7,"FF_SGA(QTR_R,"&amp;Current_Quarter&amp;")")/($F7*Inputs!$C$20/1000)</f>
        <v>3.1230863441518681</v>
      </c>
      <c r="L7" s="19">
        <f t="shared" si="1"/>
        <v>23.838579301898346</v>
      </c>
      <c r="M7" s="19">
        <f t="shared" si="2"/>
        <v>7.7638701775872612</v>
      </c>
      <c r="N7" s="14"/>
      <c r="O7" s="28"/>
      <c r="P7" s="11"/>
    </row>
    <row r="8" spans="1:16" ht="18.75" x14ac:dyDescent="0.3">
      <c r="A8" s="12" t="s">
        <v>43</v>
      </c>
      <c r="B8" s="13" t="str">
        <f>_xll.FDS($A8,"FG_COMPANY_NAME")</f>
        <v>Occidental Petroleum Corporation</v>
      </c>
      <c r="C8" s="14">
        <f>IFERROR(IFERROR(_xll.FDS($A8,"FF_OG_PROD_DAY(QTR_R_OIL_BOE,"&amp;Current_Quarter&amp;")"),_xll.FDS($A8,"FF_OG_PROD_TOT_NET(QTR_R_OIL_BOE,"&amp;Current_Quarter&amp;")")/Inputs!$C$20),0)</f>
        <v>379</v>
      </c>
      <c r="D8" s="15">
        <f>IFERROR(IFERROR(_xll.FDS($A8,"FF_OG_PROD_DAY(QTR_R_NG_CFE,"&amp;Current_Quarter&amp;")")/1000,_xll.FDS($A8,"FF_OG_PROD_TOT_NET(QTR_R_NG_CFE,"&amp;Current_Quarter&amp;")")/1000/Inputs!$C$20),0)</f>
        <v>801</v>
      </c>
      <c r="E8" s="15">
        <f>IFERROR(IFERROR(_xll.FDS($A8,"FF_OG_PROD_DAY(QTR_R_NGL_BOE,"&amp;Current_Quarter&amp;")"),_xll.FDS($A8,"FF_OG_PROD_TOT_NET(QTR_R_NGL_BOE,"&amp;Current_Quarter&amp;")")/Inputs!$C$20),0)</f>
        <v>87</v>
      </c>
      <c r="F8" s="14">
        <f t="shared" si="3"/>
        <v>599.5</v>
      </c>
      <c r="G8" s="21">
        <f>(C8*Inputs!$C$15+D8*Inputs!$C$16+E8*Inputs!$C$17)*Inputs!$C$20</f>
        <v>2338916</v>
      </c>
      <c r="H8" s="19">
        <f t="shared" si="0"/>
        <v>42.407005838198501</v>
      </c>
      <c r="I8" s="24">
        <v>10</v>
      </c>
      <c r="J8" s="19">
        <f>_xll.FDS($A8,"FF_DEP_AMORT_EXP(QTR_R,"&amp;Current_Quarter&amp;")")/($F8*Inputs!$C$20/1000)</f>
        <v>18.058527033397397</v>
      </c>
      <c r="K8" s="19">
        <f>_xll.FDS($A8,"FF_SGA(QTR_R,"&amp;Current_Quarter&amp;")")/($F8*Inputs!$C$20/1000)</f>
        <v>6.3821300358994808</v>
      </c>
      <c r="L8" s="19">
        <f t="shared" si="1"/>
        <v>26.024875802299022</v>
      </c>
      <c r="M8" s="19">
        <f t="shared" si="2"/>
        <v>7.9663487689016232</v>
      </c>
      <c r="N8" s="14"/>
      <c r="O8" s="11"/>
      <c r="P8" s="11"/>
    </row>
    <row r="9" spans="1:16" ht="18.75" x14ac:dyDescent="0.3">
      <c r="A9" s="12" t="s">
        <v>21</v>
      </c>
      <c r="B9" s="13" t="str">
        <f>_xll.FDS($A9,"FG_COMPANY_NAME")</f>
        <v>Halcon Resources Corp</v>
      </c>
      <c r="C9" s="14">
        <f>IFERROR(IFERROR(_xll.FDS($A9,"FF_OG_PROD_DAY(QTR_R_OIL_BOE,"&amp;Current_Quarter&amp;")"),_xll.FDS($A9,"FF_OG_PROD_TOT_NET(QTR_R_OIL_BOE,"&amp;Current_Quarter&amp;")")/Inputs!$C$20),0)</f>
        <v>21.9328</v>
      </c>
      <c r="D9" s="15">
        <f>IFERROR(IFERROR(_xll.FDS($A9,"FF_OG_PROD_DAY(QTR_R_NG_CFE,"&amp;Current_Quarter&amp;")")/1000,_xll.FDS($A9,"FF_OG_PROD_TOT_NET(QTR_R_NG_CFE,"&amp;Current_Quarter&amp;")")/1000/Inputs!$C$20),0)</f>
        <v>20.778479999999998</v>
      </c>
      <c r="E9" s="15">
        <f>IFERROR(IFERROR(_xll.FDS($A9,"FF_OG_PROD_DAY(QTR_R_NGL_BOE,"&amp;Current_Quarter&amp;")"),_xll.FDS($A9,"FF_OG_PROD_TOT_NET(QTR_R_NGL_BOE,"&amp;Current_Quarter&amp;")")/Inputs!$C$20),0)</f>
        <v>3.4630999999999998</v>
      </c>
      <c r="F9" s="14">
        <f t="shared" si="3"/>
        <v>28.858979999999999</v>
      </c>
      <c r="G9" s="21">
        <f>(C9*Inputs!$C$15+D9*Inputs!$C$16+E9*Inputs!$C$17)*Inputs!$C$20</f>
        <v>124679.95848000003</v>
      </c>
      <c r="H9" s="19">
        <f t="shared" si="0"/>
        <v>46.959973637321916</v>
      </c>
      <c r="I9" s="19">
        <f>_xll.FDS($A9,"FF_OG_PROD_EXP(QTR_R,"&amp;Current_Quarter&amp;")")/($F9*Inputs!$C$20/1000)</f>
        <v>10.654508955949423</v>
      </c>
      <c r="J9" s="19">
        <f>_xll.FDS($A9,"FF_DEP_AMORT_EXP(QTR_R,"&amp;Current_Quarter&amp;")")/($F9*Inputs!$C$20/1000)</f>
        <v>13.536589786369563</v>
      </c>
      <c r="K9" s="19">
        <f>_xll.FDS($A9,"FF_SGA(QTR_R,"&amp;Current_Quarter&amp;")")/($F9*Inputs!$C$20/1000)</f>
        <v>14.762566407255289</v>
      </c>
      <c r="L9" s="19">
        <f t="shared" si="1"/>
        <v>21.542898274117203</v>
      </c>
      <c r="M9" s="19">
        <f t="shared" si="2"/>
        <v>8.006308487747642</v>
      </c>
      <c r="N9" s="14"/>
      <c r="O9" s="11"/>
      <c r="P9" s="11"/>
    </row>
    <row r="10" spans="1:16" ht="18.75" x14ac:dyDescent="0.3">
      <c r="A10" s="12" t="s">
        <v>14</v>
      </c>
      <c r="B10" s="13" t="str">
        <f>_xll.FDS($A10,"FG_COMPANY_NAME")</f>
        <v>WPX Energy, Inc. Class A</v>
      </c>
      <c r="C10" s="14">
        <f>IFERROR(IFERROR(_xll.FDS($A10,"FF_OG_PROD_DAY(QTR_R_OIL_BOE,"&amp;Current_Quarter&amp;")"),_xll.FDS($A10,"FF_OG_PROD_TOT_NET(QTR_R_OIL_BOE,"&amp;Current_Quarter&amp;")")/Inputs!$C$20),0)</f>
        <v>64.8</v>
      </c>
      <c r="D10" s="15">
        <f>IFERROR(IFERROR(_xll.FDS($A10,"FF_OG_PROD_DAY(QTR_R_NG_CFE,"&amp;Current_Quarter&amp;")")/1000,_xll.FDS($A10,"FF_OG_PROD_TOT_NET(QTR_R_NG_CFE,"&amp;Current_Quarter&amp;")")/1000/Inputs!$C$20),0)</f>
        <v>204</v>
      </c>
      <c r="E10" s="15">
        <f>IFERROR(IFERROR(_xll.FDS($A10,"FF_OG_PROD_DAY(QTR_R_NGL_BOE,"&amp;Current_Quarter&amp;")"),_xll.FDS($A10,"FF_OG_PROD_TOT_NET(QTR_R_NGL_BOE,"&amp;Current_Quarter&amp;")")/Inputs!$C$20),0)</f>
        <v>13.3</v>
      </c>
      <c r="F10" s="14">
        <f t="shared" si="3"/>
        <v>112.1</v>
      </c>
      <c r="G10" s="21">
        <f>(C10*Inputs!$C$15+D10*Inputs!$C$16+E10*Inputs!$C$17)*Inputs!$C$20</f>
        <v>414782</v>
      </c>
      <c r="H10" s="19">
        <f t="shared" si="0"/>
        <v>40.218554861730603</v>
      </c>
      <c r="I10" s="19">
        <f>_xll.FDS($A10,"FF_OG_PROD_EXP(QTR_R,"&amp;Current_Quarter&amp;")")/($F10*Inputs!$C$20/1000)</f>
        <v>8.1449016794011566</v>
      </c>
      <c r="J10" s="19">
        <f>_xll.FDS($A10,"FF_DEP_AMORT_EXP(QTR_R,"&amp;Current_Quarter&amp;")")/($F10*Inputs!$C$20/1000)</f>
        <v>18.326028778652603</v>
      </c>
      <c r="K10" s="19">
        <f>_xll.FDS($A10,"FF_SGA(QTR_R,"&amp;Current_Quarter&amp;")")/($F10*Inputs!$C$20/1000)</f>
        <v>4.0724508397005783</v>
      </c>
      <c r="L10" s="19">
        <f t="shared" si="1"/>
        <v>28.001202342628865</v>
      </c>
      <c r="M10" s="19">
        <f t="shared" si="2"/>
        <v>9.6751735639762622</v>
      </c>
      <c r="N10" s="14"/>
      <c r="O10" s="11"/>
      <c r="P10" s="11"/>
    </row>
    <row r="11" spans="1:16" ht="18.75" x14ac:dyDescent="0.3">
      <c r="A11" s="12" t="s">
        <v>18</v>
      </c>
      <c r="B11" s="13" t="str">
        <f>_xll.FDS($A11,"FG_COMPANY_NAME")</f>
        <v>SM Energy Company</v>
      </c>
      <c r="C11" s="14">
        <f>IFERROR(IFERROR(_xll.FDS($A11,"FF_OG_PROD_DAY(QTR_R_OIL_BOE,"&amp;Current_Quarter&amp;")"),_xll.FDS($A11,"FF_OG_PROD_TOT_NET(QTR_R_OIL_BOE,"&amp;Current_Quarter&amp;")")/Inputs!$C$20),0)</f>
        <v>37.1</v>
      </c>
      <c r="D11" s="15">
        <f>IFERROR(IFERROR(_xll.FDS($A11,"FF_OG_PROD_DAY(QTR_R_NG_CFE,"&amp;Current_Quarter&amp;")")/1000,_xll.FDS($A11,"FF_OG_PROD_TOT_NET(QTR_R_NG_CFE,"&amp;Current_Quarter&amp;")")/1000/Inputs!$C$20),0)</f>
        <v>316.10000000000002</v>
      </c>
      <c r="E11" s="15">
        <f>IFERROR(IFERROR(_xll.FDS($A11,"FF_OG_PROD_DAY(QTR_R_NGL_BOE,"&amp;Current_Quarter&amp;")"),_xll.FDS($A11,"FF_OG_PROD_TOT_NET(QTR_R_NGL_BOE,"&amp;Current_Quarter&amp;")")/Inputs!$C$20),0)</f>
        <v>26.2</v>
      </c>
      <c r="F11" s="14">
        <f t="shared" si="3"/>
        <v>115.98333333333333</v>
      </c>
      <c r="G11" s="21">
        <f>(C11*Inputs!$C$15+D11*Inputs!$C$16+E11*Inputs!$C$17)*Inputs!$C$20</f>
        <v>335229.60000000003</v>
      </c>
      <c r="H11" s="19">
        <f t="shared" si="0"/>
        <v>31.416582842362409</v>
      </c>
      <c r="I11" s="19">
        <f>_xll.FDS($A11,"FF_OG_PROD_EXP(QTR_R,"&amp;Current_Quarter&amp;")")/($F11*Inputs!$C$20/1000)</f>
        <v>6.2602697788912689</v>
      </c>
      <c r="J11" s="19">
        <f>_xll.FDS($A11,"FF_DEP_AMORT_EXP(QTR_R,"&amp;Current_Quarter&amp;")")/($F11*Inputs!$C$20/1000)</f>
        <v>12.614162454625538</v>
      </c>
      <c r="K11" s="19">
        <f>_xll.FDS($A11,"FF_SGA(QTR_R,"&amp;Current_Quarter&amp;")")/($F11*Inputs!$C$20/1000)</f>
        <v>2.6128191831659966</v>
      </c>
      <c r="L11" s="19">
        <f t="shared" si="1"/>
        <v>22.543493880305142</v>
      </c>
      <c r="M11" s="19">
        <f t="shared" si="2"/>
        <v>9.9293314256796048</v>
      </c>
      <c r="N11" s="14"/>
      <c r="O11" s="11"/>
      <c r="P11" s="11"/>
    </row>
    <row r="12" spans="1:16" ht="18.75" x14ac:dyDescent="0.3">
      <c r="A12" s="12" t="s">
        <v>38</v>
      </c>
      <c r="B12" s="13" t="str">
        <f>_xll.FDS($A12,"FG_COMPANY_NAME")</f>
        <v>EOG Resources, Inc.</v>
      </c>
      <c r="C12" s="14">
        <f>IFERROR(IFERROR(_xll.FDS($A12,"FF_OG_PROD_DAY(QTR_R_OIL_BOE,"&amp;Current_Quarter&amp;")"),_xll.FDS($A12,"FF_OG_PROD_TOT_NET(QTR_R_OIL_BOE,"&amp;Current_Quarter&amp;")")/Inputs!$C$20),0)</f>
        <v>327.9</v>
      </c>
      <c r="D12" s="15">
        <f>IFERROR(IFERROR(_xll.FDS($A12,"FF_OG_PROD_DAY(QTR_R_NG_CFE,"&amp;Current_Quarter&amp;")")/1000,_xll.FDS($A12,"FF_OG_PROD_TOT_NET(QTR_R_NG_CFE,"&amp;Current_Quarter&amp;")")/1000/Inputs!$C$20),0)</f>
        <v>1096</v>
      </c>
      <c r="E12" s="15">
        <f>IFERROR(IFERROR(_xll.FDS($A12,"FF_OG_PROD_DAY(QTR_R_NGL_BOE,"&amp;Current_Quarter&amp;")"),_xll.FDS($A12,"FF_OG_PROD_TOT_NET(QTR_R_NGL_BOE,"&amp;Current_Quarter&amp;")")/Inputs!$C$20),0)</f>
        <v>87.4</v>
      </c>
      <c r="F12" s="14">
        <f t="shared" si="3"/>
        <v>597.96666666666658</v>
      </c>
      <c r="G12" s="21">
        <f>(C12*Inputs!$C$15+D12*Inputs!$C$16+E12*Inputs!$C$17)*Inputs!$C$20</f>
        <v>2162690</v>
      </c>
      <c r="H12" s="19">
        <f t="shared" si="0"/>
        <v>39.312391995094494</v>
      </c>
      <c r="I12" s="24">
        <f>(251943+183565+32590+125912)/1000/($F12*Inputs!$C$20/1000)</f>
        <v>10.797642736132353</v>
      </c>
      <c r="J12" s="19">
        <f>_xll.FDS($A12,"FF_DEP_AMORT_EXP(QTR_R,"&amp;Current_Quarter&amp;")")/($F12*Inputs!$C$20/1000)</f>
        <v>15.383146266211341</v>
      </c>
      <c r="K12" s="19">
        <f>_xll.FDS($A12,"FF_SGA(QTR_R,"&amp;Current_Quarter&amp;")")/($F12*Inputs!$C$20/1000)</f>
        <v>2.0307406500774365</v>
      </c>
      <c r="L12" s="19">
        <f t="shared" si="1"/>
        <v>26.484008608884704</v>
      </c>
      <c r="M12" s="19">
        <f t="shared" si="2"/>
        <v>11.100862342673363</v>
      </c>
      <c r="N12" s="14"/>
      <c r="O12" s="11"/>
      <c r="P12" s="11"/>
    </row>
    <row r="13" spans="1:16" ht="18.75" x14ac:dyDescent="0.3">
      <c r="A13" s="12" t="s">
        <v>6</v>
      </c>
      <c r="B13" s="13" t="str">
        <f>_xll.FDS($A13,"FG_COMPANY_NAME")</f>
        <v>Encana Corporation</v>
      </c>
      <c r="C13" s="14">
        <f>IFERROR(IFERROR(_xll.FDS($A13,"FF_OG_PROD_DAY(QTR_R_OIL_BOE,"&amp;Current_Quarter&amp;")"),_xll.FDS($A13,"FF_OG_PROD_TOT_NET(QTR_R_OIL_BOE,"&amp;Current_Quarter&amp;")")/Inputs!$C$20),0)</f>
        <v>75.2</v>
      </c>
      <c r="D13" s="15">
        <f>IFERROR(IFERROR(_xll.FDS($A13,"FF_OG_PROD_DAY(QTR_R_NG_CFE,"&amp;Current_Quarter&amp;")")/1000,_xll.FDS($A13,"FF_OG_PROD_TOT_NET(QTR_R_NG_CFE,"&amp;Current_Quarter&amp;")")/1000/Inputs!$C$20),0)</f>
        <v>939</v>
      </c>
      <c r="E13" s="15">
        <f>IFERROR(IFERROR(_xll.FDS($A13,"FF_OG_PROD_DAY(QTR_R_NGL_BOE,"&amp;Current_Quarter&amp;")"),_xll.FDS($A13,"FF_OG_PROD_TOT_NET(QTR_R_NGL_BOE,"&amp;Current_Quarter&amp;")")/Inputs!$C$20),0)</f>
        <v>52.3</v>
      </c>
      <c r="F13" s="14">
        <f t="shared" si="3"/>
        <v>284</v>
      </c>
      <c r="G13" s="21">
        <f>(C13*Inputs!$C$15+D13*Inputs!$C$16+E13*Inputs!$C$17)*Inputs!$C$20</f>
        <v>759966</v>
      </c>
      <c r="H13" s="19">
        <f t="shared" si="0"/>
        <v>29.086267605633804</v>
      </c>
      <c r="I13" s="19">
        <f>_xll.FDS($A13,"FF_OG_PROD_EXP(QTR_R,"&amp;Current_Quarter&amp;")")/($F13*Inputs!$C$20/1000)</f>
        <v>5.5113288426209435</v>
      </c>
      <c r="J13" s="19">
        <f>_xll.FDS($A13,"FF_DEP_AMORT_EXP(QTR_R,"&amp;Current_Quarter&amp;")")/($F13*Inputs!$C$20/1000)</f>
        <v>8.3818126148810848</v>
      </c>
      <c r="K13" s="19">
        <f>_xll.FDS($A13,"FF_SGA(QTR_R,"&amp;Current_Quarter&amp;")")/($F13*Inputs!$C$20/1000)</f>
        <v>3.2914880588117463</v>
      </c>
      <c r="L13" s="19">
        <f t="shared" si="1"/>
        <v>20.283450704201112</v>
      </c>
      <c r="M13" s="19">
        <f t="shared" si="2"/>
        <v>11.901638089320029</v>
      </c>
      <c r="N13" s="14"/>
      <c r="O13" s="11"/>
      <c r="P13" s="11"/>
    </row>
    <row r="14" spans="1:16" ht="18.75" x14ac:dyDescent="0.3">
      <c r="A14" s="12" t="s">
        <v>7</v>
      </c>
      <c r="B14" s="13" t="str">
        <f>_xll.FDS($A14,"FG_COMPANY_NAME")</f>
        <v>Concho Resources Inc.</v>
      </c>
      <c r="C14" s="14">
        <f>IFERROR(IFERROR(_xll.FDS($A14,"FF_OG_PROD_DAY(QTR_R_OIL_BOE,"&amp;Current_Quarter&amp;")"),_xll.FDS($A14,"FF_OG_PROD_TOT_NET(QTR_R_OIL_BOE,"&amp;Current_Quarter&amp;")")/Inputs!$C$20),0)</f>
        <v>119.565</v>
      </c>
      <c r="D14" s="15">
        <f>IFERROR(IFERROR(_xll.FDS($A14,"FF_OG_PROD_DAY(QTR_R_NG_CFE,"&amp;Current_Quarter&amp;")")/1000,_xll.FDS($A14,"FF_OG_PROD_TOT_NET(QTR_R_NG_CFE,"&amp;Current_Quarter&amp;")")/1000/Inputs!$C$20),0)</f>
        <v>441.58699999999999</v>
      </c>
      <c r="E14" s="15">
        <f>IFERROR(IFERROR(_xll.FDS($A14,"FF_OG_PROD_DAY(QTR_R_NGL_BOE,"&amp;Current_Quarter&amp;")"),_xll.FDS($A14,"FF_OG_PROD_TOT_NET(QTR_R_NGL_BOE,"&amp;Current_Quarter&amp;")")/Inputs!$C$20),0)</f>
        <v>0</v>
      </c>
      <c r="F14" s="14">
        <f t="shared" si="3"/>
        <v>193.16283333333331</v>
      </c>
      <c r="G14" s="21">
        <f>(C14*Inputs!$C$15+D14*Inputs!$C$16+E14*Inputs!$C$17)*Inputs!$C$20</f>
        <v>726876.91199999989</v>
      </c>
      <c r="H14" s="19">
        <f t="shared" si="0"/>
        <v>40.902464846153116</v>
      </c>
      <c r="I14" s="19">
        <f>_xll.FDS($A14,"FF_OG_PROD_EXP(QTR_R,"&amp;Current_Quarter&amp;")")/($F14*Inputs!$C$20/1000)</f>
        <v>8.665813265379354</v>
      </c>
      <c r="J14" s="19">
        <f>_xll.FDS($A14,"FF_DEP_AMORT_EXP(QTR_R,"&amp;Current_Quarter&amp;")")/($F14*Inputs!$C$20/1000)</f>
        <v>16.375010780684363</v>
      </c>
      <c r="K14" s="19">
        <f>_xll.FDS($A14,"FF_SGA(QTR_R,"&amp;Current_Quarter&amp;")")/($F14*Inputs!$C$20/1000)</f>
        <v>3.6013769414563548</v>
      </c>
      <c r="L14" s="19">
        <f t="shared" si="1"/>
        <v>28.635274639317405</v>
      </c>
      <c r="M14" s="19">
        <f t="shared" si="2"/>
        <v>12.260263858633042</v>
      </c>
      <c r="N14" s="14"/>
      <c r="O14" s="11"/>
      <c r="P14" s="11"/>
    </row>
    <row r="15" spans="1:16" ht="18.75" x14ac:dyDescent="0.3">
      <c r="A15" s="12" t="s">
        <v>3</v>
      </c>
      <c r="B15" s="13" t="str">
        <f>_xll.FDS($A15,"FG_COMPANY_NAME")</f>
        <v>EP Energy Corp. Class A</v>
      </c>
      <c r="C15" s="14">
        <f>IFERROR(IFERROR(_xll.FDS($A15,"FF_OG_PROD_DAY(QTR_R_OIL_BOE,"&amp;Current_Quarter&amp;")"),_xll.FDS($A15,"FF_OG_PROD_TOT_NET(QTR_R_OIL_BOE,"&amp;Current_Quarter&amp;")")/Inputs!$C$20),0)</f>
        <v>45.1</v>
      </c>
      <c r="D15" s="15">
        <f>IFERROR(IFERROR(_xll.FDS($A15,"FF_OG_PROD_DAY(QTR_R_NG_CFE,"&amp;Current_Quarter&amp;")")/1000,_xll.FDS($A15,"FF_OG_PROD_TOT_NET(QTR_R_NG_CFE,"&amp;Current_Quarter&amp;")")/1000/Inputs!$C$20),0)</f>
        <v>126</v>
      </c>
      <c r="E15" s="15">
        <f>IFERROR(IFERROR(_xll.FDS($A15,"FF_OG_PROD_DAY(QTR_R_NGL_BOE,"&amp;Current_Quarter&amp;")"),_xll.FDS($A15,"FF_OG_PROD_TOT_NET(QTR_R_NGL_BOE,"&amp;Current_Quarter&amp;")")/Inputs!$C$20),0)</f>
        <v>14.9</v>
      </c>
      <c r="F15" s="14">
        <f t="shared" si="3"/>
        <v>81</v>
      </c>
      <c r="G15" s="21">
        <f>(C15*Inputs!$C$15+D15*Inputs!$C$16+E15*Inputs!$C$17)*Inputs!$C$20</f>
        <v>297252</v>
      </c>
      <c r="H15" s="19">
        <f t="shared" si="0"/>
        <v>39.888888888888886</v>
      </c>
      <c r="I15" s="19">
        <f>_xll.FDS($A15,"FF_OG_PROD_EXP(QTR_R,"&amp;Current_Quarter&amp;")")/($F15*Inputs!$C$20/1000)</f>
        <v>7.7831454643048845</v>
      </c>
      <c r="J15" s="19">
        <f>_xll.FDS($A15,"FF_DEP_AMORT_EXP(QTR_R,"&amp;Current_Quarter&amp;")")/($F15*Inputs!$C$20/1000)</f>
        <v>15.834675254965109</v>
      </c>
      <c r="K15" s="19">
        <f>_xll.FDS($A15,"FF_SGA(QTR_R,"&amp;Current_Quarter&amp;")")/($F15*Inputs!$C$20/1000)</f>
        <v>3.3548040794417604</v>
      </c>
      <c r="L15" s="19">
        <f t="shared" si="1"/>
        <v>28.750939345142239</v>
      </c>
      <c r="M15" s="19">
        <f t="shared" si="2"/>
        <v>12.91626409017713</v>
      </c>
      <c r="N15" s="14"/>
      <c r="O15" s="11"/>
      <c r="P15" s="11"/>
    </row>
    <row r="16" spans="1:16" ht="18.75" x14ac:dyDescent="0.3">
      <c r="A16" s="12" t="s">
        <v>9</v>
      </c>
      <c r="B16" s="13" t="str">
        <f>_xll.FDS($A16,"FG_COMPANY_NAME")</f>
        <v>Energen Corporation</v>
      </c>
      <c r="C16" s="14">
        <f>IFERROR(IFERROR(_xll.FDS($A16,"FF_OG_PROD_DAY(QTR_R_OIL_BOE,"&amp;Current_Quarter&amp;")"),_xll.FDS($A16,"FF_OG_PROD_TOT_NET(QTR_R_OIL_BOE,"&amp;Current_Quarter&amp;")")/Inputs!$C$20),0)</f>
        <v>49</v>
      </c>
      <c r="D16" s="15">
        <f>IFERROR(IFERROR(_xll.FDS($A16,"FF_OG_PROD_DAY(QTR_R_NG_CFE,"&amp;Current_Quarter&amp;")")/1000,_xll.FDS($A16,"FF_OG_PROD_TOT_NET(QTR_R_NG_CFE,"&amp;Current_Quarter&amp;")")/1000/Inputs!$C$20),0)</f>
        <v>99.7</v>
      </c>
      <c r="E16" s="15">
        <f>IFERROR(IFERROR(_xll.FDS($A16,"FF_OG_PROD_DAY(QTR_R_NGL_BOE,"&amp;Current_Quarter&amp;")"),_xll.FDS($A16,"FF_OG_PROD_TOT_NET(QTR_R_NGL_BOE,"&amp;Current_Quarter&amp;")")/Inputs!$C$20),0)</f>
        <v>16.666699999999999</v>
      </c>
      <c r="F16" s="14">
        <f t="shared" si="3"/>
        <v>82.283366666666666</v>
      </c>
      <c r="G16" s="21">
        <f>(C16*Inputs!$C$15+D16*Inputs!$C$16+E16*Inputs!$C$17)*Inputs!$C$20</f>
        <v>313790.61</v>
      </c>
      <c r="H16" s="19">
        <f t="shared" si="0"/>
        <v>41.451482093788897</v>
      </c>
      <c r="I16" s="19">
        <f>_xll.FDS($A16,"FF_OG_PROD_EXP(QTR_R,"&amp;Current_Quarter&amp;")")/($F16*Inputs!$C$20/1000)</f>
        <v>7.9094383683616609</v>
      </c>
      <c r="J16" s="19">
        <f>_xll.FDS($A16,"FF_DEP_AMORT_EXP(QTR_R,"&amp;Current_Quarter&amp;")")/($F16*Inputs!$C$20/1000)</f>
        <v>17.612651494201121</v>
      </c>
      <c r="K16" s="19">
        <f>_xll.FDS($A16,"FF_SGA(QTR_R,"&amp;Current_Quarter&amp;")")/($F16*Inputs!$C$20/1000)</f>
        <v>2.8366977790763812</v>
      </c>
      <c r="L16" s="19">
        <f t="shared" si="1"/>
        <v>30.705345946350853</v>
      </c>
      <c r="M16" s="19">
        <f t="shared" si="2"/>
        <v>13.092694452149733</v>
      </c>
      <c r="N16" s="14"/>
      <c r="O16" s="11"/>
      <c r="P16" s="11"/>
    </row>
    <row r="17" spans="1:16" ht="18.75" x14ac:dyDescent="0.3">
      <c r="A17" s="12" t="s">
        <v>16</v>
      </c>
      <c r="B17" s="13" t="str">
        <f>_xll.FDS($A17,"FG_COMPANY_NAME")</f>
        <v>Matador Resources Company</v>
      </c>
      <c r="C17" s="14">
        <f>IFERROR(IFERROR(_xll.FDS($A17,"FF_OG_PROD_DAY(QTR_R_OIL_BOE,"&amp;Current_Quarter&amp;")"),_xll.FDS($A17,"FF_OG_PROD_TOT_NET(QTR_R_OIL_BOE,"&amp;Current_Quarter&amp;")")/Inputs!$C$20),0)</f>
        <v>23.538</v>
      </c>
      <c r="D17" s="15">
        <f>IFERROR(IFERROR(_xll.FDS($A17,"FF_OG_PROD_DAY(QTR_R_NG_CFE,"&amp;Current_Quarter&amp;")")/1000,_xll.FDS($A17,"FF_OG_PROD_TOT_NET(QTR_R_NG_CFE,"&amp;Current_Quarter&amp;")")/1000/Inputs!$C$20),0)</f>
        <v>110.5</v>
      </c>
      <c r="E17" s="15">
        <f>IFERROR(IFERROR(_xll.FDS($A17,"FF_OG_PROD_DAY(QTR_R_NGL_BOE,"&amp;Current_Quarter&amp;")"),_xll.FDS($A17,"FF_OG_PROD_TOT_NET(QTR_R_NGL_BOE,"&amp;Current_Quarter&amp;")")/Inputs!$C$20),0)</f>
        <v>0</v>
      </c>
      <c r="F17" s="14">
        <f t="shared" si="3"/>
        <v>41.954666666666668</v>
      </c>
      <c r="G17" s="21">
        <f>(C17*Inputs!$C$15+D17*Inputs!$C$16+E17*Inputs!$C$17)*Inputs!$C$20</f>
        <v>149600.28</v>
      </c>
      <c r="H17" s="19">
        <f t="shared" si="0"/>
        <v>38.758262886925564</v>
      </c>
      <c r="I17" s="19">
        <f>_xll.FDS($A17,"FF_OG_PROD_EXP(QTR_R,"&amp;Current_Quarter&amp;")")/($F17*Inputs!$C$20/1000)</f>
        <v>8.38249497732542</v>
      </c>
      <c r="J17" s="19">
        <f>_xll.FDS($A17,"FF_DEP_AMORT_EXP(QTR_R,"&amp;Current_Quarter&amp;")")/($F17*Inputs!$C$20/1000)</f>
        <v>12.467649692283457</v>
      </c>
      <c r="K17" s="19">
        <f>_xll.FDS($A17,"FF_SGA(QTR_R,"&amp;Current_Quarter&amp;")")/($F17*Inputs!$C$20/1000)</f>
        <v>4.1856772941946989</v>
      </c>
      <c r="L17" s="19">
        <f t="shared" si="1"/>
        <v>26.190090615405445</v>
      </c>
      <c r="M17" s="19">
        <f t="shared" si="2"/>
        <v>13.722440923121985</v>
      </c>
      <c r="N17" s="14"/>
      <c r="O17" s="11"/>
      <c r="P17" s="11"/>
    </row>
    <row r="18" spans="1:16" ht="18.75" x14ac:dyDescent="0.3">
      <c r="A18" s="12" t="s">
        <v>36</v>
      </c>
      <c r="B18" s="13" t="str">
        <f>_xll.FDS($A18,"FG_COMPANY_NAME")</f>
        <v>Jagged Peak Energy, Inc.</v>
      </c>
      <c r="C18" s="14">
        <f>IFERROR(IFERROR(_xll.FDS($A18,"FF_OG_PROD_DAY(QTR_R_OIL_BOE,"&amp;Current_Quarter&amp;")"),_xll.FDS($A18,"FF_OG_PROD_TOT_NET(QTR_R_OIL_BOE,"&amp;Current_Quarter&amp;")")/Inputs!$C$20),0)</f>
        <v>15.036</v>
      </c>
      <c r="D18" s="15">
        <f>IFERROR(IFERROR(_xll.FDS($A18,"FF_OG_PROD_DAY(QTR_R_NG_CFE,"&amp;Current_Quarter&amp;")")/1000,_xll.FDS($A18,"FF_OG_PROD_TOT_NET(QTR_R_NG_CFE,"&amp;Current_Quarter&amp;")")/1000/Inputs!$C$20),0)</f>
        <v>12.346</v>
      </c>
      <c r="E18" s="15">
        <f>IFERROR(IFERROR(_xll.FDS($A18,"FF_OG_PROD_DAY(QTR_R_NGL_BOE,"&amp;Current_Quarter&amp;")"),_xll.FDS($A18,"FF_OG_PROD_TOT_NET(QTR_R_NGL_BOE,"&amp;Current_Quarter&amp;")")/Inputs!$C$20),0)</f>
        <v>2.0870000000000002</v>
      </c>
      <c r="F18" s="14">
        <f t="shared" si="3"/>
        <v>19.180666666666667</v>
      </c>
      <c r="G18" s="21">
        <f>(C18*Inputs!$C$15+D18*Inputs!$C$16+E18*Inputs!$C$17)*Inputs!$C$20</f>
        <v>84289.755999999994</v>
      </c>
      <c r="H18" s="19">
        <f t="shared" si="0"/>
        <v>47.766483611970379</v>
      </c>
      <c r="I18" s="19">
        <f>_xll.FDS($A18,"FF_OG_PROD_EXP(QTR_R,"&amp;Current_Quarter&amp;")")/($F18*Inputs!$C$20/1000)</f>
        <v>5.6233027520162961</v>
      </c>
      <c r="J18" s="19">
        <f>_xll.FDS($A18,"FF_DEP_AMORT_EXP(QTR_R,"&amp;Current_Quarter&amp;")")/($F18*Inputs!$C$20/1000)</f>
        <v>17.632111440717026</v>
      </c>
      <c r="K18" s="19">
        <f>_xll.FDS($A18,"FF_SGA(QTR_R,"&amp;Current_Quarter&amp;")")/($F18*Inputs!$C$20/1000)</f>
        <v>10.049181467449861</v>
      </c>
      <c r="L18" s="19">
        <f t="shared" si="1"/>
        <v>32.093999392504223</v>
      </c>
      <c r="M18" s="19">
        <f t="shared" si="2"/>
        <v>14.461887951787199</v>
      </c>
      <c r="N18" s="14"/>
      <c r="O18" s="11"/>
      <c r="P18" s="11"/>
    </row>
    <row r="19" spans="1:16" ht="18.75" x14ac:dyDescent="0.3">
      <c r="A19" s="12" t="s">
        <v>41</v>
      </c>
      <c r="B19" s="13" t="str">
        <f>_xll.FDS($A19,"FG_COMPANY_NAME")</f>
        <v>Resolute Energy Corporation</v>
      </c>
      <c r="C19" s="14">
        <f>IFERROR(IFERROR(_xll.FDS($A19,"FF_OG_PROD_DAY(QTR_R_OIL_BOE,"&amp;Current_Quarter&amp;")"),_xll.FDS($A19,"FF_OG_PROD_TOT_NET(QTR_R_OIL_BOE,"&amp;Current_Quarter&amp;")")/Inputs!$C$20),0)</f>
        <v>16.891304347826086</v>
      </c>
      <c r="D19" s="15">
        <f>IFERROR(IFERROR(_xll.FDS($A19,"FF_OG_PROD_DAY(QTR_R_NG_CFE,"&amp;Current_Quarter&amp;")")/1000,_xll.FDS($A19,"FF_OG_PROD_TOT_NET(QTR_R_NG_CFE,"&amp;Current_Quarter&amp;")")/1000/Inputs!$C$20),0)</f>
        <v>38.728260869565219</v>
      </c>
      <c r="E19" s="15">
        <f>IFERROR(IFERROR(_xll.FDS($A19,"FF_OG_PROD_DAY(QTR_R_NGL_BOE,"&amp;Current_Quarter&amp;")"),_xll.FDS($A19,"FF_OG_PROD_TOT_NET(QTR_R_NGL_BOE,"&amp;Current_Quarter&amp;")")/Inputs!$C$20),0)</f>
        <v>5.2173913043478262</v>
      </c>
      <c r="F19" s="14">
        <f t="shared" si="3"/>
        <v>28.563405797101446</v>
      </c>
      <c r="G19" s="21">
        <f>(C19*Inputs!$C$15+D19*Inputs!$C$16+E19*Inputs!$C$17)*Inputs!$C$20</f>
        <v>108159.00000000001</v>
      </c>
      <c r="H19" s="19">
        <f t="shared" si="0"/>
        <v>41.159002980909506</v>
      </c>
      <c r="I19" s="19">
        <f>_xll.FDS($A19,"FF_OG_PROD_EXP(QTR_R,"&amp;Current_Quarter&amp;")")/($F19*Inputs!$C$20/1000)</f>
        <v>12.885139849051818</v>
      </c>
      <c r="J19" s="19">
        <f>_xll.FDS($A19,"FF_DEP_AMORT_EXP(QTR_R,"&amp;Current_Quarter&amp;")")/($F19*Inputs!$C$20/1000)</f>
        <v>9.7118031331261498</v>
      </c>
      <c r="K19" s="19">
        <f>_xll.FDS($A19,"FF_SGA(QTR_R,"&amp;Current_Quarter&amp;")")/($F19*Inputs!$C$20/1000)</f>
        <v>3.6326504725058664</v>
      </c>
      <c r="L19" s="19">
        <f t="shared" si="1"/>
        <v>24.641212659351822</v>
      </c>
      <c r="M19" s="19">
        <f t="shared" si="2"/>
        <v>14.929409526225673</v>
      </c>
      <c r="N19" s="14"/>
      <c r="O19" s="11"/>
      <c r="P19" s="11"/>
    </row>
    <row r="20" spans="1:16" ht="18.75" x14ac:dyDescent="0.3">
      <c r="A20" s="12" t="s">
        <v>42</v>
      </c>
      <c r="B20" s="13" t="str">
        <f>_xll.FDS($A20,"FG_COMPANY_NAME")</f>
        <v>Earthstone Energy, Inc. Class A</v>
      </c>
      <c r="C20" s="14">
        <f>IFERROR(IFERROR(_xll.FDS($A20,"FF_OG_PROD_DAY(QTR_R_OIL_BOE,"&amp;Current_Quarter&amp;")"),_xll.FDS($A20,"FF_OG_PROD_TOT_NET(QTR_R_OIL_BOE,"&amp;Current_Quarter&amp;")")/Inputs!$C$20),0)</f>
        <v>6.1195652173913047</v>
      </c>
      <c r="D20" s="15">
        <f>IFERROR(IFERROR(_xll.FDS($A20,"FF_OG_PROD_DAY(QTR_R_NG_CFE,"&amp;Current_Quarter&amp;")")/1000,_xll.FDS($A20,"FF_OG_PROD_TOT_NET(QTR_R_NG_CFE,"&amp;Current_Quarter&amp;")")/1000/Inputs!$C$20),0)</f>
        <v>10.510869565217391</v>
      </c>
      <c r="E20" s="15">
        <f>IFERROR(IFERROR(_xll.FDS($A20,"FF_OG_PROD_DAY(QTR_R_NGL_BOE,"&amp;Current_Quarter&amp;")"),_xll.FDS($A20,"FF_OG_PROD_TOT_NET(QTR_R_NGL_BOE,"&amp;Current_Quarter&amp;")")/Inputs!$C$20),0)</f>
        <v>1.8043478260869565</v>
      </c>
      <c r="F20" s="14">
        <f t="shared" si="3"/>
        <v>9.6757246376811601</v>
      </c>
      <c r="G20" s="21">
        <f>(C20*Inputs!$C$15+D20*Inputs!$C$16+E20*Inputs!$C$17)*Inputs!$C$20</f>
        <v>38016.000000000007</v>
      </c>
      <c r="H20" s="19">
        <f t="shared" si="0"/>
        <v>42.70660924920427</v>
      </c>
      <c r="I20" s="19">
        <f>_xll.FDS($A20,"FF_OG_PROD_EXP(QTR_R,"&amp;Current_Quarter&amp;")")/($F20*Inputs!$C$20/1000)</f>
        <v>7.858079011421081</v>
      </c>
      <c r="J20" s="19">
        <f>_xll.FDS($A20,"FF_DEP_AMORT_EXP(QTR_R,"&amp;Current_Quarter&amp;")")/($F20*Inputs!$C$20/1000)</f>
        <v>11.685452162516381</v>
      </c>
      <c r="K20" s="19">
        <f>_xll.FDS($A20,"FF_SGA(QTR_R,"&amp;Current_Quarter&amp;")")/($F20*Inputs!$C$20/1000)</f>
        <v>8.1950945515821001</v>
      </c>
      <c r="L20" s="19">
        <f t="shared" si="1"/>
        <v>26.653435686201085</v>
      </c>
      <c r="M20" s="19">
        <f t="shared" si="2"/>
        <v>14.967983523684707</v>
      </c>
      <c r="N20" s="14"/>
      <c r="O20" s="11"/>
      <c r="P20" s="11"/>
    </row>
    <row r="21" spans="1:16" ht="18.75" x14ac:dyDescent="0.3">
      <c r="A21" s="12" t="s">
        <v>15</v>
      </c>
      <c r="B21" s="13" t="str">
        <f>_xll.FDS($A21,"FG_COMPANY_NAME")</f>
        <v>Pioneer Natural Resources Company</v>
      </c>
      <c r="C21" s="14">
        <f>IFERROR(IFERROR(_xll.FDS($A21,"FF_OG_PROD_DAY(QTR_R_OIL_BOE,"&amp;Current_Quarter&amp;")"),_xll.FDS($A21,"FF_OG_PROD_TOT_NET(QTR_R_OIL_BOE,"&amp;Current_Quarter&amp;")")/Inputs!$C$20),0)</f>
        <v>161.63399999999999</v>
      </c>
      <c r="D21" s="15">
        <f>IFERROR(IFERROR(_xll.FDS($A21,"FF_OG_PROD_DAY(QTR_R_NG_CFE,"&amp;Current_Quarter&amp;")")/1000,_xll.FDS($A21,"FF_OG_PROD_TOT_NET(QTR_R_NG_CFE,"&amp;Current_Quarter&amp;")")/1000/Inputs!$C$20),0)</f>
        <v>340.38400000000001</v>
      </c>
      <c r="E21" s="15">
        <f>IFERROR(IFERROR(_xll.FDS($A21,"FF_OG_PROD_DAY(QTR_R_NGL_BOE,"&amp;Current_Quarter&amp;")"),_xll.FDS($A21,"FF_OG_PROD_TOT_NET(QTR_R_NGL_BOE,"&amp;Current_Quarter&amp;")")/Inputs!$C$20),0)</f>
        <v>57.345999999999997</v>
      </c>
      <c r="F21" s="14">
        <f t="shared" si="3"/>
        <v>275.71066666666667</v>
      </c>
      <c r="G21" s="21">
        <f>(C21*Inputs!$C$15+D21*Inputs!$C$16+E21*Inputs!$C$17)*Inputs!$C$20</f>
        <v>1043709.8239999999</v>
      </c>
      <c r="H21" s="19">
        <f t="shared" si="0"/>
        <v>41.147018855515199</v>
      </c>
      <c r="I21" s="19">
        <f>_xll.FDS($A21,"FF_OG_PROD_EXP(QTR_R,"&amp;Current_Quarter&amp;")")/($F21*Inputs!$C$20/1000)</f>
        <v>8.0818812580043478</v>
      </c>
      <c r="J21" s="19">
        <f>_xll.FDS($A21,"FF_DEP_AMORT_EXP(QTR_R,"&amp;Current_Quarter&amp;")")/($F21*Inputs!$C$20/1000)</f>
        <v>14.231995776290582</v>
      </c>
      <c r="K21" s="19">
        <f>_xll.FDS($A21,"FF_SGA(QTR_R,"&amp;Current_Quarter&amp;")")/($F21*Inputs!$C$20/1000)</f>
        <v>3.1933286921870834</v>
      </c>
      <c r="L21" s="19">
        <f t="shared" si="1"/>
        <v>29.871808905323771</v>
      </c>
      <c r="M21" s="19">
        <f t="shared" si="2"/>
        <v>15.63981312903319</v>
      </c>
      <c r="N21" s="14"/>
      <c r="O21" s="11"/>
      <c r="P21" s="11"/>
    </row>
    <row r="22" spans="1:16" ht="18.75" x14ac:dyDescent="0.3">
      <c r="A22" s="12" t="s">
        <v>17</v>
      </c>
      <c r="B22" s="13" t="str">
        <f>_xll.FDS($A22,"FG_COMPANY_NAME")</f>
        <v>Carrizo Oil &amp; Gas, Inc.</v>
      </c>
      <c r="C22" s="14">
        <f>IFERROR(IFERROR(_xll.FDS($A22,"FF_OG_PROD_DAY(QTR_R_OIL_BOE,"&amp;Current_Quarter&amp;")"),_xll.FDS($A22,"FF_OG_PROD_TOT_NET(QTR_R_OIL_BOE,"&amp;Current_Quarter&amp;")")/Inputs!$C$20),0)</f>
        <v>34.902999999999999</v>
      </c>
      <c r="D22" s="15">
        <f>IFERROR(IFERROR(_xll.FDS($A22,"FF_OG_PROD_DAY(QTR_R_NG_CFE,"&amp;Current_Quarter&amp;")")/1000,_xll.FDS($A22,"FF_OG_PROD_TOT_NET(QTR_R_NG_CFE,"&amp;Current_Quarter&amp;")")/1000/Inputs!$C$20),0)</f>
        <v>81.265000000000001</v>
      </c>
      <c r="E22" s="15">
        <f>IFERROR(IFERROR(_xll.FDS($A22,"FF_OG_PROD_DAY(QTR_R_NGL_BOE,"&amp;Current_Quarter&amp;")"),_xll.FDS($A22,"FF_OG_PROD_TOT_NET(QTR_R_NGL_BOE,"&amp;Current_Quarter&amp;")")/Inputs!$C$20),0)</f>
        <v>6.7770000000000001</v>
      </c>
      <c r="F22" s="14">
        <f t="shared" si="3"/>
        <v>55.224166666666669</v>
      </c>
      <c r="G22" s="21">
        <f>(C22*Inputs!$C$15+D22*Inputs!$C$16+E22*Inputs!$C$17)*Inputs!$C$20</f>
        <v>214625.42</v>
      </c>
      <c r="H22" s="19">
        <f t="shared" si="0"/>
        <v>42.243914952692812</v>
      </c>
      <c r="I22" s="19">
        <f>_xll.FDS($A22,"FF_OG_PROD_EXP(QTR_R,"&amp;Current_Quarter&amp;")")/($F22*Inputs!$C$20/1000)</f>
        <v>8.7294406788668315</v>
      </c>
      <c r="J22" s="19">
        <f>_xll.FDS($A22,"FF_DEP_AMORT_EXP(QTR_R,"&amp;Current_Quarter&amp;")")/($F22*Inputs!$C$20/1000)</f>
        <v>13.298368244841347</v>
      </c>
      <c r="K22" s="19">
        <f>_xll.FDS($A22,"FF_SGA(QTR_R,"&amp;Current_Quarter&amp;")")/($F22*Inputs!$C$20/1000)</f>
        <v>3.1549278402190808</v>
      </c>
      <c r="L22" s="19">
        <f t="shared" si="1"/>
        <v>30.359546433606901</v>
      </c>
      <c r="M22" s="19">
        <f t="shared" si="2"/>
        <v>17.061178188765552</v>
      </c>
      <c r="N22" s="14"/>
      <c r="O22" s="11"/>
      <c r="P22" s="11"/>
    </row>
    <row r="23" spans="1:16" ht="18.75" x14ac:dyDescent="0.3">
      <c r="A23" s="12" t="s">
        <v>11</v>
      </c>
      <c r="B23" s="13" t="str">
        <f>_xll.FDS($A23,"FG_COMPANY_NAME")</f>
        <v>Parsley Energy, Inc. Class A</v>
      </c>
      <c r="C23" s="14">
        <f>IFERROR(IFERROR(_xll.FDS($A23,"FF_OG_PROD_DAY(QTR_R_OIL_BOE,"&amp;Current_Quarter&amp;")"),_xll.FDS($A23,"FF_OG_PROD_TOT_NET(QTR_R_OIL_BOE,"&amp;Current_Quarter&amp;")")/Inputs!$C$20),0)</f>
        <v>47.195999999999998</v>
      </c>
      <c r="D23" s="15">
        <f>IFERROR(IFERROR(_xll.FDS($A23,"FF_OG_PROD_DAY(QTR_R_NG_CFE,"&amp;Current_Quarter&amp;")")/1000,_xll.FDS($A23,"FF_OG_PROD_TOT_NET(QTR_R_NG_CFE,"&amp;Current_Quarter&amp;")")/1000/Inputs!$C$20),0)</f>
        <v>68.097999999999999</v>
      </c>
      <c r="E23" s="15">
        <f>IFERROR(IFERROR(_xll.FDS($A23,"FF_OG_PROD_DAY(QTR_R_NGL_BOE,"&amp;Current_Quarter&amp;")"),_xll.FDS($A23,"FF_OG_PROD_TOT_NET(QTR_R_NGL_BOE,"&amp;Current_Quarter&amp;")")/Inputs!$C$20),0)</f>
        <v>12.978</v>
      </c>
      <c r="F23" s="14">
        <f t="shared" si="3"/>
        <v>71.523666666666657</v>
      </c>
      <c r="G23" s="21">
        <f>(C23*Inputs!$C$15+D23*Inputs!$C$16+E23*Inputs!$C$17)*Inputs!$C$20</f>
        <v>287456.20799999993</v>
      </c>
      <c r="H23" s="19">
        <f t="shared" si="0"/>
        <v>43.685176468395071</v>
      </c>
      <c r="I23" s="19">
        <f>_xll.FDS($A23,"FF_OG_PROD_EXP(QTR_R,"&amp;Current_Quarter&amp;")")/($F23*Inputs!$C$20/1000)</f>
        <v>6.7373564197763267</v>
      </c>
      <c r="J23" s="19">
        <f>_xll.FDS($A23,"FF_DEP_AMORT_EXP(QTR_R,"&amp;Current_Quarter&amp;")")/($F23*Inputs!$C$20/1000)</f>
        <v>14.450522407400168</v>
      </c>
      <c r="K23" s="19">
        <f>_xll.FDS($A23,"FF_SGA(QTR_R,"&amp;Current_Quarter&amp;")")/($F23*Inputs!$C$20/1000)</f>
        <v>5.1021421307186667</v>
      </c>
      <c r="L23" s="19">
        <f t="shared" si="1"/>
        <v>31.845677917900076</v>
      </c>
      <c r="M23" s="19">
        <f t="shared" si="2"/>
        <v>17.395155510499912</v>
      </c>
      <c r="N23" s="14"/>
      <c r="O23" s="11"/>
      <c r="P23" s="11"/>
    </row>
    <row r="24" spans="1:16" ht="18.75" x14ac:dyDescent="0.3">
      <c r="A24" s="12" t="s">
        <v>4</v>
      </c>
      <c r="B24" s="13" t="str">
        <f>_xll.FDS($A24,"FG_COMPANY_NAME")</f>
        <v>Cimarex Energy Co.</v>
      </c>
      <c r="C24" s="14">
        <f>IFERROR(IFERROR(_xll.FDS($A24,"FF_OG_PROD_DAY(QTR_R_OIL_BOE,"&amp;Current_Quarter&amp;")"),_xll.FDS($A24,"FF_OG_PROD_TOT_NET(QTR_R_OIL_BOE,"&amp;Current_Quarter&amp;")")/Inputs!$C$20),0)</f>
        <v>56.686999999999998</v>
      </c>
      <c r="D24" s="15">
        <f>IFERROR(IFERROR(_xll.FDS($A24,"FF_OG_PROD_DAY(QTR_R_NG_CFE,"&amp;Current_Quarter&amp;")")/1000,_xll.FDS($A24,"FF_OG_PROD_TOT_NET(QTR_R_NG_CFE,"&amp;Current_Quarter&amp;")")/1000/Inputs!$C$20),0)</f>
        <v>515.9</v>
      </c>
      <c r="E24" s="15">
        <f>IFERROR(IFERROR(_xll.FDS($A24,"FF_OG_PROD_DAY(QTR_R_NGL_BOE,"&amp;Current_Quarter&amp;")"),_xll.FDS($A24,"FF_OG_PROD_TOT_NET(QTR_R_NGL_BOE,"&amp;Current_Quarter&amp;")")/Inputs!$C$20),0)</f>
        <v>47.84</v>
      </c>
      <c r="F24" s="14">
        <f t="shared" si="3"/>
        <v>190.51033333333334</v>
      </c>
      <c r="G24" s="21">
        <f>(C24*Inputs!$C$15+D24*Inputs!$C$16+E24*Inputs!$C$17)*Inputs!$C$20</f>
        <v>539256.62</v>
      </c>
      <c r="H24" s="19">
        <f t="shared" si="0"/>
        <v>30.767281214842239</v>
      </c>
      <c r="I24" s="19">
        <f>_xll.FDS($A24,"FF_OG_PROD_EXP(QTR_R,"&amp;Current_Quarter&amp;")")/($F24*Inputs!$C$20/1000)</f>
        <v>5.1192019482681639</v>
      </c>
      <c r="J24" s="19">
        <f>_xll.FDS($A24,"FF_DEP_AMORT_EXP(QTR_R,"&amp;Current_Quarter&amp;")")/($F24*Inputs!$C$20/1000)</f>
        <v>6.4411090181650152</v>
      </c>
      <c r="K24" s="19">
        <f>_xll.FDS($A24,"FF_SGA(QTR_R,"&amp;Current_Quarter&amp;")")/($F24*Inputs!$C$20/1000)</f>
        <v>1.6019329622121756</v>
      </c>
      <c r="L24" s="19">
        <f t="shared" si="1"/>
        <v>24.046146304361901</v>
      </c>
      <c r="M24" s="19">
        <f t="shared" si="2"/>
        <v>17.605037286196886</v>
      </c>
      <c r="N24" s="14"/>
      <c r="O24" s="11"/>
      <c r="P24" s="11"/>
    </row>
    <row r="25" spans="1:16" ht="18.75" x14ac:dyDescent="0.3">
      <c r="A25" s="12" t="s">
        <v>37</v>
      </c>
      <c r="B25" s="13" t="str">
        <f>_xll.FDS($A25,"FG_COMPANY_NAME")</f>
        <v>Centennial Resource Development, Inc. Class A</v>
      </c>
      <c r="C25" s="14">
        <f>IFERROR(IFERROR(_xll.FDS($A25,"FF_OG_PROD_DAY(QTR_R_OIL_BOE,"&amp;Current_Quarter&amp;")"),_xll.FDS($A25,"FF_OG_PROD_TOT_NET(QTR_R_OIL_BOE,"&amp;Current_Quarter&amp;")")/Inputs!$C$20),0)</f>
        <v>21.108000000000001</v>
      </c>
      <c r="D25" s="15">
        <f>IFERROR(IFERROR(_xll.FDS($A25,"FF_OG_PROD_DAY(QTR_R_NG_CFE,"&amp;Current_Quarter&amp;")")/1000,_xll.FDS($A25,"FF_OG_PROD_TOT_NET(QTR_R_NG_CFE,"&amp;Current_Quarter&amp;")")/1000/Inputs!$C$20),0)</f>
        <v>51.444000000000003</v>
      </c>
      <c r="E25" s="15">
        <f>IFERROR(IFERROR(_xll.FDS($A25,"FF_OG_PROD_DAY(QTR_R_NGL_BOE,"&amp;Current_Quarter&amp;")"),_xll.FDS($A25,"FF_OG_PROD_TOT_NET(QTR_R_NGL_BOE,"&amp;Current_Quarter&amp;")")/Inputs!$C$20),0)</f>
        <v>5.0179999999999998</v>
      </c>
      <c r="F25" s="14">
        <f t="shared" si="3"/>
        <v>34.700000000000003</v>
      </c>
      <c r="G25" s="21">
        <f>(C25*Inputs!$C$15+D25*Inputs!$C$16+E25*Inputs!$C$17)*Inputs!$C$20</f>
        <v>132546.424</v>
      </c>
      <c r="H25" s="19">
        <f t="shared" si="0"/>
        <v>41.51936599423631</v>
      </c>
      <c r="I25" s="19">
        <f>_xll.FDS($A25,"FF_OG_PROD_EXP(QTR_R,"&amp;Current_Quarter&amp;")")/($F25*Inputs!$C$20/1000)</f>
        <v>5.5823205112141334</v>
      </c>
      <c r="J25" s="19">
        <f>_xll.FDS($A25,"FF_DEP_AMORT_EXP(QTR_R,"&amp;Current_Quarter&amp;")")/($F25*Inputs!$C$20/1000)</f>
        <v>13.27747149480015</v>
      </c>
      <c r="K25" s="19">
        <f>_xll.FDS($A25,"FF_SGA(QTR_R,"&amp;Current_Quarter&amp;")")/($F25*Inputs!$C$20/1000)</f>
        <v>4.1695902769076554</v>
      </c>
      <c r="L25" s="19">
        <f t="shared" si="1"/>
        <v>31.767455206114519</v>
      </c>
      <c r="M25" s="19">
        <f t="shared" si="2"/>
        <v>18.48998371131437</v>
      </c>
      <c r="N25" s="14"/>
      <c r="O25" s="11"/>
      <c r="P25" s="11"/>
    </row>
    <row r="26" spans="1:16" ht="18.75" x14ac:dyDescent="0.3">
      <c r="A26" s="12" t="s">
        <v>10</v>
      </c>
      <c r="B26" s="13" t="str">
        <f>_xll.FDS($A26,"FG_COMPANY_NAME")</f>
        <v>Laredo Petroleum, Inc.</v>
      </c>
      <c r="C26" s="14">
        <f>IFERROR(IFERROR(_xll.FDS($A26,"FF_OG_PROD_DAY(QTR_R_OIL_BOE,"&amp;Current_Quarter&amp;")"),_xll.FDS($A26,"FF_OG_PROD_TOT_NET(QTR_R_OIL_BOE,"&amp;Current_Quarter&amp;")")/Inputs!$C$20),0)</f>
        <v>26.404800000000002</v>
      </c>
      <c r="D26" s="15">
        <f>IFERROR(IFERROR(_xll.FDS($A26,"FF_OG_PROD_DAY(QTR_R_NG_CFE,"&amp;Current_Quarter&amp;")")/1000,_xll.FDS($A26,"FF_OG_PROD_TOT_NET(QTR_R_NG_CFE,"&amp;Current_Quarter&amp;")")/1000/Inputs!$C$20),0)</f>
        <v>201.63695999999999</v>
      </c>
      <c r="E26" s="15">
        <f>IFERROR(IFERROR(_xll.FDS($A26,"FF_OG_PROD_DAY(QTR_R_NGL_BOE,"&amp;Current_Quarter&amp;")"),_xll.FDS($A26,"FF_OG_PROD_TOT_NET(QTR_R_NGL_BOE,"&amp;Current_Quarter&amp;")")/Inputs!$C$20),0)</f>
        <v>16.206521739130434</v>
      </c>
      <c r="F26" s="14">
        <f t="shared" si="3"/>
        <v>76.217481739130434</v>
      </c>
      <c r="G26" s="21">
        <f>(C26*Inputs!$C$15+D26*Inputs!$C$16+E26*Inputs!$C$17)*Inputs!$C$20</f>
        <v>226535.08896000002</v>
      </c>
      <c r="H26" s="19">
        <f t="shared" si="0"/>
        <v>32.306734193949161</v>
      </c>
      <c r="I26" s="19">
        <f>_xll.FDS($A26,"FF_OG_PROD_EXP(QTR_R,"&amp;Current_Quarter&amp;")")/($F26*Inputs!$C$20/1000)</f>
        <v>4.1574394481037924</v>
      </c>
      <c r="J26" s="19">
        <f>_xll.FDS($A26,"FF_DEP_AMORT_EXP(QTR_R,"&amp;Current_Quarter&amp;")")/($F26*Inputs!$C$20/1000)</f>
        <v>6.0129706178101054</v>
      </c>
      <c r="K26" s="19">
        <f>_xll.FDS($A26,"FF_SGA(QTR_R,"&amp;Current_Quarter&amp;")")/($F26*Inputs!$C$20/1000)</f>
        <v>3.5653123697377476</v>
      </c>
      <c r="L26" s="19">
        <f t="shared" si="1"/>
        <v>24.58398237610762</v>
      </c>
      <c r="M26" s="19">
        <f t="shared" si="2"/>
        <v>18.571011758297516</v>
      </c>
      <c r="N26" s="14"/>
      <c r="O26" s="11"/>
      <c r="P26" s="11"/>
    </row>
    <row r="27" spans="1:16" ht="18.75" x14ac:dyDescent="0.3">
      <c r="A27" s="12" t="s">
        <v>20</v>
      </c>
      <c r="B27" s="13" t="str">
        <f>_xll.FDS($A27,"FG_COMPANY_NAME")</f>
        <v>Callon Petroleum Company</v>
      </c>
      <c r="C27" s="14">
        <f>IFERROR(IFERROR(_xll.FDS($A27,"FF_OG_PROD_DAY(QTR_R_OIL_BOE,"&amp;Current_Quarter&amp;")"),_xll.FDS($A27,"FF_OG_PROD_TOT_NET(QTR_R_OIL_BOE,"&amp;Current_Quarter&amp;")")/Inputs!$C$20),0)</f>
        <v>17.3581</v>
      </c>
      <c r="D27" s="15">
        <f>IFERROR(IFERROR(_xll.FDS($A27,"FF_OG_PROD_DAY(QTR_R_NG_CFE,"&amp;Current_Quarter&amp;")")/1000,_xll.FDS($A27,"FF_OG_PROD_TOT_NET(QTR_R_NG_CFE,"&amp;Current_Quarter&amp;")")/1000/Inputs!$C$20),0)</f>
        <v>31.10934</v>
      </c>
      <c r="E27" s="15">
        <f>IFERROR(IFERROR(_xll.FDS($A27,"FF_OG_PROD_DAY(QTR_R_NGL_BOE,"&amp;Current_Quarter&amp;")"),_xll.FDS($A27,"FF_OG_PROD_TOT_NET(QTR_R_NGL_BOE,"&amp;Current_Quarter&amp;")")/Inputs!$C$20),0)</f>
        <v>0</v>
      </c>
      <c r="F27" s="14">
        <f t="shared" si="3"/>
        <v>22.54299</v>
      </c>
      <c r="G27" s="21">
        <f>(C27*Inputs!$C$15+D27*Inputs!$C$16+E27*Inputs!$C$17)*Inputs!$C$20</f>
        <v>96418.163839999994</v>
      </c>
      <c r="H27" s="19">
        <f t="shared" si="0"/>
        <v>46.489996224990556</v>
      </c>
      <c r="I27" s="19">
        <f>_xll.FDS($A27,"FF_OG_PROD_EXP(QTR_R,"&amp;Current_Quarter&amp;")")/($F27*Inputs!$C$20/1000)</f>
        <v>8.2296864404604175</v>
      </c>
      <c r="J27" s="19">
        <f>_xll.FDS($A27,"FF_DEP_AMORT_EXP(QTR_R,"&amp;Current_Quarter&amp;")")/($F27*Inputs!$C$20/1000)</f>
        <v>14.109755935504639</v>
      </c>
      <c r="K27" s="19">
        <f>_xll.FDS($A27,"FF_SGA(QTR_R,"&amp;Current_Quarter&amp;")")/($F27*Inputs!$C$20/1000)</f>
        <v>3.5000758068492011</v>
      </c>
      <c r="L27" s="19">
        <f t="shared" si="1"/>
        <v>34.760233977680933</v>
      </c>
      <c r="M27" s="19">
        <f t="shared" si="2"/>
        <v>20.650478042176299</v>
      </c>
      <c r="N27" s="14"/>
      <c r="O27" s="11"/>
      <c r="P27" s="11"/>
    </row>
    <row r="28" spans="1:16" ht="18.75" x14ac:dyDescent="0.3">
      <c r="A28" s="12" t="s">
        <v>12</v>
      </c>
      <c r="B28" s="13" t="str">
        <f>_xll.FDS($A28,"FG_COMPANY_NAME")</f>
        <v>RSP Permian, Inc.</v>
      </c>
      <c r="C28" s="14">
        <f>IFERROR(IFERROR(_xll.FDS($A28,"FF_OG_PROD_DAY(QTR_R_OIL_BOE,"&amp;Current_Quarter&amp;")"),_xll.FDS($A28,"FF_OG_PROD_TOT_NET(QTR_R_OIL_BOE,"&amp;Current_Quarter&amp;")")/Inputs!$C$20),0)</f>
        <v>41.841700000000003</v>
      </c>
      <c r="D28" s="15">
        <f>IFERROR(IFERROR(_xll.FDS($A28,"FF_OG_PROD_DAY(QTR_R_NG_CFE,"&amp;Current_Quarter&amp;")")/1000,_xll.FDS($A28,"FF_OG_PROD_TOT_NET(QTR_R_NG_CFE,"&amp;Current_Quarter&amp;")")/1000/Inputs!$C$20),0)</f>
        <v>45.96696</v>
      </c>
      <c r="E28" s="15">
        <f>IFERROR(IFERROR(_xll.FDS($A28,"FF_OG_PROD_DAY(QTR_R_NGL_BOE,"&amp;Current_Quarter&amp;")"),_xll.FDS($A28,"FF_OG_PROD_TOT_NET(QTR_R_NGL_BOE,"&amp;Current_Quarter&amp;")")/Inputs!$C$20),0)</f>
        <v>9.4291</v>
      </c>
      <c r="F28" s="14">
        <f t="shared" si="3"/>
        <v>58.931960000000004</v>
      </c>
      <c r="G28" s="21">
        <f>(C28*Inputs!$C$15+D28*Inputs!$C$16+E28*Inputs!$C$17)*Inputs!$C$20</f>
        <v>246092.81296000004</v>
      </c>
      <c r="H28" s="19">
        <f t="shared" si="0"/>
        <v>45.390003658456294</v>
      </c>
      <c r="I28" s="19">
        <f>_xll.FDS($A28,"FF_OG_PROD_EXP(QTR_R,"&amp;Current_Quarter&amp;")")/($F28*Inputs!$C$20/1000)</f>
        <v>8.6071993946032421</v>
      </c>
      <c r="J28" s="19">
        <f>_xll.FDS($A28,"FF_DEP_AMORT_EXP(QTR_R,"&amp;Current_Quarter&amp;")")/($F28*Inputs!$C$20/1000)</f>
        <v>13.69744687440139</v>
      </c>
      <c r="K28" s="19">
        <f>_xll.FDS($A28,"FF_SGA(QTR_R,"&amp;Current_Quarter&amp;")")/($F28*Inputs!$C$20/1000)</f>
        <v>2.2354445776923519</v>
      </c>
      <c r="L28" s="19">
        <f t="shared" si="1"/>
        <v>34.547359686160704</v>
      </c>
      <c r="M28" s="19">
        <f t="shared" si="2"/>
        <v>20.84991281175931</v>
      </c>
      <c r="N28" s="14"/>
      <c r="O28" s="11"/>
      <c r="P28" s="11"/>
    </row>
    <row r="29" spans="1:16" ht="18.75" x14ac:dyDescent="0.3">
      <c r="A29" s="12" t="s">
        <v>8</v>
      </c>
      <c r="B29" s="13" t="str">
        <f>_xll.FDS($A29,"FG_COMPANY_NAME")</f>
        <v>Diamondback Energy, Inc.</v>
      </c>
      <c r="C29" s="14">
        <f>IFERROR(IFERROR(_xll.FDS($A29,"FF_OG_PROD_DAY(QTR_R_OIL_BOE,"&amp;Current_Quarter&amp;")"),_xll.FDS($A29,"FF_OG_PROD_TOT_NET(QTR_R_OIL_BOE,"&amp;Current_Quarter&amp;")")/Inputs!$C$20),0)</f>
        <v>61.72</v>
      </c>
      <c r="D29" s="15">
        <f>IFERROR(IFERROR(_xll.FDS($A29,"FF_OG_PROD_DAY(QTR_R_NG_CFE,"&amp;Current_Quarter&amp;")")/1000,_xll.FDS($A29,"FF_OG_PROD_TOT_NET(QTR_R_NG_CFE,"&amp;Current_Quarter&amp;")")/1000/Inputs!$C$20),0)</f>
        <v>64.506</v>
      </c>
      <c r="E29" s="15">
        <f>IFERROR(IFERROR(_xll.FDS($A29,"FF_OG_PROD_DAY(QTR_R_NGL_BOE,"&amp;Current_Quarter&amp;")"),_xll.FDS($A29,"FF_OG_PROD_TOT_NET(QTR_R_NGL_BOE,"&amp;Current_Quarter&amp;")")/Inputs!$C$20),0)</f>
        <v>12.558</v>
      </c>
      <c r="F29" s="14">
        <f t="shared" si="3"/>
        <v>85.028999999999996</v>
      </c>
      <c r="G29" s="21">
        <f>(C29*Inputs!$C$15+D29*Inputs!$C$16+E29*Inputs!$C$17)*Inputs!$C$20</f>
        <v>358990.25599999999</v>
      </c>
      <c r="H29" s="19">
        <f t="shared" si="0"/>
        <v>45.891025414858461</v>
      </c>
      <c r="I29" s="19">
        <f>_xll.FDS($A29,"FF_OG_PROD_EXP(QTR_R,"&amp;Current_Quarter&amp;")")/($F29*Inputs!$C$20/1000)</f>
        <v>6.502768620629177</v>
      </c>
      <c r="J29" s="19">
        <f>_xll.FDS($A29,"FF_DEP_AMORT_EXP(QTR_R,"&amp;Current_Quarter&amp;")")/($F29*Inputs!$C$20/1000)</f>
        <v>11.241177562437779</v>
      </c>
      <c r="K29" s="19">
        <f>_xll.FDS($A29,"FF_SGA(QTR_R,"&amp;Current_Quarter&amp;")")/($F29*Inputs!$C$20/1000)</f>
        <v>1.5196861224329092</v>
      </c>
      <c r="L29" s="19">
        <f t="shared" si="1"/>
        <v>37.868570671796377</v>
      </c>
      <c r="M29" s="19">
        <f t="shared" si="2"/>
        <v>26.6273931093586</v>
      </c>
      <c r="N29" s="14"/>
      <c r="O29" s="11"/>
    </row>
    <row r="30" spans="1:16" ht="18.75" x14ac:dyDescent="0.3">
      <c r="A30" s="12" t="s">
        <v>82</v>
      </c>
      <c r="B30" s="13" t="str">
        <f>_xll.FDS($A30,"FG_COMPANY_NAME")</f>
        <v>Devon Energy Corporation</v>
      </c>
      <c r="C30" s="14">
        <f>IFERROR(IFERROR(_xll.FDS($A30,"FF_OG_PROD_DAY(QTR_R_OIL_BOE,"&amp;Current_Quarter&amp;")"),_xll.FDS($A30,"FF_OG_PROD_TOT_NET(QTR_R_OIL_BOE,"&amp;Current_Quarter&amp;")")/Inputs!$C$20),0)</f>
        <v>233</v>
      </c>
      <c r="D30" s="15">
        <f>IFERROR(IFERROR(_xll.FDS($A30,"FF_OG_PROD_DAY(QTR_R_NG_CFE,"&amp;Current_Quarter&amp;")")/1000,_xll.FDS($A30,"FF_OG_PROD_TOT_NET(QTR_R_NG_CFE,"&amp;Current_Quarter&amp;")")/1000/Inputs!$C$20),0)</f>
        <v>1201</v>
      </c>
      <c r="E30" s="15">
        <f>IFERROR(IFERROR(_xll.FDS($A30,"FF_OG_PROD_DAY(QTR_R_NGL_BOE,"&amp;Current_Quarter&amp;")"),_xll.FDS($A30,"FF_OG_PROD_TOT_NET(QTR_R_NGL_BOE,"&amp;Current_Quarter&amp;")")/Inputs!$C$20),0)</f>
        <v>94</v>
      </c>
      <c r="F30" s="14">
        <f t="shared" si="3"/>
        <v>527.16666666666663</v>
      </c>
      <c r="G30" s="21">
        <f>(C30*Inputs!$C$15+D30*Inputs!$C$16+E30*Inputs!$C$17)*Inputs!$C$20</f>
        <v>1726656</v>
      </c>
      <c r="H30" s="19">
        <f t="shared" ref="H30" si="4">+G30/(F30*92)</f>
        <v>35.601644008852361</v>
      </c>
      <c r="I30" s="19">
        <f>_xll.FDS($A30,"FF_OG_PROD_EXP(QTR_R,"&amp;Current_Quarter&amp;")")/($F30*Inputs!$C$20/1000)</f>
        <v>9.2990968948026786</v>
      </c>
      <c r="J30" s="19">
        <f>_xll.FDS($A30,"FF_DEP_AMORT_EXP(QTR_R,"&amp;Current_Quarter&amp;")")/($F30*Inputs!$C$20/1000)</f>
        <v>8.5774374905497002</v>
      </c>
      <c r="K30" s="19">
        <f>_xll.FDS($A30,"FF_SGA(QTR_R,"&amp;Current_Quarter&amp;")")/($F30*Inputs!$C$20/1000)</f>
        <v>3.1546825385915964</v>
      </c>
      <c r="L30" s="19">
        <f t="shared" ref="L30" si="5">+H30-I30-K30</f>
        <v>23.147864575458083</v>
      </c>
      <c r="M30" s="19">
        <f t="shared" ref="M30" si="6">+H30-I30-J30-K30</f>
        <v>14.570427084908385</v>
      </c>
      <c r="N30" s="14"/>
      <c r="O30" s="11"/>
    </row>
    <row r="31" spans="1:16" ht="18.75" x14ac:dyDescent="0.3">
      <c r="A31" s="12" t="s">
        <v>86</v>
      </c>
      <c r="B31" s="13" t="str">
        <f>_xll.FDS($A31,"FG_COMPANY_NAME")</f>
        <v>Abraxas Petroleum Corporation</v>
      </c>
      <c r="C31" s="14">
        <f>IFERROR(IFERROR(_xll.FDS($A31,"FF_OG_PROD_DAY(QTR_R_OIL_BOE,"&amp;Current_Quarter&amp;")"),_xll.FDS($A31,"FF_OG_PROD_TOT_NET(QTR_R_OIL_BOE,"&amp;Current_Quarter&amp;")")/Inputs!$C$20),0)</f>
        <v>5.27</v>
      </c>
      <c r="D31" s="15">
        <f>IFERROR(IFERROR(_xll.FDS($A31,"FF_OG_PROD_DAY(QTR_R_NG_CFE,"&amp;Current_Quarter&amp;")")/1000,_xll.FDS($A31,"FF_OG_PROD_TOT_NET(QTR_R_NG_CFE,"&amp;Current_Quarter&amp;")")/1000/Inputs!$C$20),0)</f>
        <v>12.006</v>
      </c>
      <c r="E31" s="15">
        <f>IFERROR(IFERROR(_xll.FDS($A31,"FF_OG_PROD_DAY(QTR_R_NGL_BOE,"&amp;Current_Quarter&amp;")"),_xll.FDS($A31,"FF_OG_PROD_TOT_NET(QTR_R_NGL_BOE,"&amp;Current_Quarter&amp;")")/Inputs!$C$20),0)</f>
        <v>1.474</v>
      </c>
      <c r="F31" s="14">
        <f t="shared" ref="F31:F32" si="7">+C31+D31/6+E31</f>
        <v>8.7449999999999992</v>
      </c>
      <c r="G31" s="21">
        <f>(C31*Inputs!$C$15+D31*Inputs!$C$16+E31*Inputs!$C$17)*Inputs!$C$20</f>
        <v>33370.055999999997</v>
      </c>
      <c r="H31" s="19">
        <f t="shared" ref="H31:H32" si="8">+G31/(F31*92)</f>
        <v>41.477186963979413</v>
      </c>
      <c r="I31" s="19">
        <f>_xll.FDS($A31,"FF_OG_PROD_EXP(QTR_R,"&amp;Current_Quarter&amp;")")/($F31*Inputs!$C$20/1000)</f>
        <v>7.6242324806721866</v>
      </c>
      <c r="J31" s="19">
        <f>_xll.FDS($A31,"FF_DEP_AMORT_EXP(QTR_R,"&amp;Current_Quarter&amp;")")/($F31*Inputs!$C$20/1000)</f>
        <v>9.7906878464712754</v>
      </c>
      <c r="K31" s="19">
        <f>_xll.FDS($A31,"FF_SGA(QTR_R,"&amp;Current_Quarter&amp;")")/($F31*Inputs!$C$20/1000)</f>
        <v>6.2855793372610442</v>
      </c>
      <c r="L31" s="19">
        <f t="shared" ref="L31:L32" si="9">+H31-I31-K31</f>
        <v>27.567375146046185</v>
      </c>
      <c r="M31" s="19">
        <f t="shared" ref="M31:M32" si="10">+H31-I31-J31-K31</f>
        <v>17.77668729957491</v>
      </c>
    </row>
    <row r="32" spans="1:16" ht="18.75" x14ac:dyDescent="0.3">
      <c r="A32" s="12" t="s">
        <v>87</v>
      </c>
      <c r="B32" s="13" t="str">
        <f>_xll.FDS($A32,"FG_COMPANY_NAME")</f>
        <v>ConocoPhillips</v>
      </c>
      <c r="C32" s="14">
        <f>IFERROR(IFERROR(_xll.FDS($A32,"FF_OG_PROD_DAY(QTR_R_OIL_BOE,"&amp;Current_Quarter&amp;")"),_xll.FDS($A32,"FF_OG_PROD_TOT_NET(QTR_R_OIL_BOE,"&amp;Current_Quarter&amp;")")/Inputs!$C$20),0)</f>
        <v>645</v>
      </c>
      <c r="D32" s="15">
        <f>IFERROR(IFERROR(_xll.FDS($A32,"FF_OG_PROD_DAY(QTR_R_NG_CFE,"&amp;Current_Quarter&amp;")")/1000,_xll.FDS($A32,"FF_OG_PROD_TOT_NET(QTR_R_NG_CFE,"&amp;Current_Quarter&amp;")")/1000/Inputs!$C$20),0)</f>
        <v>2918</v>
      </c>
      <c r="E32" s="15">
        <f>IFERROR(IFERROR(_xll.FDS($A32,"FF_OG_PROD_DAY(QTR_R_NGL_BOE,"&amp;Current_Quarter&amp;")"),_xll.FDS($A32,"FF_OG_PROD_TOT_NET(QTR_R_NGL_BOE,"&amp;Current_Quarter&amp;")")/Inputs!$C$20),0)</f>
        <v>95</v>
      </c>
      <c r="F32" s="14">
        <f t="shared" si="7"/>
        <v>1226.3333333333333</v>
      </c>
      <c r="G32" s="21">
        <f>(C32*Inputs!$C$15+D32*Inputs!$C$16+E32*Inputs!$C$17)*Inputs!$C$20</f>
        <v>4287568</v>
      </c>
      <c r="H32" s="19">
        <f t="shared" si="8"/>
        <v>38.002718129926613</v>
      </c>
      <c r="I32" s="19" t="e">
        <f>_xll.FDS($A32,"FF_OG_PROD_EXP(QTR_R,"&amp;Current_Quarter&amp;")")/($F32*Inputs!$C$20/1000)</f>
        <v>#N/A</v>
      </c>
      <c r="J32" s="19">
        <f>_xll.FDS($A32,"FF_DEP_AMORT_EXP(QTR_R,"&amp;Current_Quarter&amp;")")/($F32*Inputs!$C$20/1000)</f>
        <v>14.314499450465037</v>
      </c>
      <c r="K32" s="19">
        <f>_xll.FDS($A32,"FF_SGA(QTR_R,"&amp;Current_Quarter&amp;")")/($F32*Inputs!$C$20/1000)</f>
        <v>1.169977664062777</v>
      </c>
      <c r="L32" s="19" t="e">
        <f t="shared" si="9"/>
        <v>#N/A</v>
      </c>
      <c r="M32" s="19" t="e">
        <f t="shared" si="10"/>
        <v>#N/A</v>
      </c>
    </row>
    <row r="33" spans="1:13" ht="18.75" x14ac:dyDescent="0.3">
      <c r="A33" s="12" t="s">
        <v>88</v>
      </c>
      <c r="B33" s="13" t="str">
        <f>_xll.FDS($A33,"FG_COMPANY_NAME")</f>
        <v>U.S. Energy Corp.</v>
      </c>
      <c r="C33" s="14">
        <f>IFERROR(IFERROR(_xll.FDS($A33,"FF_OG_PROD_DAY(QTR_R_OIL_BOE,"&amp;Current_Quarter&amp;")"),_xll.FDS($A33,"FF_OG_PROD_TOT_NET(QTR_R_OIL_BOE,"&amp;Current_Quarter&amp;")")/Inputs!$C$20),0)</f>
        <v>0.32608695652173914</v>
      </c>
      <c r="D33" s="15">
        <f>IFERROR(IFERROR(_xll.FDS($A33,"FF_OG_PROD_DAY(QTR_R_NG_CFE,"&amp;Current_Quarter&amp;")")/1000,_xll.FDS($A33,"FF_OG_PROD_TOT_NET(QTR_R_NG_CFE,"&amp;Current_Quarter&amp;")")/1000/Inputs!$C$20),0)</f>
        <v>0.82413043478260861</v>
      </c>
      <c r="E33" s="15">
        <f>IFERROR(IFERROR(_xll.FDS($A33,"FF_OG_PROD_DAY(QTR_R_NGL_BOE,"&amp;Current_Quarter&amp;")"),_xll.FDS($A33,"FF_OG_PROD_TOT_NET(QTR_R_NGL_BOE,"&amp;Current_Quarter&amp;")")/Inputs!$C$20),0)</f>
        <v>0</v>
      </c>
      <c r="F33" s="14">
        <f t="shared" ref="F33" si="11">+C33+D33/6+E33</f>
        <v>0.46344202898550724</v>
      </c>
      <c r="G33" s="21">
        <f>(C33*Inputs!$C$15+D33*Inputs!$C$16+E33*Inputs!$C$17)*Inputs!$C$20</f>
        <v>1877.46</v>
      </c>
      <c r="H33" s="19">
        <f t="shared" ref="H33" si="12">+G33/(F33*92)</f>
        <v>44.033930107106563</v>
      </c>
      <c r="I33" s="19">
        <f>_xll.FDS($A33,"FF_OG_PROD_EXP(QTR_R,"&amp;Current_Quarter&amp;")")/($F33*Inputs!$C$20/1000)</f>
        <v>20.07661637088578</v>
      </c>
      <c r="J33" s="19">
        <f>_xll.FDS($A33,"FF_DEP_AMORT_EXP(QTR_R,"&amp;Current_Quarter&amp;")")/($F33*Inputs!$C$20/1000)</f>
        <v>3.4242826987725747</v>
      </c>
      <c r="K33" s="19">
        <f>_xll.FDS($A33,"FF_SGA(QTR_R,"&amp;Current_Quarter&amp;")")/($F33*Inputs!$C$20/1000)</f>
        <v>14.048940661402549</v>
      </c>
      <c r="L33" s="19">
        <f t="shared" ref="L33" si="13">+H33-I33-K33</f>
        <v>9.9083730748182344</v>
      </c>
      <c r="M33" s="19">
        <f t="shared" ref="M33" si="14">+H33-I33-J33-K33</f>
        <v>6.4840903760456587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showGridLines="0" zoomScale="85" zoomScaleNormal="85" workbookViewId="0">
      <pane xSplit="2" ySplit="1" topLeftCell="C2" activePane="bottomRight" state="frozen"/>
      <selection activeCell="D9" sqref="D9"/>
      <selection pane="topRight" activeCell="D9" sqref="D9"/>
      <selection pane="bottomLeft" activeCell="D9" sqref="D9"/>
      <selection pane="bottomRight" activeCell="A34" sqref="A34"/>
    </sheetView>
  </sheetViews>
  <sheetFormatPr defaultRowHeight="15" x14ac:dyDescent="0.25"/>
  <cols>
    <col min="1" max="1" width="11.28515625" style="8" customWidth="1"/>
    <col min="2" max="2" width="34" style="9" customWidth="1"/>
    <col min="3" max="3" width="20.5703125" style="10" customWidth="1"/>
    <col min="4" max="4" width="16.7109375" style="10" bestFit="1" customWidth="1"/>
    <col min="5" max="5" width="18.85546875" style="10" customWidth="1"/>
    <col min="6" max="6" width="18.28515625" style="10" customWidth="1"/>
    <col min="7" max="11" width="19.42578125" style="1" customWidth="1"/>
    <col min="12" max="16384" width="9.140625" style="1"/>
  </cols>
  <sheetData>
    <row r="1" spans="1:14" ht="67.5" customHeight="1" x14ac:dyDescent="0.25">
      <c r="A1" s="22" t="s">
        <v>0</v>
      </c>
      <c r="B1" s="22" t="s">
        <v>1</v>
      </c>
      <c r="C1" s="22" t="s">
        <v>48</v>
      </c>
      <c r="D1" s="22" t="s">
        <v>49</v>
      </c>
      <c r="E1" s="22" t="s">
        <v>50</v>
      </c>
      <c r="F1" s="22" t="s">
        <v>34</v>
      </c>
      <c r="G1" s="22" t="s">
        <v>60</v>
      </c>
      <c r="H1" s="22" t="s">
        <v>66</v>
      </c>
      <c r="I1" s="22" t="s">
        <v>67</v>
      </c>
      <c r="J1" s="22" t="s">
        <v>68</v>
      </c>
      <c r="K1" s="22" t="s">
        <v>65</v>
      </c>
    </row>
    <row r="2" spans="1:14" ht="18.75" x14ac:dyDescent="0.3">
      <c r="A2" s="12" t="s">
        <v>19</v>
      </c>
      <c r="B2" s="13" t="str">
        <f>_xll.FDS($A2,"FG_COMPANY_NAME")</f>
        <v>PDC Energy Inc</v>
      </c>
      <c r="C2" s="14">
        <f>IFERROR(IFERROR(_xll.FDS($A2,"FF_OG_PROD_DAY(QTR_R_OIL_BOE,"&amp;Current_Quarter&amp;")"),_xll.FDS($A2,"FF_OG_PROD_TOT_NET(QTR_R_OIL_BOE,"&amp;Current_Quarter&amp;")")/Inputs!$C$20),0)</f>
        <v>36.996400000000001</v>
      </c>
      <c r="D2" s="15">
        <f>IFERROR(IFERROR(_xll.FDS($A2,"FF_OG_PROD_DAY(QTR_R_NG_CFE,"&amp;Current_Quarter&amp;")")/1000,_xll.FDS($A2,"FF_OG_PROD_TOT_NET(QTR_R_NG_CFE,"&amp;Current_Quarter&amp;")")/1000/Inputs!$C$20),0)</f>
        <v>207.28260869565219</v>
      </c>
      <c r="E2" s="15">
        <f>IFERROR(IFERROR(_xll.FDS($A2,"FF_OG_PROD_DAY(QTR_R_NGL_BOE,"&amp;Current_Quarter&amp;")"),_xll.FDS($A2,"FF_OG_PROD_TOT_NET(QTR_R_NGL_BOE,"&amp;Current_Quarter&amp;")")/Inputs!$C$20),0)</f>
        <v>20.565217391304348</v>
      </c>
      <c r="F2" s="14">
        <f t="shared" ref="F2:F29" si="0">+C2+D2/6+E2</f>
        <v>92.108718840579712</v>
      </c>
      <c r="G2" s="14">
        <f>IFERROR(IFERROR(_xll.FDS($A2,"FF_OG_PROD_DAY(QTR_R_OIL_BOE,"&amp;Prev_Quarter&amp;")"),_xll.FDS($A2,"FF_OG_PROD_TOT_NET(QTR_R_OIL_BOE,"&amp;Prev_Quarter&amp;")")/Inputs!$C$20),0)</f>
        <v>35.231200000000001</v>
      </c>
      <c r="H2" s="15">
        <f>IFERROR(IFERROR(_xll.FDS($A2,"FF_OG_PROD_DAY(QTR_R_NG_CFE,"&amp;Prev_Quarter&amp;")")/1000,_xll.FDS($A2,"FF_OG_PROD_TOT_NET(QTR_R_NG_CFE,"&amp;Prev_Quarter&amp;")")/1000/Inputs!$C$20),0)</f>
        <v>193.29347826086956</v>
      </c>
      <c r="I2" s="15">
        <f>IFERROR(IFERROR(_xll.FDS($A2,"FF_OG_PROD_DAY(QTR_R_NGL_BOE,"&amp;Prev_Quarter&amp;")"),_xll.FDS($A2,"FF_OG_PROD_TOT_NET(QTR_R_NGL_BOE,"&amp;Prev_Quarter&amp;")")/Inputs!$C$20),0)</f>
        <v>19.717391304347824</v>
      </c>
      <c r="J2" s="14">
        <f>+G2+H2/6+I2</f>
        <v>87.164171014492766</v>
      </c>
      <c r="K2" s="27">
        <f t="shared" ref="K2:K29" si="1">+F2/J2-1</f>
        <v>5.672683820126978E-2</v>
      </c>
      <c r="L2" s="14"/>
      <c r="M2" s="11"/>
      <c r="N2" s="11"/>
    </row>
    <row r="3" spans="1:14" ht="18.75" x14ac:dyDescent="0.3">
      <c r="A3" s="12" t="s">
        <v>40</v>
      </c>
      <c r="B3" s="13" t="str">
        <f>_xll.FDS($A3,"FG_COMPANY_NAME")</f>
        <v>Approach Resources Inc.</v>
      </c>
      <c r="C3" s="14">
        <f>IFERROR(IFERROR(_xll.FDS($A3,"FF_OG_PROD_DAY(QTR_R_OIL_BOE,"&amp;Current_Quarter&amp;")"),_xll.FDS($A3,"FF_OG_PROD_TOT_NET(QTR_R_OIL_BOE,"&amp;Current_Quarter&amp;")")/Inputs!$C$20),0)</f>
        <v>2.99</v>
      </c>
      <c r="D3" s="15">
        <f>IFERROR(IFERROR(_xll.FDS($A3,"FF_OG_PROD_DAY(QTR_R_NG_CFE,"&amp;Current_Quarter&amp;")")/1000,_xll.FDS($A3,"FF_OG_PROD_TOT_NET(QTR_R_NG_CFE,"&amp;Current_Quarter&amp;")")/1000/Inputs!$C$20),0)</f>
        <v>26.91</v>
      </c>
      <c r="E3" s="15">
        <f>IFERROR(IFERROR(_xll.FDS($A3,"FF_OG_PROD_DAY(QTR_R_NGL_BOE,"&amp;Current_Quarter&amp;")"),_xll.FDS($A3,"FF_OG_PROD_TOT_NET(QTR_R_NGL_BOE,"&amp;Current_Quarter&amp;")")/Inputs!$C$20),0)</f>
        <v>4.0250000000000004</v>
      </c>
      <c r="F3" s="14">
        <f t="shared" si="0"/>
        <v>11.5</v>
      </c>
      <c r="G3" s="14">
        <f>IFERROR(IFERROR(_xll.FDS($A3,"FF_OG_PROD_DAY(QTR_R_OIL_BOE,"&amp;Prev_Quarter&amp;")"),_xll.FDS($A3,"FF_OG_PROD_TOT_NET(QTR_R_OIL_BOE,"&amp;Prev_Quarter&amp;")")/Inputs!$C$20),0)</f>
        <v>3.0939999999999999</v>
      </c>
      <c r="H3" s="15">
        <f>IFERROR(IFERROR(_xll.FDS($A3,"FF_OG_PROD_DAY(QTR_R_NG_CFE,"&amp;Prev_Quarter&amp;")")/1000,_xll.FDS($A3,"FF_OG_PROD_TOT_NET(QTR_R_NG_CFE,"&amp;Prev_Quarter&amp;")")/1000/Inputs!$C$20),0)</f>
        <v>27.846</v>
      </c>
      <c r="I3" s="15">
        <f>IFERROR(IFERROR(_xll.FDS($A3,"FF_OG_PROD_DAY(QTR_R_NGL_BOE,"&amp;Prev_Quarter&amp;")"),_xll.FDS($A3,"FF_OG_PROD_TOT_NET(QTR_R_NGL_BOE,"&amp;Prev_Quarter&amp;")")/Inputs!$C$20),0)</f>
        <v>4.165</v>
      </c>
      <c r="J3" s="14">
        <f t="shared" ref="J3:J29" si="2">+G3+H3/6+I3</f>
        <v>11.899999999999999</v>
      </c>
      <c r="K3" s="27">
        <f t="shared" si="1"/>
        <v>-3.3613445378151141E-2</v>
      </c>
      <c r="L3" s="14"/>
      <c r="M3" s="11"/>
      <c r="N3" s="11"/>
    </row>
    <row r="4" spans="1:14" ht="18.75" x14ac:dyDescent="0.3">
      <c r="A4" s="12" t="s">
        <v>5</v>
      </c>
      <c r="B4" s="13" t="str">
        <f>_xll.FDS($A4,"FG_COMPANY_NAME")</f>
        <v>QEP Resources, Inc.</v>
      </c>
      <c r="C4" s="14">
        <f>IFERROR(IFERROR(_xll.FDS($A4,"FF_OG_PROD_DAY(QTR_R_OIL_BOE,"&amp;Current_Quarter&amp;")"),_xll.FDS($A4,"FF_OG_PROD_TOT_NET(QTR_R_OIL_BOE,"&amp;Current_Quarter&amp;")")/Inputs!$C$20),0)</f>
        <v>52.468478260869567</v>
      </c>
      <c r="D4" s="15">
        <f>IFERROR(IFERROR(_xll.FDS($A4,"FF_OG_PROD_DAY(QTR_R_NG_CFE,"&amp;Current_Quarter&amp;")")/1000,_xll.FDS($A4,"FF_OG_PROD_TOT_NET(QTR_R_NG_CFE,"&amp;Current_Quarter&amp;")")/1000/Inputs!$C$20),0)</f>
        <v>507.60869565217394</v>
      </c>
      <c r="E4" s="15">
        <f>IFERROR(IFERROR(_xll.FDS($A4,"FF_OG_PROD_DAY(QTR_R_NGL_BOE,"&amp;Current_Quarter&amp;")"),_xll.FDS($A4,"FF_OG_PROD_TOT_NET(QTR_R_NGL_BOE,"&amp;Current_Quarter&amp;")")/Inputs!$C$20),0)</f>
        <v>16.479347826086954</v>
      </c>
      <c r="F4" s="14">
        <f t="shared" si="0"/>
        <v>153.54927536231884</v>
      </c>
      <c r="G4" s="14">
        <f>IFERROR(IFERROR(_xll.FDS($A4,"FF_OG_PROD_DAY(QTR_R_OIL_BOE,"&amp;Prev_Quarter&amp;")"),_xll.FDS($A4,"FF_OG_PROD_TOT_NET(QTR_R_OIL_BOE,"&amp;Prev_Quarter&amp;")")/Inputs!$C$20),0)</f>
        <v>52.938043478260873</v>
      </c>
      <c r="H4" s="15">
        <f>IFERROR(IFERROR(_xll.FDS($A4,"FF_OG_PROD_DAY(QTR_R_NG_CFE,"&amp;Prev_Quarter&amp;")")/1000,_xll.FDS($A4,"FF_OG_PROD_TOT_NET(QTR_R_NG_CFE,"&amp;Prev_Quarter&amp;")")/1000/Inputs!$C$20),0)</f>
        <v>497.82608695652175</v>
      </c>
      <c r="I4" s="15">
        <f>IFERROR(IFERROR(_xll.FDS($A4,"FF_OG_PROD_DAY(QTR_R_NGL_BOE,"&amp;Prev_Quarter&amp;")"),_xll.FDS($A4,"FF_OG_PROD_TOT_NET(QTR_R_NGL_BOE,"&amp;Prev_Quarter&amp;")")/Inputs!$C$20),0)</f>
        <v>14.72717391304348</v>
      </c>
      <c r="J4" s="14">
        <f t="shared" si="2"/>
        <v>150.63623188405799</v>
      </c>
      <c r="K4" s="27">
        <f t="shared" si="1"/>
        <v>1.9338265713543468E-2</v>
      </c>
      <c r="L4" s="14"/>
      <c r="M4" s="11"/>
      <c r="N4" s="11"/>
    </row>
    <row r="5" spans="1:14" ht="18.75" x14ac:dyDescent="0.3">
      <c r="A5" s="12" t="s">
        <v>2</v>
      </c>
      <c r="B5" s="13" t="str">
        <f>_xll.FDS($A5,"FG_COMPANY_NAME")</f>
        <v>Marathon Oil Corporation</v>
      </c>
      <c r="C5" s="14">
        <f>IFERROR(IFERROR(_xll.FDS($A5,"FF_OG_PROD_DAY(QTR_R_OIL_BOE,"&amp;Current_Quarter&amp;")"),_xll.FDS($A5,"FF_OG_PROD_TOT_NET(QTR_R_OIL_BOE,"&amp;Current_Quarter&amp;")")/Inputs!$C$20),0)</f>
        <v>207</v>
      </c>
      <c r="D5" s="15">
        <f>IFERROR(IFERROR(_xll.FDS($A5,"FF_OG_PROD_DAY(QTR_R_NG_CFE,"&amp;Current_Quarter&amp;")")/1000,_xll.FDS($A5,"FF_OG_PROD_TOT_NET(QTR_R_NG_CFE,"&amp;Current_Quarter&amp;")")/1000/Inputs!$C$20),0)</f>
        <v>876</v>
      </c>
      <c r="E5" s="15">
        <f>IFERROR(IFERROR(_xll.FDS($A5,"FF_OG_PROD_DAY(QTR_R_NGL_BOE,"&amp;Current_Quarter&amp;")"),_xll.FDS($A5,"FF_OG_PROD_TOT_NET(QTR_R_NGL_BOE,"&amp;Current_Quarter&amp;")")/Inputs!$C$20),0)</f>
        <v>57</v>
      </c>
      <c r="F5" s="14">
        <f t="shared" si="0"/>
        <v>410</v>
      </c>
      <c r="G5" s="14">
        <f>IFERROR(IFERROR(_xll.FDS($A5,"FF_OG_PROD_DAY(QTR_R_OIL_BOE,"&amp;Prev_Quarter&amp;")"),_xll.FDS($A5,"FF_OG_PROD_TOT_NET(QTR_R_OIL_BOE,"&amp;Prev_Quarter&amp;")")/Inputs!$C$20),0)</f>
        <v>168</v>
      </c>
      <c r="H5" s="15">
        <f>IFERROR(IFERROR(_xll.FDS($A5,"FF_OG_PROD_DAY(QTR_R_NG_CFE,"&amp;Prev_Quarter&amp;")")/1000,_xll.FDS($A5,"FF_OG_PROD_TOT_NET(QTR_R_NG_CFE,"&amp;Prev_Quarter&amp;")")/1000/Inputs!$C$20),0)</f>
        <v>819</v>
      </c>
      <c r="I5" s="15">
        <f>IFERROR(IFERROR(_xll.FDS($A5,"FF_OG_PROD_DAY(QTR_R_NGL_BOE,"&amp;Prev_Quarter&amp;")"),_xll.FDS($A5,"FF_OG_PROD_TOT_NET(QTR_R_NGL_BOE,"&amp;Prev_Quarter&amp;")")/Inputs!$C$20),0)</f>
        <v>52</v>
      </c>
      <c r="J5" s="14">
        <f t="shared" si="2"/>
        <v>356.5</v>
      </c>
      <c r="K5" s="27">
        <f t="shared" si="1"/>
        <v>0.15007012622720906</v>
      </c>
      <c r="L5" s="14"/>
      <c r="M5" s="11"/>
      <c r="N5" s="11"/>
    </row>
    <row r="6" spans="1:14" ht="18.75" x14ac:dyDescent="0.3">
      <c r="A6" s="12" t="s">
        <v>39</v>
      </c>
      <c r="B6" s="13" t="str">
        <f>_xll.FDS($A6,"FG_COMPANY_NAME")</f>
        <v>Apache Corporation</v>
      </c>
      <c r="C6" s="14">
        <f>IFERROR(IFERROR(_xll.FDS($A6,"FF_OG_PROD_DAY(QTR_R_OIL_BOE,"&amp;Current_Quarter&amp;")"),_xll.FDS($A6,"FF_OG_PROD_TOT_NET(QTR_R_OIL_BOE,"&amp;Current_Quarter&amp;")")/Inputs!$C$20),0)</f>
        <v>238.018</v>
      </c>
      <c r="D6" s="15">
        <f>IFERROR(IFERROR(_xll.FDS($A6,"FF_OG_PROD_DAY(QTR_R_NG_CFE,"&amp;Current_Quarter&amp;")")/1000,_xll.FDS($A6,"FF_OG_PROD_TOT_NET(QTR_R_NG_CFE,"&amp;Current_Quarter&amp;")")/1000/Inputs!$C$20),0)</f>
        <v>940.49300000000005</v>
      </c>
      <c r="E6" s="15">
        <f>IFERROR(IFERROR(_xll.FDS($A6,"FF_OG_PROD_DAY(QTR_R_NGL_BOE,"&amp;Current_Quarter&amp;")"),_xll.FDS($A6,"FF_OG_PROD_TOT_NET(QTR_R_NGL_BOE,"&amp;Current_Quarter&amp;")")/Inputs!$C$20),0)</f>
        <v>53.466999999999999</v>
      </c>
      <c r="F6" s="14">
        <f t="shared" si="0"/>
        <v>448.23383333333334</v>
      </c>
      <c r="G6" s="14">
        <f>IFERROR(IFERROR(_xll.FDS($A6,"FF_OG_PROD_DAY(QTR_R_OIL_BOE,"&amp;Prev_Quarter&amp;")"),_xll.FDS($A6,"FF_OG_PROD_TOT_NET(QTR_R_OIL_BOE,"&amp;Prev_Quarter&amp;")")/Inputs!$C$20),0)</f>
        <v>242.761</v>
      </c>
      <c r="H6" s="15">
        <f>IFERROR(IFERROR(_xll.FDS($A6,"FF_OG_PROD_DAY(QTR_R_NG_CFE,"&amp;Prev_Quarter&amp;")")/1000,_xll.FDS($A6,"FF_OG_PROD_TOT_NET(QTR_R_NG_CFE,"&amp;Prev_Quarter&amp;")")/1000/Inputs!$C$20),0)</f>
        <v>987.10400000000004</v>
      </c>
      <c r="I6" s="15">
        <f>IFERROR(IFERROR(_xll.FDS($A6,"FF_OG_PROD_DAY(QTR_R_NGL_BOE,"&amp;Prev_Quarter&amp;")"),_xll.FDS($A6,"FF_OG_PROD_TOT_NET(QTR_R_NGL_BOE,"&amp;Prev_Quarter&amp;")")/Inputs!$C$20),0)</f>
        <v>53.015000000000001</v>
      </c>
      <c r="J6" s="14">
        <f t="shared" si="2"/>
        <v>460.29333333333329</v>
      </c>
      <c r="K6" s="27">
        <f t="shared" si="1"/>
        <v>-2.6199597358206317E-2</v>
      </c>
      <c r="L6" s="14"/>
      <c r="M6" s="11"/>
      <c r="N6" s="11"/>
    </row>
    <row r="7" spans="1:14" ht="18.75" x14ac:dyDescent="0.3">
      <c r="A7" s="12" t="s">
        <v>13</v>
      </c>
      <c r="B7" s="13" t="str">
        <f>_xll.FDS($A7,"FG_COMPANY_NAME")</f>
        <v>Noble Energy, Inc.</v>
      </c>
      <c r="C7" s="14">
        <f>IFERROR(IFERROR(_xll.FDS($A7,"FF_OG_PROD_DAY(QTR_R_OIL_BOE,"&amp;Current_Quarter&amp;")"),_xll.FDS($A7,"FF_OG_PROD_TOT_NET(QTR_R_OIL_BOE,"&amp;Current_Quarter&amp;")")/Inputs!$C$20),0)</f>
        <v>129</v>
      </c>
      <c r="D7" s="15">
        <f>IFERROR(IFERROR(_xll.FDS($A7,"FF_OG_PROD_DAY(QTR_R_NG_CFE,"&amp;Current_Quarter&amp;")")/1000,_xll.FDS($A7,"FF_OG_PROD_TOT_NET(QTR_R_NG_CFE,"&amp;Current_Quarter&amp;")")/1000/Inputs!$C$20),0)</f>
        <v>978</v>
      </c>
      <c r="E7" s="15">
        <f>IFERROR(IFERROR(_xll.FDS($A7,"FF_OG_PROD_DAY(QTR_R_NGL_BOE,"&amp;Current_Quarter&amp;")"),_xll.FDS($A7,"FF_OG_PROD_TOT_NET(QTR_R_NGL_BOE,"&amp;Current_Quarter&amp;")")/Inputs!$C$20),0)</f>
        <v>63</v>
      </c>
      <c r="F7" s="14">
        <f t="shared" si="0"/>
        <v>355</v>
      </c>
      <c r="G7" s="14">
        <f>IFERROR(IFERROR(_xll.FDS($A7,"FF_OG_PROD_DAY(QTR_R_OIL_BOE,"&amp;Prev_Quarter&amp;")"),_xll.FDS($A7,"FF_OG_PROD_TOT_NET(QTR_R_OIL_BOE,"&amp;Prev_Quarter&amp;")")/Inputs!$C$20),0)</f>
        <v>134</v>
      </c>
      <c r="H7" s="15">
        <f>IFERROR(IFERROR(_xll.FDS($A7,"FF_OG_PROD_DAY(QTR_R_NG_CFE,"&amp;Prev_Quarter&amp;")")/1000,_xll.FDS($A7,"FF_OG_PROD_TOT_NET(QTR_R_NG_CFE,"&amp;Prev_Quarter&amp;")")/1000/Inputs!$C$20),0)</f>
        <v>1239</v>
      </c>
      <c r="I7" s="15">
        <f>IFERROR(IFERROR(_xll.FDS($A7,"FF_OG_PROD_DAY(QTR_R_NGL_BOE,"&amp;Prev_Quarter&amp;")"),_xll.FDS($A7,"FF_OG_PROD_TOT_NET(QTR_R_NGL_BOE,"&amp;Prev_Quarter&amp;")")/Inputs!$C$20),0)</f>
        <v>67</v>
      </c>
      <c r="J7" s="14">
        <f t="shared" si="2"/>
        <v>407.5</v>
      </c>
      <c r="K7" s="27">
        <f t="shared" si="1"/>
        <v>-0.12883435582822089</v>
      </c>
      <c r="L7" s="14"/>
      <c r="M7" s="28"/>
      <c r="N7" s="11"/>
    </row>
    <row r="8" spans="1:14" ht="18.75" x14ac:dyDescent="0.3">
      <c r="A8" s="12" t="s">
        <v>43</v>
      </c>
      <c r="B8" s="13" t="str">
        <f>_xll.FDS($A8,"FG_COMPANY_NAME")</f>
        <v>Occidental Petroleum Corporation</v>
      </c>
      <c r="C8" s="14">
        <f>IFERROR(IFERROR(_xll.FDS($A8,"FF_OG_PROD_DAY(QTR_R_OIL_BOE,"&amp;Current_Quarter&amp;")"),_xll.FDS($A8,"FF_OG_PROD_TOT_NET(QTR_R_OIL_BOE,"&amp;Current_Quarter&amp;")")/Inputs!$C$20),0)</f>
        <v>379</v>
      </c>
      <c r="D8" s="15">
        <f>IFERROR(IFERROR(_xll.FDS($A8,"FF_OG_PROD_DAY(QTR_R_NG_CFE,"&amp;Current_Quarter&amp;")")/1000,_xll.FDS($A8,"FF_OG_PROD_TOT_NET(QTR_R_NG_CFE,"&amp;Current_Quarter&amp;")")/1000/Inputs!$C$20),0)</f>
        <v>801</v>
      </c>
      <c r="E8" s="15">
        <f>IFERROR(IFERROR(_xll.FDS($A8,"FF_OG_PROD_DAY(QTR_R_NGL_BOE,"&amp;Current_Quarter&amp;")"),_xll.FDS($A8,"FF_OG_PROD_TOT_NET(QTR_R_NGL_BOE,"&amp;Current_Quarter&amp;")")/Inputs!$C$20),0)</f>
        <v>87</v>
      </c>
      <c r="F8" s="14">
        <f t="shared" si="0"/>
        <v>599.5</v>
      </c>
      <c r="G8" s="14">
        <f>IFERROR(IFERROR(_xll.FDS($A8,"FF_OG_PROD_DAY(QTR_R_OIL_BOE,"&amp;Prev_Quarter&amp;")"),_xll.FDS($A8,"FF_OG_PROD_TOT_NET(QTR_R_OIL_BOE,"&amp;Prev_Quarter&amp;")")/Inputs!$C$20),0)</f>
        <v>378</v>
      </c>
      <c r="H8" s="15">
        <f>IFERROR(IFERROR(_xll.FDS($A8,"FF_OG_PROD_DAY(QTR_R_NG_CFE,"&amp;Prev_Quarter&amp;")")/1000,_xll.FDS($A8,"FF_OG_PROD_TOT_NET(QTR_R_NG_CFE,"&amp;Prev_Quarter&amp;")")/1000/Inputs!$C$20),0)</f>
        <v>825</v>
      </c>
      <c r="I8" s="15">
        <f>IFERROR(IFERROR(_xll.FDS($A8,"FF_OG_PROD_DAY(QTR_R_NGL_BOE,"&amp;Prev_Quarter&amp;")"),_xll.FDS($A8,"FF_OG_PROD_TOT_NET(QTR_R_NGL_BOE,"&amp;Prev_Quarter&amp;")")/Inputs!$C$20),0)</f>
        <v>85</v>
      </c>
      <c r="J8" s="14">
        <f t="shared" si="2"/>
        <v>600.5</v>
      </c>
      <c r="K8" s="27">
        <f t="shared" si="1"/>
        <v>-1.6652789342215257E-3</v>
      </c>
      <c r="L8" s="14"/>
      <c r="M8" s="11"/>
      <c r="N8" s="11"/>
    </row>
    <row r="9" spans="1:14" ht="18.75" x14ac:dyDescent="0.3">
      <c r="A9" s="12" t="s">
        <v>21</v>
      </c>
      <c r="B9" s="13" t="str">
        <f>_xll.FDS($A9,"FG_COMPANY_NAME")</f>
        <v>Halcon Resources Corp</v>
      </c>
      <c r="C9" s="14">
        <f>IFERROR(IFERROR(_xll.FDS($A9,"FF_OG_PROD_DAY(QTR_R_OIL_BOE,"&amp;Current_Quarter&amp;")"),_xll.FDS($A9,"FF_OG_PROD_TOT_NET(QTR_R_OIL_BOE,"&amp;Current_Quarter&amp;")")/Inputs!$C$20),0)</f>
        <v>21.9328</v>
      </c>
      <c r="D9" s="15">
        <f>IFERROR(IFERROR(_xll.FDS($A9,"FF_OG_PROD_DAY(QTR_R_NG_CFE,"&amp;Current_Quarter&amp;")")/1000,_xll.FDS($A9,"FF_OG_PROD_TOT_NET(QTR_R_NG_CFE,"&amp;Current_Quarter&amp;")")/1000/Inputs!$C$20),0)</f>
        <v>20.778479999999998</v>
      </c>
      <c r="E9" s="15">
        <f>IFERROR(IFERROR(_xll.FDS($A9,"FF_OG_PROD_DAY(QTR_R_NGL_BOE,"&amp;Current_Quarter&amp;")"),_xll.FDS($A9,"FF_OG_PROD_TOT_NET(QTR_R_NGL_BOE,"&amp;Current_Quarter&amp;")")/Inputs!$C$20),0)</f>
        <v>3.4630999999999998</v>
      </c>
      <c r="F9" s="14">
        <f t="shared" si="0"/>
        <v>28.858979999999999</v>
      </c>
      <c r="G9" s="14">
        <f>IFERROR(IFERROR(_xll.FDS($A9,"FF_OG_PROD_DAY(QTR_R_OIL_BOE,"&amp;Prev_Quarter&amp;")"),_xll.FDS($A9,"FF_OG_PROD_TOT_NET(QTR_R_OIL_BOE,"&amp;Prev_Quarter&amp;")")/Inputs!$C$20),0)</f>
        <v>27.231000000000002</v>
      </c>
      <c r="H9" s="15">
        <f>IFERROR(IFERROR(_xll.FDS($A9,"FF_OG_PROD_DAY(QTR_R_NG_CFE,"&amp;Prev_Quarter&amp;")")/1000,_xll.FDS($A9,"FF_OG_PROD_TOT_NET(QTR_R_NG_CFE,"&amp;Prev_Quarter&amp;")")/1000/Inputs!$C$20),0)</f>
        <v>28.320240000000002</v>
      </c>
      <c r="I9" s="15">
        <f>IFERROR(IFERROR(_xll.FDS($A9,"FF_OG_PROD_DAY(QTR_R_NGL_BOE,"&amp;Prev_Quarter&amp;")"),_xll.FDS($A9,"FF_OG_PROD_TOT_NET(QTR_R_NGL_BOE,"&amp;Prev_Quarter&amp;")")/Inputs!$C$20),0)</f>
        <v>4.3570000000000002</v>
      </c>
      <c r="J9" s="14">
        <f t="shared" si="2"/>
        <v>36.308040000000005</v>
      </c>
      <c r="K9" s="27">
        <f t="shared" si="1"/>
        <v>-0.20516282344075876</v>
      </c>
      <c r="L9" s="14"/>
      <c r="M9" s="11"/>
      <c r="N9" s="11"/>
    </row>
    <row r="10" spans="1:14" ht="18.75" x14ac:dyDescent="0.3">
      <c r="A10" s="12" t="s">
        <v>14</v>
      </c>
      <c r="B10" s="13" t="str">
        <f>_xll.FDS($A10,"FG_COMPANY_NAME")</f>
        <v>WPX Energy, Inc. Class A</v>
      </c>
      <c r="C10" s="14">
        <f>IFERROR(IFERROR(_xll.FDS($A10,"FF_OG_PROD_DAY(QTR_R_OIL_BOE,"&amp;Current_Quarter&amp;")"),_xll.FDS($A10,"FF_OG_PROD_TOT_NET(QTR_R_OIL_BOE,"&amp;Current_Quarter&amp;")")/Inputs!$C$20),0)</f>
        <v>64.8</v>
      </c>
      <c r="D10" s="15">
        <f>IFERROR(IFERROR(_xll.FDS($A10,"FF_OG_PROD_DAY(QTR_R_NG_CFE,"&amp;Current_Quarter&amp;")")/1000,_xll.FDS($A10,"FF_OG_PROD_TOT_NET(QTR_R_NG_CFE,"&amp;Current_Quarter&amp;")")/1000/Inputs!$C$20),0)</f>
        <v>204</v>
      </c>
      <c r="E10" s="15">
        <f>IFERROR(IFERROR(_xll.FDS($A10,"FF_OG_PROD_DAY(QTR_R_NGL_BOE,"&amp;Current_Quarter&amp;")"),_xll.FDS($A10,"FF_OG_PROD_TOT_NET(QTR_R_NGL_BOE,"&amp;Current_Quarter&amp;")")/Inputs!$C$20),0)</f>
        <v>13.3</v>
      </c>
      <c r="F10" s="14">
        <f t="shared" si="0"/>
        <v>112.1</v>
      </c>
      <c r="G10" s="14">
        <f>IFERROR(IFERROR(_xll.FDS($A10,"FF_OG_PROD_DAY(QTR_R_OIL_BOE,"&amp;Prev_Quarter&amp;")"),_xll.FDS($A10,"FF_OG_PROD_TOT_NET(QTR_R_OIL_BOE,"&amp;Prev_Quarter&amp;")")/Inputs!$C$20),0)</f>
        <v>58.6</v>
      </c>
      <c r="H10" s="15">
        <f>IFERROR(IFERROR(_xll.FDS($A10,"FF_OG_PROD_DAY(QTR_R_NG_CFE,"&amp;Prev_Quarter&amp;")")/1000,_xll.FDS($A10,"FF_OG_PROD_TOT_NET(QTR_R_NG_CFE,"&amp;Prev_Quarter&amp;")")/1000/Inputs!$C$20),0)</f>
        <v>203</v>
      </c>
      <c r="I10" s="15">
        <f>IFERROR(IFERROR(_xll.FDS($A10,"FF_OG_PROD_DAY(QTR_R_NGL_BOE,"&amp;Prev_Quarter&amp;")"),_xll.FDS($A10,"FF_OG_PROD_TOT_NET(QTR_R_NGL_BOE,"&amp;Prev_Quarter&amp;")")/Inputs!$C$20),0)</f>
        <v>13.8</v>
      </c>
      <c r="J10" s="14">
        <f t="shared" si="2"/>
        <v>106.23333333333333</v>
      </c>
      <c r="K10" s="27">
        <f t="shared" si="1"/>
        <v>5.5224348917477295E-2</v>
      </c>
      <c r="L10" s="14"/>
      <c r="M10" s="11"/>
      <c r="N10" s="11"/>
    </row>
    <row r="11" spans="1:14" ht="18.75" x14ac:dyDescent="0.3">
      <c r="A11" s="12" t="s">
        <v>18</v>
      </c>
      <c r="B11" s="13" t="str">
        <f>_xll.FDS($A11,"FG_COMPANY_NAME")</f>
        <v>SM Energy Company</v>
      </c>
      <c r="C11" s="14">
        <f>IFERROR(IFERROR(_xll.FDS($A11,"FF_OG_PROD_DAY(QTR_R_OIL_BOE,"&amp;Current_Quarter&amp;")"),_xll.FDS($A11,"FF_OG_PROD_TOT_NET(QTR_R_OIL_BOE,"&amp;Current_Quarter&amp;")")/Inputs!$C$20),0)</f>
        <v>37.1</v>
      </c>
      <c r="D11" s="15">
        <f>IFERROR(IFERROR(_xll.FDS($A11,"FF_OG_PROD_DAY(QTR_R_NG_CFE,"&amp;Current_Quarter&amp;")")/1000,_xll.FDS($A11,"FF_OG_PROD_TOT_NET(QTR_R_NG_CFE,"&amp;Current_Quarter&amp;")")/1000/Inputs!$C$20),0)</f>
        <v>316.10000000000002</v>
      </c>
      <c r="E11" s="15">
        <f>IFERROR(IFERROR(_xll.FDS($A11,"FF_OG_PROD_DAY(QTR_R_NGL_BOE,"&amp;Current_Quarter&amp;")"),_xll.FDS($A11,"FF_OG_PROD_TOT_NET(QTR_R_NGL_BOE,"&amp;Current_Quarter&amp;")")/Inputs!$C$20),0)</f>
        <v>26.2</v>
      </c>
      <c r="F11" s="14">
        <f t="shared" si="0"/>
        <v>115.98333333333333</v>
      </c>
      <c r="G11" s="14">
        <f>IFERROR(IFERROR(_xll.FDS($A11,"FF_OG_PROD_DAY(QTR_R_OIL_BOE,"&amp;Prev_Quarter&amp;")"),_xll.FDS($A11,"FF_OG_PROD_TOT_NET(QTR_R_OIL_BOE,"&amp;Prev_Quarter&amp;")")/Inputs!$C$20),0)</f>
        <v>32</v>
      </c>
      <c r="H11" s="15">
        <f>IFERROR(IFERROR(_xll.FDS($A11,"FF_OG_PROD_DAY(QTR_R_NG_CFE,"&amp;Prev_Quarter&amp;")")/1000,_xll.FDS($A11,"FF_OG_PROD_TOT_NET(QTR_R_NG_CFE,"&amp;Prev_Quarter&amp;")")/1000/Inputs!$C$20),0)</f>
        <v>374.1</v>
      </c>
      <c r="I11" s="15">
        <f>IFERROR(IFERROR(_xll.FDS($A11,"FF_OG_PROD_DAY(QTR_R_NGL_BOE,"&amp;Prev_Quarter&amp;")"),_xll.FDS($A11,"FF_OG_PROD_TOT_NET(QTR_R_NGL_BOE,"&amp;Prev_Quarter&amp;")")/Inputs!$C$20),0)</f>
        <v>30.3</v>
      </c>
      <c r="J11" s="14">
        <f t="shared" si="2"/>
        <v>124.64999999999999</v>
      </c>
      <c r="K11" s="27">
        <f t="shared" si="1"/>
        <v>-6.9528011766278874E-2</v>
      </c>
      <c r="L11" s="14"/>
      <c r="M11" s="11"/>
      <c r="N11" s="11"/>
    </row>
    <row r="12" spans="1:14" ht="18.75" x14ac:dyDescent="0.3">
      <c r="A12" s="12" t="s">
        <v>38</v>
      </c>
      <c r="B12" s="13" t="str">
        <f>_xll.FDS($A12,"FG_COMPANY_NAME")</f>
        <v>EOG Resources, Inc.</v>
      </c>
      <c r="C12" s="14">
        <f>IFERROR(IFERROR(_xll.FDS($A12,"FF_OG_PROD_DAY(QTR_R_OIL_BOE,"&amp;Current_Quarter&amp;")"),_xll.FDS($A12,"FF_OG_PROD_TOT_NET(QTR_R_OIL_BOE,"&amp;Current_Quarter&amp;")")/Inputs!$C$20),0)</f>
        <v>327.9</v>
      </c>
      <c r="D12" s="15">
        <f>IFERROR(IFERROR(_xll.FDS($A12,"FF_OG_PROD_DAY(QTR_R_NG_CFE,"&amp;Current_Quarter&amp;")")/1000,_xll.FDS($A12,"FF_OG_PROD_TOT_NET(QTR_R_NG_CFE,"&amp;Current_Quarter&amp;")")/1000/Inputs!$C$20),0)</f>
        <v>1096</v>
      </c>
      <c r="E12" s="15">
        <f>IFERROR(IFERROR(_xll.FDS($A12,"FF_OG_PROD_DAY(QTR_R_NGL_BOE,"&amp;Current_Quarter&amp;")"),_xll.FDS($A12,"FF_OG_PROD_TOT_NET(QTR_R_NGL_BOE,"&amp;Current_Quarter&amp;")")/Inputs!$C$20),0)</f>
        <v>87.4</v>
      </c>
      <c r="F12" s="14">
        <f t="shared" si="0"/>
        <v>597.96666666666658</v>
      </c>
      <c r="G12" s="14">
        <f>IFERROR(IFERROR(_xll.FDS($A12,"FF_OG_PROD_DAY(QTR_R_OIL_BOE,"&amp;Prev_Quarter&amp;")"),_xll.FDS($A12,"FF_OG_PROD_TOT_NET(QTR_R_OIL_BOE,"&amp;Prev_Quarter&amp;")")/Inputs!$C$20),0)</f>
        <v>334.7</v>
      </c>
      <c r="H12" s="15">
        <f>IFERROR(IFERROR(_xll.FDS($A12,"FF_OG_PROD_DAY(QTR_R_NG_CFE,"&amp;Prev_Quarter&amp;")")/1000,_xll.FDS($A12,"FF_OG_PROD_TOT_NET(QTR_R_NG_CFE,"&amp;Prev_Quarter&amp;")")/1000/Inputs!$C$20),0)</f>
        <v>1096</v>
      </c>
      <c r="I12" s="15">
        <f>IFERROR(IFERROR(_xll.FDS($A12,"FF_OG_PROD_DAY(QTR_R_NGL_BOE,"&amp;Prev_Quarter&amp;")"),_xll.FDS($A12,"FF_OG_PROD_TOT_NET(QTR_R_NGL_BOE,"&amp;Prev_Quarter&amp;")")/Inputs!$C$20),0)</f>
        <v>86.6</v>
      </c>
      <c r="J12" s="14">
        <f t="shared" si="2"/>
        <v>603.9666666666667</v>
      </c>
      <c r="K12" s="27">
        <f t="shared" si="1"/>
        <v>-9.9343230862631859E-3</v>
      </c>
      <c r="L12" s="14"/>
      <c r="M12" s="11"/>
      <c r="N12" s="11"/>
    </row>
    <row r="13" spans="1:14" ht="18.75" x14ac:dyDescent="0.3">
      <c r="A13" s="12" t="s">
        <v>6</v>
      </c>
      <c r="B13" s="13" t="str">
        <f>_xll.FDS($A13,"FG_COMPANY_NAME")</f>
        <v>Encana Corporation</v>
      </c>
      <c r="C13" s="14">
        <f>IFERROR(IFERROR(_xll.FDS($A13,"FF_OG_PROD_DAY(QTR_R_OIL_BOE,"&amp;Current_Quarter&amp;")"),_xll.FDS($A13,"FF_OG_PROD_TOT_NET(QTR_R_OIL_BOE,"&amp;Current_Quarter&amp;")")/Inputs!$C$20),0)</f>
        <v>75.2</v>
      </c>
      <c r="D13" s="15">
        <f>IFERROR(IFERROR(_xll.FDS($A13,"FF_OG_PROD_DAY(QTR_R_NG_CFE,"&amp;Current_Quarter&amp;")")/1000,_xll.FDS($A13,"FF_OG_PROD_TOT_NET(QTR_R_NG_CFE,"&amp;Current_Quarter&amp;")")/1000/Inputs!$C$20),0)</f>
        <v>939</v>
      </c>
      <c r="E13" s="15">
        <f>IFERROR(IFERROR(_xll.FDS($A13,"FF_OG_PROD_DAY(QTR_R_NGL_BOE,"&amp;Current_Quarter&amp;")"),_xll.FDS($A13,"FF_OG_PROD_TOT_NET(QTR_R_NGL_BOE,"&amp;Current_Quarter&amp;")")/Inputs!$C$20),0)</f>
        <v>52.3</v>
      </c>
      <c r="F13" s="14">
        <f t="shared" si="0"/>
        <v>284</v>
      </c>
      <c r="G13" s="14">
        <f>IFERROR(IFERROR(_xll.FDS($A13,"FF_OG_PROD_DAY(QTR_R_OIL_BOE,"&amp;Prev_Quarter&amp;")"),_xll.FDS($A13,"FF_OG_PROD_TOT_NET(QTR_R_OIL_BOE,"&amp;Prev_Quarter&amp;")")/Inputs!$C$20),0)</f>
        <v>77.400000000000006</v>
      </c>
      <c r="H13" s="15">
        <f>IFERROR(IFERROR(_xll.FDS($A13,"FF_OG_PROD_DAY(QTR_R_NG_CFE,"&amp;Prev_Quarter&amp;")")/1000,_xll.FDS($A13,"FF_OG_PROD_TOT_NET(QTR_R_NG_CFE,"&amp;Prev_Quarter&amp;")")/1000/Inputs!$C$20),0)</f>
        <v>1146</v>
      </c>
      <c r="I13" s="15">
        <f>IFERROR(IFERROR(_xll.FDS($A13,"FF_OG_PROD_DAY(QTR_R_NGL_BOE,"&amp;Prev_Quarter&amp;")"),_xll.FDS($A13,"FF_OG_PROD_TOT_NET(QTR_R_NGL_BOE,"&amp;Prev_Quarter&amp;")")/Inputs!$C$20),0)</f>
        <v>47.5</v>
      </c>
      <c r="J13" s="14">
        <f t="shared" si="2"/>
        <v>315.89999999999998</v>
      </c>
      <c r="K13" s="27">
        <f t="shared" si="1"/>
        <v>-0.10098132320354536</v>
      </c>
      <c r="L13" s="14"/>
      <c r="M13" s="11"/>
      <c r="N13" s="11"/>
    </row>
    <row r="14" spans="1:14" ht="18.75" x14ac:dyDescent="0.3">
      <c r="A14" s="12" t="s">
        <v>7</v>
      </c>
      <c r="B14" s="13" t="str">
        <f>_xll.FDS($A14,"FG_COMPANY_NAME")</f>
        <v>Concho Resources Inc.</v>
      </c>
      <c r="C14" s="14">
        <f>IFERROR(IFERROR(_xll.FDS($A14,"FF_OG_PROD_DAY(QTR_R_OIL_BOE,"&amp;Current_Quarter&amp;")"),_xll.FDS($A14,"FF_OG_PROD_TOT_NET(QTR_R_OIL_BOE,"&amp;Current_Quarter&amp;")")/Inputs!$C$20),0)</f>
        <v>119.565</v>
      </c>
      <c r="D14" s="15">
        <f>IFERROR(IFERROR(_xll.FDS($A14,"FF_OG_PROD_DAY(QTR_R_NG_CFE,"&amp;Current_Quarter&amp;")")/1000,_xll.FDS($A14,"FF_OG_PROD_TOT_NET(QTR_R_NG_CFE,"&amp;Current_Quarter&amp;")")/1000/Inputs!$C$20),0)</f>
        <v>441.58699999999999</v>
      </c>
      <c r="E14" s="15">
        <f>IFERROR(IFERROR(_xll.FDS($A14,"FF_OG_PROD_DAY(QTR_R_NGL_BOE,"&amp;Current_Quarter&amp;")"),_xll.FDS($A14,"FF_OG_PROD_TOT_NET(QTR_R_NGL_BOE,"&amp;Current_Quarter&amp;")")/Inputs!$C$20),0)</f>
        <v>0</v>
      </c>
      <c r="F14" s="14">
        <f t="shared" si="0"/>
        <v>193.16283333333331</v>
      </c>
      <c r="G14" s="14">
        <f>IFERROR(IFERROR(_xll.FDS($A14,"FF_OG_PROD_DAY(QTR_R_OIL_BOE,"&amp;Prev_Quarter&amp;")"),_xll.FDS($A14,"FF_OG_PROD_TOT_NET(QTR_R_OIL_BOE,"&amp;Prev_Quarter&amp;")")/Inputs!$C$20),0)</f>
        <v>113.22</v>
      </c>
      <c r="H14" s="15">
        <f>IFERROR(IFERROR(_xll.FDS($A14,"FF_OG_PROD_DAY(QTR_R_NG_CFE,"&amp;Prev_Quarter&amp;")")/1000,_xll.FDS($A14,"FF_OG_PROD_TOT_NET(QTR_R_NG_CFE,"&amp;Prev_Quarter&amp;")")/1000/Inputs!$C$20),0)</f>
        <v>428.76900000000001</v>
      </c>
      <c r="I14" s="15">
        <f>IFERROR(IFERROR(_xll.FDS($A14,"FF_OG_PROD_DAY(QTR_R_NGL_BOE,"&amp;Prev_Quarter&amp;")"),_xll.FDS($A14,"FF_OG_PROD_TOT_NET(QTR_R_NGL_BOE,"&amp;Prev_Quarter&amp;")")/Inputs!$C$20),0)</f>
        <v>0</v>
      </c>
      <c r="J14" s="14">
        <f t="shared" si="2"/>
        <v>184.6815</v>
      </c>
      <c r="K14" s="27">
        <f t="shared" si="1"/>
        <v>4.5924108984025436E-2</v>
      </c>
      <c r="L14" s="14"/>
      <c r="M14" s="11"/>
      <c r="N14" s="11"/>
    </row>
    <row r="15" spans="1:14" ht="18.75" x14ac:dyDescent="0.3">
      <c r="A15" s="12" t="s">
        <v>3</v>
      </c>
      <c r="B15" s="13" t="str">
        <f>_xll.FDS($A15,"FG_COMPANY_NAME")</f>
        <v>EP Energy Corp. Class A</v>
      </c>
      <c r="C15" s="14">
        <f>IFERROR(IFERROR(_xll.FDS($A15,"FF_OG_PROD_DAY(QTR_R_OIL_BOE,"&amp;Current_Quarter&amp;")"),_xll.FDS($A15,"FF_OG_PROD_TOT_NET(QTR_R_OIL_BOE,"&amp;Current_Quarter&amp;")")/Inputs!$C$20),0)</f>
        <v>45.1</v>
      </c>
      <c r="D15" s="15">
        <f>IFERROR(IFERROR(_xll.FDS($A15,"FF_OG_PROD_DAY(QTR_R_NG_CFE,"&amp;Current_Quarter&amp;")")/1000,_xll.FDS($A15,"FF_OG_PROD_TOT_NET(QTR_R_NG_CFE,"&amp;Current_Quarter&amp;")")/1000/Inputs!$C$20),0)</f>
        <v>126</v>
      </c>
      <c r="E15" s="15">
        <f>IFERROR(IFERROR(_xll.FDS($A15,"FF_OG_PROD_DAY(QTR_R_NGL_BOE,"&amp;Current_Quarter&amp;")"),_xll.FDS($A15,"FF_OG_PROD_TOT_NET(QTR_R_NGL_BOE,"&amp;Current_Quarter&amp;")")/Inputs!$C$20),0)</f>
        <v>14.9</v>
      </c>
      <c r="F15" s="14">
        <f t="shared" si="0"/>
        <v>81</v>
      </c>
      <c r="G15" s="14">
        <f>IFERROR(IFERROR(_xll.FDS($A15,"FF_OG_PROD_DAY(QTR_R_OIL_BOE,"&amp;Prev_Quarter&amp;")"),_xll.FDS($A15,"FF_OG_PROD_TOT_NET(QTR_R_OIL_BOE,"&amp;Prev_Quarter&amp;")")/Inputs!$C$20),0)</f>
        <v>48.9</v>
      </c>
      <c r="H15" s="15">
        <f>IFERROR(IFERROR(_xll.FDS($A15,"FF_OG_PROD_DAY(QTR_R_NG_CFE,"&amp;Prev_Quarter&amp;")")/1000,_xll.FDS($A15,"FF_OG_PROD_TOT_NET(QTR_R_NG_CFE,"&amp;Prev_Quarter&amp;")")/1000/Inputs!$C$20),0)</f>
        <v>125</v>
      </c>
      <c r="I15" s="15">
        <f>IFERROR(IFERROR(_xll.FDS($A15,"FF_OG_PROD_DAY(QTR_R_NGL_BOE,"&amp;Prev_Quarter&amp;")"),_xll.FDS($A15,"FF_OG_PROD_TOT_NET(QTR_R_NGL_BOE,"&amp;Prev_Quarter&amp;")")/Inputs!$C$20),0)</f>
        <v>15.2</v>
      </c>
      <c r="J15" s="14">
        <f t="shared" si="2"/>
        <v>84.933333333333337</v>
      </c>
      <c r="K15" s="27">
        <f t="shared" si="1"/>
        <v>-4.6310832025117765E-2</v>
      </c>
      <c r="L15" s="14"/>
      <c r="M15" s="11"/>
      <c r="N15" s="11"/>
    </row>
    <row r="16" spans="1:14" ht="18.75" x14ac:dyDescent="0.3">
      <c r="A16" s="12" t="s">
        <v>9</v>
      </c>
      <c r="B16" s="13" t="str">
        <f>_xll.FDS($A16,"FG_COMPANY_NAME")</f>
        <v>Energen Corporation</v>
      </c>
      <c r="C16" s="14">
        <f>IFERROR(IFERROR(_xll.FDS($A16,"FF_OG_PROD_DAY(QTR_R_OIL_BOE,"&amp;Current_Quarter&amp;")"),_xll.FDS($A16,"FF_OG_PROD_TOT_NET(QTR_R_OIL_BOE,"&amp;Current_Quarter&amp;")")/Inputs!$C$20),0)</f>
        <v>49</v>
      </c>
      <c r="D16" s="15">
        <f>IFERROR(IFERROR(_xll.FDS($A16,"FF_OG_PROD_DAY(QTR_R_NG_CFE,"&amp;Current_Quarter&amp;")")/1000,_xll.FDS($A16,"FF_OG_PROD_TOT_NET(QTR_R_NG_CFE,"&amp;Current_Quarter&amp;")")/1000/Inputs!$C$20),0)</f>
        <v>99.7</v>
      </c>
      <c r="E16" s="15">
        <f>IFERROR(IFERROR(_xll.FDS($A16,"FF_OG_PROD_DAY(QTR_R_NGL_BOE,"&amp;Current_Quarter&amp;")"),_xll.FDS($A16,"FF_OG_PROD_TOT_NET(QTR_R_NGL_BOE,"&amp;Current_Quarter&amp;")")/Inputs!$C$20),0)</f>
        <v>16.666699999999999</v>
      </c>
      <c r="F16" s="14">
        <f t="shared" si="0"/>
        <v>82.283366666666666</v>
      </c>
      <c r="G16" s="14">
        <f>IFERROR(IFERROR(_xll.FDS($A16,"FF_OG_PROD_DAY(QTR_R_OIL_BOE,"&amp;Prev_Quarter&amp;")"),_xll.FDS($A16,"FF_OG_PROD_TOT_NET(QTR_R_OIL_BOE,"&amp;Prev_Quarter&amp;")")/Inputs!$C$20),0)</f>
        <v>45.1</v>
      </c>
      <c r="H16" s="15">
        <f>IFERROR(IFERROR(_xll.FDS($A16,"FF_OG_PROD_DAY(QTR_R_NG_CFE,"&amp;Prev_Quarter&amp;")")/1000,_xll.FDS($A16,"FF_OG_PROD_TOT_NET(QTR_R_NG_CFE,"&amp;Prev_Quarter&amp;")")/1000/Inputs!$C$20),0)</f>
        <v>83.5</v>
      </c>
      <c r="I16" s="15">
        <f>IFERROR(IFERROR(_xll.FDS($A16,"FF_OG_PROD_DAY(QTR_R_NGL_BOE,"&amp;Prev_Quarter&amp;")"),_xll.FDS($A16,"FF_OG_PROD_TOT_NET(QTR_R_NGL_BOE,"&amp;Prev_Quarter&amp;")")/Inputs!$C$20),0)</f>
        <v>14.2857</v>
      </c>
      <c r="J16" s="14">
        <f t="shared" si="2"/>
        <v>73.302366666666671</v>
      </c>
      <c r="K16" s="27">
        <f t="shared" si="1"/>
        <v>0.12251991863837031</v>
      </c>
      <c r="L16" s="14"/>
      <c r="M16" s="11"/>
      <c r="N16" s="11"/>
    </row>
    <row r="17" spans="1:14" ht="18.75" x14ac:dyDescent="0.3">
      <c r="A17" s="12" t="s">
        <v>16</v>
      </c>
      <c r="B17" s="13" t="str">
        <f>_xll.FDS($A17,"FG_COMPANY_NAME")</f>
        <v>Matador Resources Company</v>
      </c>
      <c r="C17" s="14">
        <f>IFERROR(IFERROR(_xll.FDS($A17,"FF_OG_PROD_DAY(QTR_R_OIL_BOE,"&amp;Current_Quarter&amp;")"),_xll.FDS($A17,"FF_OG_PROD_TOT_NET(QTR_R_OIL_BOE,"&amp;Current_Quarter&amp;")")/Inputs!$C$20),0)</f>
        <v>23.538</v>
      </c>
      <c r="D17" s="15">
        <f>IFERROR(IFERROR(_xll.FDS($A17,"FF_OG_PROD_DAY(QTR_R_NG_CFE,"&amp;Current_Quarter&amp;")")/1000,_xll.FDS($A17,"FF_OG_PROD_TOT_NET(QTR_R_NG_CFE,"&amp;Current_Quarter&amp;")")/1000/Inputs!$C$20),0)</f>
        <v>110.5</v>
      </c>
      <c r="E17" s="15">
        <f>IFERROR(IFERROR(_xll.FDS($A17,"FF_OG_PROD_DAY(QTR_R_NGL_BOE,"&amp;Current_Quarter&amp;")"),_xll.FDS($A17,"FF_OG_PROD_TOT_NET(QTR_R_NGL_BOE,"&amp;Current_Quarter&amp;")")/Inputs!$C$20),0)</f>
        <v>0</v>
      </c>
      <c r="F17" s="14">
        <f t="shared" si="0"/>
        <v>41.954666666666668</v>
      </c>
      <c r="G17" s="14">
        <f>IFERROR(IFERROR(_xll.FDS($A17,"FF_OG_PROD_DAY(QTR_R_OIL_BOE,"&amp;Prev_Quarter&amp;")"),_xll.FDS($A17,"FF_OG_PROD_TOT_NET(QTR_R_OIL_BOE,"&amp;Prev_Quarter&amp;")")/Inputs!$C$20),0)</f>
        <v>19.422999999999998</v>
      </c>
      <c r="H17" s="15">
        <f>IFERROR(IFERROR(_xll.FDS($A17,"FF_OG_PROD_DAY(QTR_R_NG_CFE,"&amp;Prev_Quarter&amp;")")/1000,_xll.FDS($A17,"FF_OG_PROD_TOT_NET(QTR_R_NG_CFE,"&amp;Prev_Quarter&amp;")")/1000/Inputs!$C$20),0)</f>
        <v>105</v>
      </c>
      <c r="I17" s="15">
        <f>IFERROR(IFERROR(_xll.FDS($A17,"FF_OG_PROD_DAY(QTR_R_NGL_BOE,"&amp;Prev_Quarter&amp;")"),_xll.FDS($A17,"FF_OG_PROD_TOT_NET(QTR_R_NGL_BOE,"&amp;Prev_Quarter&amp;")")/Inputs!$C$20),0)</f>
        <v>0</v>
      </c>
      <c r="J17" s="14">
        <f t="shared" si="2"/>
        <v>36.923000000000002</v>
      </c>
      <c r="K17" s="27">
        <f t="shared" si="1"/>
        <v>0.13627458946095028</v>
      </c>
      <c r="L17" s="14"/>
      <c r="M17" s="11"/>
      <c r="N17" s="11"/>
    </row>
    <row r="18" spans="1:14" ht="18.75" x14ac:dyDescent="0.3">
      <c r="A18" s="12" t="s">
        <v>36</v>
      </c>
      <c r="B18" s="13" t="str">
        <f>_xll.FDS($A18,"FG_COMPANY_NAME")</f>
        <v>Jagged Peak Energy, Inc.</v>
      </c>
      <c r="C18" s="14">
        <f>IFERROR(IFERROR(_xll.FDS($A18,"FF_OG_PROD_DAY(QTR_R_OIL_BOE,"&amp;Current_Quarter&amp;")"),_xll.FDS($A18,"FF_OG_PROD_TOT_NET(QTR_R_OIL_BOE,"&amp;Current_Quarter&amp;")")/Inputs!$C$20),0)</f>
        <v>15.036</v>
      </c>
      <c r="D18" s="15">
        <f>IFERROR(IFERROR(_xll.FDS($A18,"FF_OG_PROD_DAY(QTR_R_NG_CFE,"&amp;Current_Quarter&amp;")")/1000,_xll.FDS($A18,"FF_OG_PROD_TOT_NET(QTR_R_NG_CFE,"&amp;Current_Quarter&amp;")")/1000/Inputs!$C$20),0)</f>
        <v>12.346</v>
      </c>
      <c r="E18" s="15">
        <f>IFERROR(IFERROR(_xll.FDS($A18,"FF_OG_PROD_DAY(QTR_R_NGL_BOE,"&amp;Current_Quarter&amp;")"),_xll.FDS($A18,"FF_OG_PROD_TOT_NET(QTR_R_NGL_BOE,"&amp;Current_Quarter&amp;")")/Inputs!$C$20),0)</f>
        <v>2.0870000000000002</v>
      </c>
      <c r="F18" s="14">
        <f t="shared" si="0"/>
        <v>19.180666666666667</v>
      </c>
      <c r="G18" s="14">
        <f>IFERROR(IFERROR(_xll.FDS($A18,"FF_OG_PROD_DAY(QTR_R_OIL_BOE,"&amp;Prev_Quarter&amp;")"),_xll.FDS($A18,"FF_OG_PROD_TOT_NET(QTR_R_OIL_BOE,"&amp;Prev_Quarter&amp;")")/Inputs!$C$20),0)</f>
        <v>11.858000000000001</v>
      </c>
      <c r="H18" s="15">
        <f>IFERROR(IFERROR(_xll.FDS($A18,"FF_OG_PROD_DAY(QTR_R_NG_CFE,"&amp;Prev_Quarter&amp;")")/1000,_xll.FDS($A18,"FF_OG_PROD_TOT_NET(QTR_R_NG_CFE,"&amp;Prev_Quarter&amp;")")/1000/Inputs!$C$20),0)</f>
        <v>7.8959999999999999</v>
      </c>
      <c r="I18" s="15">
        <f>IFERROR(IFERROR(_xll.FDS($A18,"FF_OG_PROD_DAY(QTR_R_NGL_BOE,"&amp;Prev_Quarter&amp;")"),_xll.FDS($A18,"FF_OG_PROD_TOT_NET(QTR_R_NGL_BOE,"&amp;Prev_Quarter&amp;")")/Inputs!$C$20),0)</f>
        <v>1.54</v>
      </c>
      <c r="J18" s="14">
        <f t="shared" si="2"/>
        <v>14.714000000000002</v>
      </c>
      <c r="K18" s="27">
        <f t="shared" si="1"/>
        <v>0.30356576503103594</v>
      </c>
      <c r="L18" s="14"/>
      <c r="M18" s="11"/>
      <c r="N18" s="11"/>
    </row>
    <row r="19" spans="1:14" ht="18.75" x14ac:dyDescent="0.3">
      <c r="A19" s="12" t="s">
        <v>41</v>
      </c>
      <c r="B19" s="13" t="str">
        <f>_xll.FDS($A19,"FG_COMPANY_NAME")</f>
        <v>Resolute Energy Corporation</v>
      </c>
      <c r="C19" s="14">
        <f>IFERROR(IFERROR(_xll.FDS($A19,"FF_OG_PROD_DAY(QTR_R_OIL_BOE,"&amp;Current_Quarter&amp;")"),_xll.FDS($A19,"FF_OG_PROD_TOT_NET(QTR_R_OIL_BOE,"&amp;Current_Quarter&amp;")")/Inputs!$C$20),0)</f>
        <v>16.891304347826086</v>
      </c>
      <c r="D19" s="15">
        <f>IFERROR(IFERROR(_xll.FDS($A19,"FF_OG_PROD_DAY(QTR_R_NG_CFE,"&amp;Current_Quarter&amp;")")/1000,_xll.FDS($A19,"FF_OG_PROD_TOT_NET(QTR_R_NG_CFE,"&amp;Current_Quarter&amp;")")/1000/Inputs!$C$20),0)</f>
        <v>38.728260869565219</v>
      </c>
      <c r="E19" s="15">
        <f>IFERROR(IFERROR(_xll.FDS($A19,"FF_OG_PROD_DAY(QTR_R_NGL_BOE,"&amp;Current_Quarter&amp;")"),_xll.FDS($A19,"FF_OG_PROD_TOT_NET(QTR_R_NGL_BOE,"&amp;Current_Quarter&amp;")")/Inputs!$C$20),0)</f>
        <v>5.2173913043478262</v>
      </c>
      <c r="F19" s="14">
        <f t="shared" si="0"/>
        <v>28.563405797101446</v>
      </c>
      <c r="G19" s="14">
        <f>IFERROR(IFERROR(_xll.FDS($A19,"FF_OG_PROD_DAY(QTR_R_OIL_BOE,"&amp;Prev_Quarter&amp;")"),_xll.FDS($A19,"FF_OG_PROD_TOT_NET(QTR_R_OIL_BOE,"&amp;Prev_Quarter&amp;")")/Inputs!$C$20),0)</f>
        <v>15.217391304347826</v>
      </c>
      <c r="H19" s="15">
        <f>IFERROR(IFERROR(_xll.FDS($A19,"FF_OG_PROD_DAY(QTR_R_NG_CFE,"&amp;Prev_Quarter&amp;")")/1000,_xll.FDS($A19,"FF_OG_PROD_TOT_NET(QTR_R_NG_CFE,"&amp;Prev_Quarter&amp;")")/1000/Inputs!$C$20),0)</f>
        <v>31.315217391304348</v>
      </c>
      <c r="I19" s="15">
        <f>IFERROR(IFERROR(_xll.FDS($A19,"FF_OG_PROD_DAY(QTR_R_NGL_BOE,"&amp;Prev_Quarter&amp;")"),_xll.FDS($A19,"FF_OG_PROD_TOT_NET(QTR_R_NGL_BOE,"&amp;Prev_Quarter&amp;")")/Inputs!$C$20),0)</f>
        <v>3.652173913043478</v>
      </c>
      <c r="J19" s="14">
        <f t="shared" si="2"/>
        <v>24.088768115942027</v>
      </c>
      <c r="K19" s="27">
        <f t="shared" si="1"/>
        <v>0.18575618560577567</v>
      </c>
      <c r="L19" s="14"/>
      <c r="M19" s="11"/>
      <c r="N19" s="11"/>
    </row>
    <row r="20" spans="1:14" ht="18.75" x14ac:dyDescent="0.3">
      <c r="A20" s="12" t="s">
        <v>42</v>
      </c>
      <c r="B20" s="13" t="str">
        <f>_xll.FDS($A20,"FG_COMPANY_NAME")</f>
        <v>Earthstone Energy, Inc. Class A</v>
      </c>
      <c r="C20" s="14">
        <f>IFERROR(IFERROR(_xll.FDS($A20,"FF_OG_PROD_DAY(QTR_R_OIL_BOE,"&amp;Current_Quarter&amp;")"),_xll.FDS($A20,"FF_OG_PROD_TOT_NET(QTR_R_OIL_BOE,"&amp;Current_Quarter&amp;")")/Inputs!$C$20),0)</f>
        <v>6.1195652173913047</v>
      </c>
      <c r="D20" s="15">
        <f>IFERROR(IFERROR(_xll.FDS($A20,"FF_OG_PROD_DAY(QTR_R_NG_CFE,"&amp;Current_Quarter&amp;")")/1000,_xll.FDS($A20,"FF_OG_PROD_TOT_NET(QTR_R_NG_CFE,"&amp;Current_Quarter&amp;")")/1000/Inputs!$C$20),0)</f>
        <v>10.510869565217391</v>
      </c>
      <c r="E20" s="15">
        <f>IFERROR(IFERROR(_xll.FDS($A20,"FF_OG_PROD_DAY(QTR_R_NGL_BOE,"&amp;Current_Quarter&amp;")"),_xll.FDS($A20,"FF_OG_PROD_TOT_NET(QTR_R_NGL_BOE,"&amp;Current_Quarter&amp;")")/Inputs!$C$20),0)</f>
        <v>1.8043478260869565</v>
      </c>
      <c r="F20" s="14">
        <f t="shared" si="0"/>
        <v>9.6757246376811601</v>
      </c>
      <c r="G20" s="14">
        <f>IFERROR(IFERROR(_xll.FDS($A20,"FF_OG_PROD_DAY(QTR_R_OIL_BOE,"&amp;Prev_Quarter&amp;")"),_xll.FDS($A20,"FF_OG_PROD_TOT_NET(QTR_R_OIL_BOE,"&amp;Prev_Quarter&amp;")")/Inputs!$C$20),0)</f>
        <v>5.2173913043478262</v>
      </c>
      <c r="H20" s="15">
        <f>IFERROR(IFERROR(_xll.FDS($A20,"FF_OG_PROD_DAY(QTR_R_NG_CFE,"&amp;Prev_Quarter&amp;")")/1000,_xll.FDS($A20,"FF_OG_PROD_TOT_NET(QTR_R_NG_CFE,"&amp;Prev_Quarter&amp;")")/1000/Inputs!$C$20),0)</f>
        <v>7.9239130434782608</v>
      </c>
      <c r="I20" s="15">
        <f>IFERROR(IFERROR(_xll.FDS($A20,"FF_OG_PROD_DAY(QTR_R_NGL_BOE,"&amp;Prev_Quarter&amp;")"),_xll.FDS($A20,"FF_OG_PROD_TOT_NET(QTR_R_NGL_BOE,"&amp;Prev_Quarter&amp;")")/Inputs!$C$20),0)</f>
        <v>1.3043478260869565</v>
      </c>
      <c r="J20" s="14">
        <f t="shared" si="2"/>
        <v>7.8423913043478262</v>
      </c>
      <c r="K20" s="27">
        <f t="shared" si="1"/>
        <v>0.23377223377223388</v>
      </c>
      <c r="L20" s="14"/>
      <c r="M20" s="11"/>
      <c r="N20" s="11"/>
    </row>
    <row r="21" spans="1:14" ht="18.75" x14ac:dyDescent="0.3">
      <c r="A21" s="12" t="s">
        <v>15</v>
      </c>
      <c r="B21" s="13" t="str">
        <f>_xll.FDS($A21,"FG_COMPANY_NAME")</f>
        <v>Pioneer Natural Resources Company</v>
      </c>
      <c r="C21" s="14">
        <f>IFERROR(IFERROR(_xll.FDS($A21,"FF_OG_PROD_DAY(QTR_R_OIL_BOE,"&amp;Current_Quarter&amp;")"),_xll.FDS($A21,"FF_OG_PROD_TOT_NET(QTR_R_OIL_BOE,"&amp;Current_Quarter&amp;")")/Inputs!$C$20),0)</f>
        <v>161.63399999999999</v>
      </c>
      <c r="D21" s="15">
        <f>IFERROR(IFERROR(_xll.FDS($A21,"FF_OG_PROD_DAY(QTR_R_NG_CFE,"&amp;Current_Quarter&amp;")")/1000,_xll.FDS($A21,"FF_OG_PROD_TOT_NET(QTR_R_NG_CFE,"&amp;Current_Quarter&amp;")")/1000/Inputs!$C$20),0)</f>
        <v>340.38400000000001</v>
      </c>
      <c r="E21" s="15">
        <f>IFERROR(IFERROR(_xll.FDS($A21,"FF_OG_PROD_DAY(QTR_R_NGL_BOE,"&amp;Current_Quarter&amp;")"),_xll.FDS($A21,"FF_OG_PROD_TOT_NET(QTR_R_NGL_BOE,"&amp;Current_Quarter&amp;")")/Inputs!$C$20),0)</f>
        <v>57.345999999999997</v>
      </c>
      <c r="F21" s="14">
        <f t="shared" si="0"/>
        <v>275.71066666666667</v>
      </c>
      <c r="G21" s="14">
        <f>IFERROR(IFERROR(_xll.FDS($A21,"FF_OG_PROD_DAY(QTR_R_OIL_BOE,"&amp;Prev_Quarter&amp;")"),_xll.FDS($A21,"FF_OG_PROD_TOT_NET(QTR_R_OIL_BOE,"&amp;Prev_Quarter&amp;")")/Inputs!$C$20),0)</f>
        <v>146.88399999999999</v>
      </c>
      <c r="H21" s="15">
        <f>IFERROR(IFERROR(_xll.FDS($A21,"FF_OG_PROD_DAY(QTR_R_NG_CFE,"&amp;Prev_Quarter&amp;")")/1000,_xll.FDS($A21,"FF_OG_PROD_TOT_NET(QTR_R_NG_CFE,"&amp;Prev_Quarter&amp;")")/1000/Inputs!$C$20),0)</f>
        <v>353.61200000000002</v>
      </c>
      <c r="I21" s="15">
        <f>IFERROR(IFERROR(_xll.FDS($A21,"FF_OG_PROD_DAY(QTR_R_NGL_BOE,"&amp;Prev_Quarter&amp;")"),_xll.FDS($A21,"FF_OG_PROD_TOT_NET(QTR_R_NGL_BOE,"&amp;Prev_Quarter&amp;")")/Inputs!$C$20),0)</f>
        <v>53.268000000000001</v>
      </c>
      <c r="J21" s="14">
        <f t="shared" si="2"/>
        <v>259.08733333333333</v>
      </c>
      <c r="K21" s="27">
        <f t="shared" si="1"/>
        <v>6.416111941661895E-2</v>
      </c>
      <c r="L21" s="14"/>
      <c r="M21" s="11"/>
      <c r="N21" s="11"/>
    </row>
    <row r="22" spans="1:14" ht="18.75" x14ac:dyDescent="0.3">
      <c r="A22" s="12" t="s">
        <v>17</v>
      </c>
      <c r="B22" s="13" t="str">
        <f>_xll.FDS($A22,"FG_COMPANY_NAME")</f>
        <v>Carrizo Oil &amp; Gas, Inc.</v>
      </c>
      <c r="C22" s="14">
        <f>IFERROR(IFERROR(_xll.FDS($A22,"FF_OG_PROD_DAY(QTR_R_OIL_BOE,"&amp;Current_Quarter&amp;")"),_xll.FDS($A22,"FF_OG_PROD_TOT_NET(QTR_R_OIL_BOE,"&amp;Current_Quarter&amp;")")/Inputs!$C$20),0)</f>
        <v>34.902999999999999</v>
      </c>
      <c r="D22" s="15">
        <f>IFERROR(IFERROR(_xll.FDS($A22,"FF_OG_PROD_DAY(QTR_R_NG_CFE,"&amp;Current_Quarter&amp;")")/1000,_xll.FDS($A22,"FF_OG_PROD_TOT_NET(QTR_R_NG_CFE,"&amp;Current_Quarter&amp;")")/1000/Inputs!$C$20),0)</f>
        <v>81.265000000000001</v>
      </c>
      <c r="E22" s="15">
        <f>IFERROR(IFERROR(_xll.FDS($A22,"FF_OG_PROD_DAY(QTR_R_NGL_BOE,"&amp;Current_Quarter&amp;")"),_xll.FDS($A22,"FF_OG_PROD_TOT_NET(QTR_R_NGL_BOE,"&amp;Current_Quarter&amp;")")/Inputs!$C$20),0)</f>
        <v>6.7770000000000001</v>
      </c>
      <c r="F22" s="14">
        <f t="shared" si="0"/>
        <v>55.224166666666669</v>
      </c>
      <c r="G22" s="14">
        <f>IFERROR(IFERROR(_xll.FDS($A22,"FF_OG_PROD_DAY(QTR_R_OIL_BOE,"&amp;Prev_Quarter&amp;")"),_xll.FDS($A22,"FF_OG_PROD_TOT_NET(QTR_R_OIL_BOE,"&amp;Prev_Quarter&amp;")")/Inputs!$C$20),0)</f>
        <v>33.628999999999998</v>
      </c>
      <c r="H22" s="15">
        <f>IFERROR(IFERROR(_xll.FDS($A22,"FF_OG_PROD_DAY(QTR_R_NG_CFE,"&amp;Prev_Quarter&amp;")")/1000,_xll.FDS($A22,"FF_OG_PROD_TOT_NET(QTR_R_NG_CFE,"&amp;Prev_Quarter&amp;")")/1000/Inputs!$C$20),0)</f>
        <v>74.450999999999993</v>
      </c>
      <c r="I22" s="15">
        <f>IFERROR(IFERROR(_xll.FDS($A22,"FF_OG_PROD_DAY(QTR_R_NGL_BOE,"&amp;Prev_Quarter&amp;")"),_xll.FDS($A22,"FF_OG_PROD_TOT_NET(QTR_R_NGL_BOE,"&amp;Prev_Quarter&amp;")")/Inputs!$C$20),0)</f>
        <v>4.9820000000000002</v>
      </c>
      <c r="J22" s="14">
        <f t="shared" si="2"/>
        <v>51.019499999999994</v>
      </c>
      <c r="K22" s="27">
        <f t="shared" si="1"/>
        <v>8.2412933616885287E-2</v>
      </c>
      <c r="L22" s="14"/>
      <c r="M22" s="11"/>
      <c r="N22" s="11"/>
    </row>
    <row r="23" spans="1:14" ht="18.75" x14ac:dyDescent="0.3">
      <c r="A23" s="12" t="s">
        <v>11</v>
      </c>
      <c r="B23" s="13" t="str">
        <f>_xll.FDS($A23,"FG_COMPANY_NAME")</f>
        <v>Parsley Energy, Inc. Class A</v>
      </c>
      <c r="C23" s="14">
        <f>IFERROR(IFERROR(_xll.FDS($A23,"FF_OG_PROD_DAY(QTR_R_OIL_BOE,"&amp;Current_Quarter&amp;")"),_xll.FDS($A23,"FF_OG_PROD_TOT_NET(QTR_R_OIL_BOE,"&amp;Current_Quarter&amp;")")/Inputs!$C$20),0)</f>
        <v>47.195999999999998</v>
      </c>
      <c r="D23" s="15">
        <f>IFERROR(IFERROR(_xll.FDS($A23,"FF_OG_PROD_DAY(QTR_R_NG_CFE,"&amp;Current_Quarter&amp;")")/1000,_xll.FDS($A23,"FF_OG_PROD_TOT_NET(QTR_R_NG_CFE,"&amp;Current_Quarter&amp;")")/1000/Inputs!$C$20),0)</f>
        <v>68.097999999999999</v>
      </c>
      <c r="E23" s="15">
        <f>IFERROR(IFERROR(_xll.FDS($A23,"FF_OG_PROD_DAY(QTR_R_NGL_BOE,"&amp;Current_Quarter&amp;")"),_xll.FDS($A23,"FF_OG_PROD_TOT_NET(QTR_R_NGL_BOE,"&amp;Current_Quarter&amp;")")/Inputs!$C$20),0)</f>
        <v>12.978</v>
      </c>
      <c r="F23" s="14">
        <f t="shared" si="0"/>
        <v>71.523666666666657</v>
      </c>
      <c r="G23" s="14">
        <f>IFERROR(IFERROR(_xll.FDS($A23,"FF_OG_PROD_DAY(QTR_R_OIL_BOE,"&amp;Prev_Quarter&amp;")"),_xll.FDS($A23,"FF_OG_PROD_TOT_NET(QTR_R_OIL_BOE,"&amp;Prev_Quarter&amp;")")/Inputs!$C$20),0)</f>
        <v>43.043999999999997</v>
      </c>
      <c r="H23" s="15">
        <f>IFERROR(IFERROR(_xll.FDS($A23,"FF_OG_PROD_DAY(QTR_R_NG_CFE,"&amp;Prev_Quarter&amp;")")/1000,_xll.FDS($A23,"FF_OG_PROD_TOT_NET(QTR_R_NG_CFE,"&amp;Prev_Quarter&amp;")")/1000/Inputs!$C$20),0)</f>
        <v>59.570999999999998</v>
      </c>
      <c r="I23" s="15">
        <f>IFERROR(IFERROR(_xll.FDS($A23,"FF_OG_PROD_DAY(QTR_R_NGL_BOE,"&amp;Prev_Quarter&amp;")"),_xll.FDS($A23,"FF_OG_PROD_TOT_NET(QTR_R_NGL_BOE,"&amp;Prev_Quarter&amp;")")/Inputs!$C$20),0)</f>
        <v>11.747</v>
      </c>
      <c r="J23" s="14">
        <f t="shared" si="2"/>
        <v>64.719499999999996</v>
      </c>
      <c r="K23" s="27">
        <f t="shared" si="1"/>
        <v>0.10513317727526728</v>
      </c>
      <c r="L23" s="14"/>
      <c r="M23" s="11"/>
      <c r="N23" s="11"/>
    </row>
    <row r="24" spans="1:14" ht="18.75" x14ac:dyDescent="0.3">
      <c r="A24" s="12" t="s">
        <v>4</v>
      </c>
      <c r="B24" s="13" t="str">
        <f>_xll.FDS($A24,"FG_COMPANY_NAME")</f>
        <v>Cimarex Energy Co.</v>
      </c>
      <c r="C24" s="14">
        <f>IFERROR(IFERROR(_xll.FDS($A24,"FF_OG_PROD_DAY(QTR_R_OIL_BOE,"&amp;Current_Quarter&amp;")"),_xll.FDS($A24,"FF_OG_PROD_TOT_NET(QTR_R_OIL_BOE,"&amp;Current_Quarter&amp;")")/Inputs!$C$20),0)</f>
        <v>56.686999999999998</v>
      </c>
      <c r="D24" s="15">
        <f>IFERROR(IFERROR(_xll.FDS($A24,"FF_OG_PROD_DAY(QTR_R_NG_CFE,"&amp;Current_Quarter&amp;")")/1000,_xll.FDS($A24,"FF_OG_PROD_TOT_NET(QTR_R_NG_CFE,"&amp;Current_Quarter&amp;")")/1000/Inputs!$C$20),0)</f>
        <v>515.9</v>
      </c>
      <c r="E24" s="15">
        <f>IFERROR(IFERROR(_xll.FDS($A24,"FF_OG_PROD_DAY(QTR_R_NGL_BOE,"&amp;Current_Quarter&amp;")"),_xll.FDS($A24,"FF_OG_PROD_TOT_NET(QTR_R_NGL_BOE,"&amp;Current_Quarter&amp;")")/Inputs!$C$20),0)</f>
        <v>47.84</v>
      </c>
      <c r="F24" s="14">
        <f t="shared" si="0"/>
        <v>190.51033333333334</v>
      </c>
      <c r="G24" s="14">
        <f>IFERROR(IFERROR(_xll.FDS($A24,"FF_OG_PROD_DAY(QTR_R_OIL_BOE,"&amp;Prev_Quarter&amp;")"),_xll.FDS($A24,"FF_OG_PROD_TOT_NET(QTR_R_OIL_BOE,"&amp;Prev_Quarter&amp;")")/Inputs!$C$20),0)</f>
        <v>57.871000000000002</v>
      </c>
      <c r="H24" s="15">
        <f>IFERROR(IFERROR(_xll.FDS($A24,"FF_OG_PROD_DAY(QTR_R_NG_CFE,"&amp;Prev_Quarter&amp;")")/1000,_xll.FDS($A24,"FF_OG_PROD_TOT_NET(QTR_R_NG_CFE,"&amp;Prev_Quarter&amp;")")/1000/Inputs!$C$20),0)</f>
        <v>516.70000000000005</v>
      </c>
      <c r="I24" s="15">
        <f>IFERROR(IFERROR(_xll.FDS($A24,"FF_OG_PROD_DAY(QTR_R_NGL_BOE,"&amp;Prev_Quarter&amp;")"),_xll.FDS($A24,"FF_OG_PROD_TOT_NET(QTR_R_NGL_BOE,"&amp;Prev_Quarter&amp;")")/Inputs!$C$20),0)</f>
        <v>48.731000000000002</v>
      </c>
      <c r="J24" s="14">
        <f t="shared" si="2"/>
        <v>192.71866666666668</v>
      </c>
      <c r="K24" s="27">
        <f t="shared" si="1"/>
        <v>-1.1458845017607744E-2</v>
      </c>
      <c r="L24" s="14"/>
      <c r="M24" s="11"/>
      <c r="N24" s="11"/>
    </row>
    <row r="25" spans="1:14" ht="18.75" x14ac:dyDescent="0.3">
      <c r="A25" s="12" t="s">
        <v>37</v>
      </c>
      <c r="B25" s="13" t="str">
        <f>_xll.FDS($A25,"FG_COMPANY_NAME")</f>
        <v>Centennial Resource Development, Inc. Class A</v>
      </c>
      <c r="C25" s="14">
        <f>IFERROR(IFERROR(_xll.FDS($A25,"FF_OG_PROD_DAY(QTR_R_OIL_BOE,"&amp;Current_Quarter&amp;")"),_xll.FDS($A25,"FF_OG_PROD_TOT_NET(QTR_R_OIL_BOE,"&amp;Current_Quarter&amp;")")/Inputs!$C$20),0)</f>
        <v>21.108000000000001</v>
      </c>
      <c r="D25" s="15">
        <f>IFERROR(IFERROR(_xll.FDS($A25,"FF_OG_PROD_DAY(QTR_R_NG_CFE,"&amp;Current_Quarter&amp;")")/1000,_xll.FDS($A25,"FF_OG_PROD_TOT_NET(QTR_R_NG_CFE,"&amp;Current_Quarter&amp;")")/1000/Inputs!$C$20),0)</f>
        <v>51.444000000000003</v>
      </c>
      <c r="E25" s="15">
        <f>IFERROR(IFERROR(_xll.FDS($A25,"FF_OG_PROD_DAY(QTR_R_NGL_BOE,"&amp;Current_Quarter&amp;")"),_xll.FDS($A25,"FF_OG_PROD_TOT_NET(QTR_R_NGL_BOE,"&amp;Current_Quarter&amp;")")/Inputs!$C$20),0)</f>
        <v>5.0179999999999998</v>
      </c>
      <c r="F25" s="14">
        <f t="shared" si="0"/>
        <v>34.700000000000003</v>
      </c>
      <c r="G25" s="14">
        <f>IFERROR(IFERROR(_xll.FDS($A25,"FF_OG_PROD_DAY(QTR_R_OIL_BOE,"&amp;Prev_Quarter&amp;")"),_xll.FDS($A25,"FF_OG_PROD_TOT_NET(QTR_R_OIL_BOE,"&amp;Prev_Quarter&amp;")")/Inputs!$C$20),0)</f>
        <v>17.434999999999999</v>
      </c>
      <c r="H25" s="15">
        <f>IFERROR(IFERROR(_xll.FDS($A25,"FF_OG_PROD_DAY(QTR_R_NG_CFE,"&amp;Prev_Quarter&amp;")")/1000,_xll.FDS($A25,"FF_OG_PROD_TOT_NET(QTR_R_NG_CFE,"&amp;Prev_Quarter&amp;")")/1000/Inputs!$C$20),0)</f>
        <v>48.042000000000002</v>
      </c>
      <c r="I25" s="15">
        <f>IFERROR(IFERROR(_xll.FDS($A25,"FF_OG_PROD_DAY(QTR_R_NGL_BOE,"&amp;Prev_Quarter&amp;")"),_xll.FDS($A25,"FF_OG_PROD_TOT_NET(QTR_R_NGL_BOE,"&amp;Prev_Quarter&amp;")")/Inputs!$C$20),0)</f>
        <v>4.2220000000000004</v>
      </c>
      <c r="J25" s="14">
        <f t="shared" si="2"/>
        <v>29.664000000000001</v>
      </c>
      <c r="K25" s="27">
        <f t="shared" si="1"/>
        <v>0.1697680690399137</v>
      </c>
      <c r="L25" s="14"/>
      <c r="M25" s="11"/>
      <c r="N25" s="11"/>
    </row>
    <row r="26" spans="1:14" ht="18.75" x14ac:dyDescent="0.3">
      <c r="A26" s="12" t="s">
        <v>10</v>
      </c>
      <c r="B26" s="13" t="str">
        <f>_xll.FDS($A26,"FG_COMPANY_NAME")</f>
        <v>Laredo Petroleum, Inc.</v>
      </c>
      <c r="C26" s="14">
        <f>IFERROR(IFERROR(_xll.FDS($A26,"FF_OG_PROD_DAY(QTR_R_OIL_BOE,"&amp;Current_Quarter&amp;")"),_xll.FDS($A26,"FF_OG_PROD_TOT_NET(QTR_R_OIL_BOE,"&amp;Current_Quarter&amp;")")/Inputs!$C$20),0)</f>
        <v>26.404800000000002</v>
      </c>
      <c r="D26" s="15">
        <f>IFERROR(IFERROR(_xll.FDS($A26,"FF_OG_PROD_DAY(QTR_R_NG_CFE,"&amp;Current_Quarter&amp;")")/1000,_xll.FDS($A26,"FF_OG_PROD_TOT_NET(QTR_R_NG_CFE,"&amp;Current_Quarter&amp;")")/1000/Inputs!$C$20),0)</f>
        <v>201.63695999999999</v>
      </c>
      <c r="E26" s="15">
        <f>IFERROR(IFERROR(_xll.FDS($A26,"FF_OG_PROD_DAY(QTR_R_NGL_BOE,"&amp;Current_Quarter&amp;")"),_xll.FDS($A26,"FF_OG_PROD_TOT_NET(QTR_R_NGL_BOE,"&amp;Current_Quarter&amp;")")/Inputs!$C$20),0)</f>
        <v>16.206521739130434</v>
      </c>
      <c r="F26" s="14">
        <f t="shared" si="0"/>
        <v>76.217481739130434</v>
      </c>
      <c r="G26" s="14">
        <f>IFERROR(IFERROR(_xll.FDS($A26,"FF_OG_PROD_DAY(QTR_R_OIL_BOE,"&amp;Prev_Quarter&amp;")"),_xll.FDS($A26,"FF_OG_PROD_TOT_NET(QTR_R_OIL_BOE,"&amp;Prev_Quarter&amp;")")/Inputs!$C$20),0)</f>
        <v>27.556999999999999</v>
      </c>
      <c r="H26" s="15">
        <f>IFERROR(IFERROR(_xll.FDS($A26,"FF_OG_PROD_DAY(QTR_R_NG_CFE,"&amp;Prev_Quarter&amp;")")/1000,_xll.FDS($A26,"FF_OG_PROD_TOT_NET(QTR_R_NG_CFE,"&amp;Prev_Quarter&amp;")")/1000/Inputs!$C$20),0)</f>
        <v>186.44976</v>
      </c>
      <c r="I26" s="15">
        <f>IFERROR(IFERROR(_xll.FDS($A26,"FF_OG_PROD_DAY(QTR_R_NGL_BOE,"&amp;Prev_Quarter&amp;")"),_xll.FDS($A26,"FF_OG_PROD_TOT_NET(QTR_R_NGL_BOE,"&amp;Prev_Quarter&amp;")")/Inputs!$C$20),0)</f>
        <v>15.576086956521738</v>
      </c>
      <c r="J26" s="14">
        <f t="shared" si="2"/>
        <v>74.208046956521741</v>
      </c>
      <c r="K26" s="27">
        <f t="shared" si="1"/>
        <v>2.7078394662320315E-2</v>
      </c>
      <c r="L26" s="14"/>
      <c r="M26" s="11"/>
      <c r="N26" s="11"/>
    </row>
    <row r="27" spans="1:14" ht="18.75" x14ac:dyDescent="0.3">
      <c r="A27" s="12" t="s">
        <v>20</v>
      </c>
      <c r="B27" s="13" t="str">
        <f>_xll.FDS($A27,"FG_COMPANY_NAME")</f>
        <v>Callon Petroleum Company</v>
      </c>
      <c r="C27" s="14">
        <f>IFERROR(IFERROR(_xll.FDS($A27,"FF_OG_PROD_DAY(QTR_R_OIL_BOE,"&amp;Current_Quarter&amp;")"),_xll.FDS($A27,"FF_OG_PROD_TOT_NET(QTR_R_OIL_BOE,"&amp;Current_Quarter&amp;")")/Inputs!$C$20),0)</f>
        <v>17.3581</v>
      </c>
      <c r="D27" s="15">
        <f>IFERROR(IFERROR(_xll.FDS($A27,"FF_OG_PROD_DAY(QTR_R_NG_CFE,"&amp;Current_Quarter&amp;")")/1000,_xll.FDS($A27,"FF_OG_PROD_TOT_NET(QTR_R_NG_CFE,"&amp;Current_Quarter&amp;")")/1000/Inputs!$C$20),0)</f>
        <v>31.10934</v>
      </c>
      <c r="E27" s="15">
        <f>IFERROR(IFERROR(_xll.FDS($A27,"FF_OG_PROD_DAY(QTR_R_NGL_BOE,"&amp;Current_Quarter&amp;")"),_xll.FDS($A27,"FF_OG_PROD_TOT_NET(QTR_R_NGL_BOE,"&amp;Current_Quarter&amp;")")/Inputs!$C$20),0)</f>
        <v>0</v>
      </c>
      <c r="F27" s="14">
        <f t="shared" si="0"/>
        <v>22.54299</v>
      </c>
      <c r="G27" s="14">
        <f>IFERROR(IFERROR(_xll.FDS($A27,"FF_OG_PROD_DAY(QTR_R_OIL_BOE,"&amp;Prev_Quarter&amp;")"),_xll.FDS($A27,"FF_OG_PROD_TOT_NET(QTR_R_OIL_BOE,"&amp;Prev_Quarter&amp;")")/Inputs!$C$20),0)</f>
        <v>17.545100000000001</v>
      </c>
      <c r="H27" s="15">
        <f>IFERROR(IFERROR(_xll.FDS($A27,"FF_OG_PROD_DAY(QTR_R_NG_CFE,"&amp;Prev_Quarter&amp;")")/1000,_xll.FDS($A27,"FF_OG_PROD_TOT_NET(QTR_R_NG_CFE,"&amp;Prev_Quarter&amp;")")/1000/Inputs!$C$20),0)</f>
        <v>27.983340000000002</v>
      </c>
      <c r="I27" s="15">
        <f>IFERROR(IFERROR(_xll.FDS($A27,"FF_OG_PROD_DAY(QTR_R_NGL_BOE,"&amp;Prev_Quarter&amp;")"),_xll.FDS($A27,"FF_OG_PROD_TOT_NET(QTR_R_NGL_BOE,"&amp;Prev_Quarter&amp;")")/Inputs!$C$20),0)</f>
        <v>0</v>
      </c>
      <c r="J27" s="14">
        <f t="shared" si="2"/>
        <v>22.20899</v>
      </c>
      <c r="K27" s="27">
        <f t="shared" si="1"/>
        <v>1.5038954945722383E-2</v>
      </c>
      <c r="L27" s="14"/>
      <c r="M27" s="11"/>
      <c r="N27" s="11"/>
    </row>
    <row r="28" spans="1:14" ht="18.75" x14ac:dyDescent="0.3">
      <c r="A28" s="12" t="s">
        <v>12</v>
      </c>
      <c r="B28" s="13" t="str">
        <f>_xll.FDS($A28,"FG_COMPANY_NAME")</f>
        <v>RSP Permian, Inc.</v>
      </c>
      <c r="C28" s="14">
        <f>IFERROR(IFERROR(_xll.FDS($A28,"FF_OG_PROD_DAY(QTR_R_OIL_BOE,"&amp;Current_Quarter&amp;")"),_xll.FDS($A28,"FF_OG_PROD_TOT_NET(QTR_R_OIL_BOE,"&amp;Current_Quarter&amp;")")/Inputs!$C$20),0)</f>
        <v>41.841700000000003</v>
      </c>
      <c r="D28" s="15">
        <f>IFERROR(IFERROR(_xll.FDS($A28,"FF_OG_PROD_DAY(QTR_R_NG_CFE,"&amp;Current_Quarter&amp;")")/1000,_xll.FDS($A28,"FF_OG_PROD_TOT_NET(QTR_R_NG_CFE,"&amp;Current_Quarter&amp;")")/1000/Inputs!$C$20),0)</f>
        <v>45.96696</v>
      </c>
      <c r="E28" s="15">
        <f>IFERROR(IFERROR(_xll.FDS($A28,"FF_OG_PROD_DAY(QTR_R_NGL_BOE,"&amp;Current_Quarter&amp;")"),_xll.FDS($A28,"FF_OG_PROD_TOT_NET(QTR_R_NGL_BOE,"&amp;Current_Quarter&amp;")")/Inputs!$C$20),0)</f>
        <v>9.4291</v>
      </c>
      <c r="F28" s="14">
        <f t="shared" si="0"/>
        <v>58.931960000000004</v>
      </c>
      <c r="G28" s="14">
        <f>IFERROR(IFERROR(_xll.FDS($A28,"FF_OG_PROD_DAY(QTR_R_OIL_BOE,"&amp;Prev_Quarter&amp;")"),_xll.FDS($A28,"FF_OG_PROD_TOT_NET(QTR_R_OIL_BOE,"&amp;Prev_Quarter&amp;")")/Inputs!$C$20),0)</f>
        <v>39.125500000000002</v>
      </c>
      <c r="H28" s="15">
        <f>IFERROR(IFERROR(_xll.FDS($A28,"FF_OG_PROD_DAY(QTR_R_NG_CFE,"&amp;Prev_Quarter&amp;")")/1000,_xll.FDS($A28,"FF_OG_PROD_TOT_NET(QTR_R_NG_CFE,"&amp;Prev_Quarter&amp;")")/1000/Inputs!$C$20),0)</f>
        <v>39.125519999999995</v>
      </c>
      <c r="I28" s="15">
        <f>IFERROR(IFERROR(_xll.FDS($A28,"FF_OG_PROD_DAY(QTR_R_NGL_BOE,"&amp;Prev_Quarter&amp;")"),_xll.FDS($A28,"FF_OG_PROD_TOT_NET(QTR_R_NGL_BOE,"&amp;Prev_Quarter&amp;")")/Inputs!$C$20),0)</f>
        <v>8.6945999999999994</v>
      </c>
      <c r="J28" s="14">
        <f t="shared" si="2"/>
        <v>54.34102</v>
      </c>
      <c r="K28" s="27">
        <f t="shared" si="1"/>
        <v>8.4483876084769927E-2</v>
      </c>
      <c r="L28" s="14"/>
      <c r="M28" s="11"/>
      <c r="N28" s="11"/>
    </row>
    <row r="29" spans="1:14" ht="18.75" x14ac:dyDescent="0.3">
      <c r="A29" s="12" t="s">
        <v>8</v>
      </c>
      <c r="B29" s="13" t="str">
        <f>_xll.FDS($A29,"FG_COMPANY_NAME")</f>
        <v>Diamondback Energy, Inc.</v>
      </c>
      <c r="C29" s="14">
        <f>IFERROR(IFERROR(_xll.FDS($A29,"FF_OG_PROD_DAY(QTR_R_OIL_BOE,"&amp;Current_Quarter&amp;")"),_xll.FDS($A29,"FF_OG_PROD_TOT_NET(QTR_R_OIL_BOE,"&amp;Current_Quarter&amp;")")/Inputs!$C$20),0)</f>
        <v>61.72</v>
      </c>
      <c r="D29" s="15">
        <f>IFERROR(IFERROR(_xll.FDS($A29,"FF_OG_PROD_DAY(QTR_R_NG_CFE,"&amp;Current_Quarter&amp;")")/1000,_xll.FDS($A29,"FF_OG_PROD_TOT_NET(QTR_R_NG_CFE,"&amp;Current_Quarter&amp;")")/1000/Inputs!$C$20),0)</f>
        <v>64.506</v>
      </c>
      <c r="E29" s="15">
        <f>IFERROR(IFERROR(_xll.FDS($A29,"FF_OG_PROD_DAY(QTR_R_NGL_BOE,"&amp;Current_Quarter&amp;")"),_xll.FDS($A29,"FF_OG_PROD_TOT_NET(QTR_R_NGL_BOE,"&amp;Current_Quarter&amp;")")/Inputs!$C$20),0)</f>
        <v>12.558</v>
      </c>
      <c r="F29" s="14">
        <f t="shared" si="0"/>
        <v>85.028999999999996</v>
      </c>
      <c r="G29" s="14">
        <f>IFERROR(IFERROR(_xll.FDS($A29,"FF_OG_PROD_DAY(QTR_R_OIL_BOE,"&amp;Prev_Quarter&amp;")"),_xll.FDS($A29,"FF_OG_PROD_TOT_NET(QTR_R_OIL_BOE,"&amp;Prev_Quarter&amp;")")/Inputs!$C$20),0)</f>
        <v>57.542999999999999</v>
      </c>
      <c r="H29" s="15">
        <f>IFERROR(IFERROR(_xll.FDS($A29,"FF_OG_PROD_DAY(QTR_R_NG_CFE,"&amp;Prev_Quarter&amp;")")/1000,_xll.FDS($A29,"FF_OG_PROD_TOT_NET(QTR_R_NG_CFE,"&amp;Prev_Quarter&amp;")")/1000/Inputs!$C$20),0)</f>
        <v>54.273000000000003</v>
      </c>
      <c r="I29" s="15">
        <f>IFERROR(IFERROR(_xll.FDS($A29,"FF_OG_PROD_DAY(QTR_R_NGL_BOE,"&amp;Prev_Quarter&amp;")"),_xll.FDS($A29,"FF_OG_PROD_TOT_NET(QTR_R_NGL_BOE,"&amp;Prev_Quarter&amp;")")/Inputs!$C$20),0)</f>
        <v>10.388</v>
      </c>
      <c r="J29" s="14">
        <f t="shared" si="2"/>
        <v>76.976500000000001</v>
      </c>
      <c r="K29" s="27">
        <f t="shared" si="1"/>
        <v>0.10460984846024424</v>
      </c>
      <c r="L29" s="14"/>
      <c r="M29" s="11"/>
    </row>
    <row r="30" spans="1:14" ht="18.75" x14ac:dyDescent="0.3">
      <c r="A30" s="12" t="s">
        <v>82</v>
      </c>
      <c r="B30" s="13" t="str">
        <f>_xll.FDS($A30,"FG_COMPANY_NAME")</f>
        <v>Devon Energy Corporation</v>
      </c>
      <c r="C30" s="14">
        <f>IFERROR(IFERROR(_xll.FDS($A30,"FF_OG_PROD_DAY(QTR_R_OIL_BOE,"&amp;Current_Quarter&amp;")"),_xll.FDS($A30,"FF_OG_PROD_TOT_NET(QTR_R_OIL_BOE,"&amp;Current_Quarter&amp;")")/Inputs!$C$20),0)</f>
        <v>233</v>
      </c>
      <c r="D30" s="15">
        <f>IFERROR(IFERROR(_xll.FDS($A30,"FF_OG_PROD_DAY(QTR_R_NG_CFE,"&amp;Current_Quarter&amp;")")/1000,_xll.FDS($A30,"FF_OG_PROD_TOT_NET(QTR_R_NG_CFE,"&amp;Current_Quarter&amp;")")/1000/Inputs!$C$20),0)</f>
        <v>1201</v>
      </c>
      <c r="E30" s="15">
        <f>IFERROR(IFERROR(_xll.FDS($A30,"FF_OG_PROD_DAY(QTR_R_NGL_BOE,"&amp;Current_Quarter&amp;")"),_xll.FDS($A30,"FF_OG_PROD_TOT_NET(QTR_R_NGL_BOE,"&amp;Current_Quarter&amp;")")/Inputs!$C$20),0)</f>
        <v>94</v>
      </c>
      <c r="F30" s="14">
        <f t="shared" ref="F30" si="3">+C30+D30/6+E30</f>
        <v>527.16666666666663</v>
      </c>
      <c r="G30" s="14">
        <f>IFERROR(IFERROR(_xll.FDS($A30,"FF_OG_PROD_DAY(QTR_R_OIL_BOE,"&amp;Prev_Quarter&amp;")"),_xll.FDS($A30,"FF_OG_PROD_TOT_NET(QTR_R_OIL_BOE,"&amp;Prev_Quarter&amp;")")/Inputs!$C$20),0)</f>
        <v>238</v>
      </c>
      <c r="H30" s="15">
        <f>IFERROR(IFERROR(_xll.FDS($A30,"FF_OG_PROD_DAY(QTR_R_NG_CFE,"&amp;Prev_Quarter&amp;")")/1000,_xll.FDS($A30,"FF_OG_PROD_TOT_NET(QTR_R_NG_CFE,"&amp;Prev_Quarter&amp;")")/1000/Inputs!$C$20),0)</f>
        <v>1208</v>
      </c>
      <c r="I30" s="15">
        <f>IFERROR(IFERROR(_xll.FDS($A30,"FF_OG_PROD_DAY(QTR_R_NGL_BOE,"&amp;Prev_Quarter&amp;")"),_xll.FDS($A30,"FF_OG_PROD_TOT_NET(QTR_R_NGL_BOE,"&amp;Prev_Quarter&amp;")")/Inputs!$C$20),0)</f>
        <v>97</v>
      </c>
      <c r="J30" s="14">
        <f t="shared" ref="J30" si="4">+G30+H30/6+I30</f>
        <v>536.33333333333337</v>
      </c>
      <c r="K30" s="27">
        <f t="shared" ref="K30" si="5">+F30/J30-1</f>
        <v>-1.7091361093847235E-2</v>
      </c>
      <c r="L30" s="14"/>
      <c r="M30" s="11"/>
    </row>
    <row r="31" spans="1:14" ht="18.75" x14ac:dyDescent="0.3">
      <c r="A31" s="12" t="s">
        <v>86</v>
      </c>
      <c r="B31" s="13" t="str">
        <f>_xll.FDS($A31,"FG_COMPANY_NAME")</f>
        <v>Abraxas Petroleum Corporation</v>
      </c>
      <c r="C31" s="14">
        <f>IFERROR(IFERROR(_xll.FDS($A31,"FF_OG_PROD_DAY(QTR_R_OIL_BOE,"&amp;Current_Quarter&amp;")"),_xll.FDS($A31,"FF_OG_PROD_TOT_NET(QTR_R_OIL_BOE,"&amp;Current_Quarter&amp;")")/Inputs!$C$20),0)</f>
        <v>5.27</v>
      </c>
      <c r="D31" s="15">
        <f>IFERROR(IFERROR(_xll.FDS($A31,"FF_OG_PROD_DAY(QTR_R_NG_CFE,"&amp;Current_Quarter&amp;")")/1000,_xll.FDS($A31,"FF_OG_PROD_TOT_NET(QTR_R_NG_CFE,"&amp;Current_Quarter&amp;")")/1000/Inputs!$C$20),0)</f>
        <v>12.006</v>
      </c>
      <c r="E31" s="15">
        <f>IFERROR(IFERROR(_xll.FDS($A31,"FF_OG_PROD_DAY(QTR_R_NGL_BOE,"&amp;Current_Quarter&amp;")"),_xll.FDS($A31,"FF_OG_PROD_TOT_NET(QTR_R_NGL_BOE,"&amp;Current_Quarter&amp;")")/Inputs!$C$20),0)</f>
        <v>1.474</v>
      </c>
      <c r="F31" s="14">
        <f t="shared" ref="F31:F33" si="6">+C31+D31/6+E31</f>
        <v>8.7449999999999992</v>
      </c>
      <c r="G31" s="14">
        <f>IFERROR(IFERROR(_xll.FDS($A31,"FF_OG_PROD_DAY(QTR_R_OIL_BOE,"&amp;Prev_Quarter&amp;")"),_xll.FDS($A31,"FF_OG_PROD_TOT_NET(QTR_R_OIL_BOE,"&amp;Prev_Quarter&amp;")")/Inputs!$C$20),0)</f>
        <v>2.8730000000000002</v>
      </c>
      <c r="H31" s="15">
        <f>IFERROR(IFERROR(_xll.FDS($A31,"FF_OG_PROD_DAY(QTR_R_NG_CFE,"&amp;Prev_Quarter&amp;")")/1000,_xll.FDS($A31,"FF_OG_PROD_TOT_NET(QTR_R_NG_CFE,"&amp;Prev_Quarter&amp;")")/1000/Inputs!$C$20),0)</f>
        <v>7.8170000000000002</v>
      </c>
      <c r="I31" s="15">
        <f>IFERROR(IFERROR(_xll.FDS($A31,"FF_OG_PROD_DAY(QTR_R_NGL_BOE,"&amp;Prev_Quarter&amp;")"),_xll.FDS($A31,"FF_OG_PROD_TOT_NET(QTR_R_NGL_BOE,"&amp;Prev_Quarter&amp;")")/Inputs!$C$20),0)</f>
        <v>0.996</v>
      </c>
      <c r="J31" s="14">
        <f t="shared" ref="J31:J33" si="7">+G31+H31/6+I31</f>
        <v>5.1718333333333337</v>
      </c>
      <c r="K31" s="27">
        <f t="shared" ref="K31:K33" si="8">+F31/J31-1</f>
        <v>0.69088975540588415</v>
      </c>
    </row>
    <row r="32" spans="1:14" ht="18.75" x14ac:dyDescent="0.3">
      <c r="A32" s="12" t="s">
        <v>87</v>
      </c>
      <c r="B32" s="13" t="str">
        <f>_xll.FDS($A32,"FG_COMPANY_NAME")</f>
        <v>ConocoPhillips</v>
      </c>
      <c r="C32" s="14">
        <f>IFERROR(IFERROR(_xll.FDS($A32,"FF_OG_PROD_DAY(QTR_R_OIL_BOE,"&amp;Current_Quarter&amp;")"),_xll.FDS($A32,"FF_OG_PROD_TOT_NET(QTR_R_OIL_BOE,"&amp;Current_Quarter&amp;")")/Inputs!$C$20),0)</f>
        <v>645</v>
      </c>
      <c r="D32" s="15">
        <f>IFERROR(IFERROR(_xll.FDS($A32,"FF_OG_PROD_DAY(QTR_R_NG_CFE,"&amp;Current_Quarter&amp;")")/1000,_xll.FDS($A32,"FF_OG_PROD_TOT_NET(QTR_R_NG_CFE,"&amp;Current_Quarter&amp;")")/1000/Inputs!$C$20),0)</f>
        <v>2918</v>
      </c>
      <c r="E32" s="15">
        <f>IFERROR(IFERROR(_xll.FDS($A32,"FF_OG_PROD_DAY(QTR_R_NGL_BOE,"&amp;Current_Quarter&amp;")"),_xll.FDS($A32,"FF_OG_PROD_TOT_NET(QTR_R_NGL_BOE,"&amp;Current_Quarter&amp;")")/Inputs!$C$20),0)</f>
        <v>95</v>
      </c>
      <c r="F32" s="14">
        <f t="shared" si="6"/>
        <v>1226.3333333333333</v>
      </c>
      <c r="G32" s="14">
        <f>IFERROR(IFERROR(_xll.FDS($A32,"FF_OG_PROD_DAY(QTR_R_OIL_BOE,"&amp;Prev_Quarter&amp;")"),_xll.FDS($A32,"FF_OG_PROD_TOT_NET(QTR_R_OIL_BOE,"&amp;Prev_Quarter&amp;")")/Inputs!$C$20),0)</f>
        <v>727</v>
      </c>
      <c r="H32" s="15">
        <f>IFERROR(IFERROR(_xll.FDS($A32,"FF_OG_PROD_DAY(QTR_R_NG_CFE,"&amp;Prev_Quarter&amp;")")/1000,_xll.FDS($A32,"FF_OG_PROD_TOT_NET(QTR_R_NG_CFE,"&amp;Prev_Quarter&amp;")")/1000/Inputs!$C$20),0)</f>
        <v>3499</v>
      </c>
      <c r="I32" s="15">
        <f>IFERROR(IFERROR(_xll.FDS($A32,"FF_OG_PROD_DAY(QTR_R_NGL_BOE,"&amp;Prev_Quarter&amp;")"),_xll.FDS($A32,"FF_OG_PROD_TOT_NET(QTR_R_NGL_BOE,"&amp;Prev_Quarter&amp;")")/Inputs!$C$20),0)</f>
        <v>127</v>
      </c>
      <c r="J32" s="14">
        <f t="shared" si="7"/>
        <v>1437.1666666666665</v>
      </c>
      <c r="K32" s="27">
        <f t="shared" si="8"/>
        <v>-0.14670068421662985</v>
      </c>
    </row>
    <row r="33" spans="1:11" ht="18.75" x14ac:dyDescent="0.3">
      <c r="A33" s="12" t="s">
        <v>88</v>
      </c>
      <c r="B33" s="13" t="str">
        <f>_xll.FDS($A33,"FG_COMPANY_NAME")</f>
        <v>U.S. Energy Corp.</v>
      </c>
      <c r="C33" s="14">
        <f>IFERROR(IFERROR(_xll.FDS($A33,"FF_OG_PROD_DAY(QTR_R_OIL_BOE,"&amp;Current_Quarter&amp;")"),_xll.FDS($A33,"FF_OG_PROD_TOT_NET(QTR_R_OIL_BOE,"&amp;Current_Quarter&amp;")")/Inputs!$C$20),0)</f>
        <v>0.32608695652173914</v>
      </c>
      <c r="D33" s="15">
        <f>IFERROR(IFERROR(_xll.FDS($A33,"FF_OG_PROD_DAY(QTR_R_NG_CFE,"&amp;Current_Quarter&amp;")")/1000,_xll.FDS($A33,"FF_OG_PROD_TOT_NET(QTR_R_NG_CFE,"&amp;Current_Quarter&amp;")")/1000/Inputs!$C$20),0)</f>
        <v>0.82413043478260861</v>
      </c>
      <c r="E33" s="15">
        <f>IFERROR(IFERROR(_xll.FDS($A33,"FF_OG_PROD_DAY(QTR_R_NGL_BOE,"&amp;Current_Quarter&amp;")"),_xll.FDS($A33,"FF_OG_PROD_TOT_NET(QTR_R_NGL_BOE,"&amp;Current_Quarter&amp;")")/Inputs!$C$20),0)</f>
        <v>0</v>
      </c>
      <c r="F33" s="14">
        <f t="shared" si="6"/>
        <v>0.46344202898550724</v>
      </c>
      <c r="G33" s="14">
        <f>IFERROR(IFERROR(_xll.FDS($A33,"FF_OG_PROD_DAY(QTR_R_OIL_BOE,"&amp;Prev_Quarter&amp;")"),_xll.FDS($A33,"FF_OG_PROD_TOT_NET(QTR_R_OIL_BOE,"&amp;Prev_Quarter&amp;")")/Inputs!$C$20),0)</f>
        <v>0.39134782608695651</v>
      </c>
      <c r="H33" s="15">
        <f>IFERROR(IFERROR(_xll.FDS($A33,"FF_OG_PROD_DAY(QTR_R_NG_CFE,"&amp;Prev_Quarter&amp;")")/1000,_xll.FDS($A33,"FF_OG_PROD_TOT_NET(QTR_R_NG_CFE,"&amp;Prev_Quarter&amp;")")/1000/Inputs!$C$20),0)</f>
        <v>1.4585543478260872</v>
      </c>
      <c r="I33" s="15">
        <f>IFERROR(IFERROR(_xll.FDS($A33,"FF_OG_PROD_DAY(QTR_R_NGL_BOE,"&amp;Prev_Quarter&amp;")"),_xll.FDS($A33,"FF_OG_PROD_TOT_NET(QTR_R_NGL_BOE,"&amp;Prev_Quarter&amp;")")/Inputs!$C$20),0)</f>
        <v>0</v>
      </c>
      <c r="J33" s="14">
        <f t="shared" si="7"/>
        <v>0.63444021739130441</v>
      </c>
      <c r="K33" s="27">
        <f t="shared" si="8"/>
        <v>-0.26952608570261938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1"/>
  <sheetViews>
    <sheetView showGridLines="0" zoomScale="85" zoomScaleNormal="85" workbookViewId="0">
      <pane xSplit="2" ySplit="1" topLeftCell="F2" activePane="bottomRight" state="frozen"/>
      <selection activeCell="C37" sqref="C37"/>
      <selection pane="topRight" activeCell="C37" sqref="C37"/>
      <selection pane="bottomLeft" activeCell="C37" sqref="C37"/>
      <selection pane="bottomRight" activeCell="M33" sqref="M1:M33"/>
    </sheetView>
  </sheetViews>
  <sheetFormatPr defaultRowHeight="15" x14ac:dyDescent="0.25"/>
  <cols>
    <col min="1" max="1" width="11.28515625" style="8" customWidth="1"/>
    <col min="2" max="2" width="34" style="9" customWidth="1"/>
    <col min="3" max="3" width="20.5703125" style="10" customWidth="1"/>
    <col min="4" max="4" width="16.7109375" style="10" bestFit="1" customWidth="1"/>
    <col min="5" max="5" width="18.85546875" style="10" customWidth="1"/>
    <col min="6" max="6" width="18.28515625" style="10" customWidth="1"/>
    <col min="7" max="7" width="20.5703125" style="1" customWidth="1"/>
    <col min="8" max="8" width="26.140625" style="20" customWidth="1"/>
    <col min="9" max="9" width="25.140625" style="1" customWidth="1"/>
    <col min="10" max="10" width="15.7109375" style="1" customWidth="1"/>
    <col min="11" max="11" width="20.7109375" style="1" customWidth="1"/>
    <col min="12" max="12" width="19.28515625" style="1" customWidth="1"/>
    <col min="13" max="17" width="19.42578125" style="1" customWidth="1"/>
    <col min="18" max="18" width="17" style="1" customWidth="1"/>
    <col min="19" max="19" width="18.85546875" style="1" bestFit="1" customWidth="1"/>
    <col min="20" max="21" width="10.5703125" style="1" bestFit="1" customWidth="1"/>
    <col min="22" max="22" width="7" style="1" bestFit="1" customWidth="1"/>
    <col min="23" max="27" width="12.85546875" style="1" customWidth="1"/>
    <col min="28" max="28" width="19.7109375" style="1" customWidth="1"/>
    <col min="29" max="29" width="18.28515625" style="1" bestFit="1" customWidth="1"/>
    <col min="30" max="34" width="21" style="1" customWidth="1"/>
    <col min="35" max="36" width="14.85546875" style="1" customWidth="1"/>
    <col min="37" max="37" width="16.7109375" style="1" customWidth="1"/>
    <col min="38" max="16384" width="9.140625" style="1"/>
  </cols>
  <sheetData>
    <row r="1" spans="1:14" ht="67.5" customHeight="1" x14ac:dyDescent="0.25">
      <c r="A1" s="22" t="s">
        <v>0</v>
      </c>
      <c r="B1" s="22" t="s">
        <v>1</v>
      </c>
      <c r="C1" s="22" t="s">
        <v>84</v>
      </c>
      <c r="D1" s="22" t="s">
        <v>73</v>
      </c>
      <c r="E1" s="22" t="s">
        <v>85</v>
      </c>
      <c r="F1" s="22" t="s">
        <v>80</v>
      </c>
      <c r="G1" s="22" t="s">
        <v>75</v>
      </c>
      <c r="H1" s="22" t="s">
        <v>76</v>
      </c>
      <c r="I1" s="22" t="s">
        <v>77</v>
      </c>
      <c r="J1" s="22" t="s">
        <v>79</v>
      </c>
      <c r="K1" s="22" t="s">
        <v>78</v>
      </c>
      <c r="L1" s="22" t="s">
        <v>81</v>
      </c>
      <c r="M1" s="22" t="s">
        <v>94</v>
      </c>
    </row>
    <row r="2" spans="1:14" ht="18.75" x14ac:dyDescent="0.3">
      <c r="A2" s="12" t="s">
        <v>19</v>
      </c>
      <c r="B2" s="13" t="str">
        <f>_xll.FDS($A2,"FG_COMPANY_NAME")</f>
        <v>PDC Energy Inc</v>
      </c>
      <c r="C2" s="15">
        <f>_xll.FDS($A2,"FF_OG_RSRV_PROVED_DEV_NET(ANN_R_OIL_BOE,0)")</f>
        <v>30.013000000000002</v>
      </c>
      <c r="D2" s="15">
        <f>_xll.FDS($A2,"FF_OG_RSRV_PROVED_DEV_NET(ANN_R_NG_CFE,0)")/1000</f>
        <v>264.452</v>
      </c>
      <c r="E2" s="15">
        <f>IFERROR(_xll.FDS($A2,"FF_OG_RSRV_PROVED_DEV_NET(ANN_R_NGL_BOE,0)"),0)</f>
        <v>24.196000000000002</v>
      </c>
      <c r="F2" s="15">
        <f>+C2+D2/6+E2</f>
        <v>98.284333333333336</v>
      </c>
      <c r="G2" s="15">
        <f>_xll.FDS($A2,"FF_OG_RSRV_PROVED_UNDEV_NET(ANN_R_OIL_BOE,0)")</f>
        <v>88.156000000000006</v>
      </c>
      <c r="H2" s="15">
        <f>_xll.FDS($A2,"FF_OG_RSRV_PROVED_UNDEV_NET(ANN_R_NG_CFE,0)")/1000</f>
        <v>569.245</v>
      </c>
      <c r="I2" s="15">
        <f>IFERROR(_xll.FDS($A2,"FF_OG_RSRV_PROVED_UNDEV_NET(ANN_R_NGL_BOE,0)"),0)</f>
        <v>60.091999999999999</v>
      </c>
      <c r="J2" s="15">
        <f>+G2+H2/6+I2</f>
        <v>243.12216666666666</v>
      </c>
      <c r="K2" s="15">
        <f>IF((J2+F2)/_xll.FDS($A2,"FF_OG_TOT_RSRV_PROVED_NET(ANN_R_BOE,0)")-1&lt;0.01,J2+F2,"CHECK RESERVES")</f>
        <v>341.40649999999999</v>
      </c>
      <c r="L2" s="26">
        <f>+J2/K2</f>
        <v>0.7121193259843227</v>
      </c>
      <c r="M2" s="30">
        <f>_xll.FDS($A2,"FF_OG_FUT_CF(ANN_R_DISCNT_NET,0)")</f>
        <v>1420.6289999999999</v>
      </c>
      <c r="N2" s="33"/>
    </row>
    <row r="3" spans="1:14" ht="18.75" x14ac:dyDescent="0.3">
      <c r="A3" s="12" t="s">
        <v>40</v>
      </c>
      <c r="B3" s="13" t="str">
        <f>_xll.FDS($A3,"FG_COMPANY_NAME")</f>
        <v>Approach Resources Inc.</v>
      </c>
      <c r="C3" s="15">
        <f>_xll.FDS($A3,"FF_OG_RSRV_PROVED_DEV_NET(ANN_R_OIL_BOE,0)")</f>
        <v>13.465999999999999</v>
      </c>
      <c r="D3" s="15">
        <f>_xll.FDS($A3,"FF_OG_RSRV_PROVED_DEV_NET(ANN_R_NG_CFE,0)")/1000</f>
        <v>150.208</v>
      </c>
      <c r="E3" s="15">
        <f>IFERROR(_xll.FDS($A3,"FF_OG_RSRV_PROVED_DEV_NET(ANN_R_NGL_BOE,0)"),0)</f>
        <v>20.375</v>
      </c>
      <c r="F3" s="15">
        <f t="shared" ref="F3:F29" si="0">+C3+D3/6+E3</f>
        <v>58.875666666666667</v>
      </c>
      <c r="G3" s="15">
        <f>_xll.FDS($A3,"FF_OG_RSRV_PROVED_UNDEV_NET(ANN_R_OIL_BOE,0)")</f>
        <v>36.564999999999998</v>
      </c>
      <c r="H3" s="15">
        <f>_xll.FDS($A3,"FF_OG_RSRV_PROVED_UNDEV_NET(ANN_R_NG_CFE,0)")/1000</f>
        <v>202.06899999999999</v>
      </c>
      <c r="I3" s="15">
        <f>IFERROR(_xll.FDS($A3,"FF_OG_RSRV_PROVED_UNDEV_NET(ANN_R_NGL_BOE,0)"),0)</f>
        <v>27.259</v>
      </c>
      <c r="J3" s="15">
        <f t="shared" ref="J3:J29" si="1">+G3+H3/6+I3</f>
        <v>97.502166666666668</v>
      </c>
      <c r="K3" s="15">
        <f>IF((J3+F3)/_xll.FDS($A3,"FF_OG_TOT_RSRV_PROVED_NET(ANN_R_BOE,0)")-1&lt;0.01,J3+F3,"CHECK RESERVES")</f>
        <v>156.37783333333334</v>
      </c>
      <c r="L3" s="26">
        <f t="shared" ref="L3:L29" si="2">+J3/K3</f>
        <v>0.6235037574592307</v>
      </c>
      <c r="M3" s="30">
        <f>_xll.FDS($A3,"FF_OG_FUT_CF(ANN_R_DISCNT_NET,0)")</f>
        <v>297.755</v>
      </c>
      <c r="N3" s="33"/>
    </row>
    <row r="4" spans="1:14" ht="18.75" x14ac:dyDescent="0.3">
      <c r="A4" s="12" t="s">
        <v>5</v>
      </c>
      <c r="B4" s="13" t="str">
        <f>_xll.FDS($A4,"FG_COMPANY_NAME")</f>
        <v>QEP Resources, Inc.</v>
      </c>
      <c r="C4" s="15">
        <f>_xll.FDS($A4,"FF_OG_RSRV_PROVED_DEV_NET(ANN_R_OIL_BOE,0)")</f>
        <v>103.2</v>
      </c>
      <c r="D4" s="15">
        <f>_xll.FDS($A4,"FF_OG_RSRV_PROVED_DEV_NET(ANN_R_NG_CFE,0)")/1000</f>
        <v>1309.8</v>
      </c>
      <c r="E4" s="15">
        <f>IFERROR(_xll.FDS($A4,"FF_OG_RSRV_PROVED_DEV_NET(ANN_R_NGL_BOE,0)"),0)</f>
        <v>35.700000000000003</v>
      </c>
      <c r="F4" s="15">
        <f t="shared" si="0"/>
        <v>357.2</v>
      </c>
      <c r="G4" s="15">
        <f>_xll.FDS($A4,"FF_OG_RSRV_PROVED_UNDEV_NET(ANN_R_OIL_BOE,0)")</f>
        <v>135.4</v>
      </c>
      <c r="H4" s="15">
        <f>_xll.FDS($A4,"FF_OG_RSRV_PROVED_UNDEV_NET(ANN_R_NG_CFE,0)")/1000</f>
        <v>1244</v>
      </c>
      <c r="I4" s="15">
        <f>IFERROR(_xll.FDS($A4,"FF_OG_RSRV_PROVED_UNDEV_NET(ANN_R_NGL_BOE,0)"),0)</f>
        <v>31.5</v>
      </c>
      <c r="J4" s="15">
        <f t="shared" si="1"/>
        <v>374.23333333333335</v>
      </c>
      <c r="K4" s="15">
        <f>IF((J4+F4)/_xll.FDS($A4,"FF_OG_TOT_RSRV_PROVED_NET(ANN_R_BOE,0)")-1&lt;0.01,J4+F4,"CHECK RESERVES")</f>
        <v>731.43333333333339</v>
      </c>
      <c r="L4" s="26">
        <f t="shared" si="2"/>
        <v>0.51164380440231505</v>
      </c>
      <c r="M4" s="30">
        <f>_xll.FDS($A4,"FF_OG_FUT_CF(ANN_R_DISCNT_NET,0)")</f>
        <v>1928</v>
      </c>
      <c r="N4" s="42"/>
    </row>
    <row r="5" spans="1:14" ht="18.75" x14ac:dyDescent="0.3">
      <c r="A5" s="12" t="s">
        <v>2</v>
      </c>
      <c r="B5" s="13" t="str">
        <f>_xll.FDS($A5,"FG_COMPANY_NAME")</f>
        <v>Marathon Oil Corporation</v>
      </c>
      <c r="C5" s="15">
        <f>_xll.FDS($A5,"FF_OG_RSRV_PROVED_DEV_NET(ANN_R_OIL_BOE,0)")</f>
        <v>1160</v>
      </c>
      <c r="D5" s="15">
        <f>_xll.FDS($A5,"FF_OG_RSRV_PROVED_DEV_NET(ANN_R_NG_CFE,0)")/1000</f>
        <v>1691</v>
      </c>
      <c r="E5" s="15">
        <f>IFERROR(_xll.FDS($A5,"FF_OG_RSRV_PROVED_DEV_NET(ANN_R_NGL_BOE,0)"),0)</f>
        <v>102</v>
      </c>
      <c r="F5" s="15">
        <f t="shared" si="0"/>
        <v>1543.8333333333333</v>
      </c>
      <c r="G5" s="15">
        <f>_xll.FDS($A5,"FF_OG_RSRV_PROVED_UNDEV_NET(ANN_R_OIL_BOE,0)")</f>
        <v>334</v>
      </c>
      <c r="H5" s="15">
        <f>_xll.FDS($A5,"FF_OG_RSRV_PROVED_UNDEV_NET(ANN_R_NG_CFE,0)")/1000</f>
        <v>755</v>
      </c>
      <c r="I5" s="15">
        <f>IFERROR(_xll.FDS($A5,"FF_OG_RSRV_PROVED_UNDEV_NET(ANN_R_NGL_BOE,0)"),0)</f>
        <v>92</v>
      </c>
      <c r="J5" s="15">
        <f t="shared" si="1"/>
        <v>551.83333333333326</v>
      </c>
      <c r="K5" s="15">
        <f>IF((J5+F5)/_xll.FDS($A5,"FF_OG_TOT_RSRV_PROVED_NET(ANN_R_BOE,0)")-1&lt;0.01,J5+F5,"CHECK RESERVES")</f>
        <v>2095.6666666666665</v>
      </c>
      <c r="L5" s="26">
        <f t="shared" si="2"/>
        <v>0.26332113885796088</v>
      </c>
      <c r="M5" s="30">
        <f>_xll.FDS($A5,"FF_OG_FUT_CF(ANN_R_DISCNT_NET,0)")</f>
        <v>4953</v>
      </c>
      <c r="N5" s="42"/>
    </row>
    <row r="6" spans="1:14" ht="18.75" x14ac:dyDescent="0.3">
      <c r="A6" s="12" t="s">
        <v>39</v>
      </c>
      <c r="B6" s="13" t="str">
        <f>_xll.FDS($A6,"FG_COMPANY_NAME")</f>
        <v>Apache Corporation</v>
      </c>
      <c r="C6" s="15">
        <f>_xll.FDS($A6,"FF_OG_RSRV_PROVED_DEV_NET(ANN_R_OIL_BOE,0)")</f>
        <v>582.31700000000001</v>
      </c>
      <c r="D6" s="15">
        <f>_xll.FDS($A6,"FF_OG_RSRV_PROVED_DEV_NET(ANN_R_NG_CFE,0)")/1000</f>
        <v>2516.61</v>
      </c>
      <c r="E6" s="15">
        <f>IFERROR(_xll.FDS($A6,"FF_OG_RSRV_PROVED_DEV_NET(ANN_R_NGL_BOE,0)"),0)</f>
        <v>171.88300000000001</v>
      </c>
      <c r="F6" s="15">
        <f t="shared" si="0"/>
        <v>1173.635</v>
      </c>
      <c r="G6" s="15">
        <f>_xll.FDS($A6,"FF_OG_RSRV_PROVED_UNDEV_NET(ANN_R_OIL_BOE,0)")</f>
        <v>59.965000000000003</v>
      </c>
      <c r="H6" s="15">
        <f>_xll.FDS($A6,"FF_OG_RSRV_PROVED_UNDEV_NET(ANN_R_NG_CFE,0)")/1000</f>
        <v>342.53800000000001</v>
      </c>
      <c r="I6" s="15">
        <f>IFERROR(_xll.FDS($A6,"FF_OG_RSRV_PROVED_UNDEV_NET(ANN_R_NGL_BOE,0)"),0)</f>
        <v>20.561</v>
      </c>
      <c r="J6" s="15">
        <f t="shared" si="1"/>
        <v>137.61566666666667</v>
      </c>
      <c r="K6" s="15">
        <f>IF((J6+F6)/_xll.FDS($A6,"FF_OG_TOT_RSRV_PROVED_NET(ANN_R_BOE,0)")-1&lt;0.01,J6+F6,"CHECK RESERVES")</f>
        <v>1311.2506666666666</v>
      </c>
      <c r="L6" s="26">
        <f t="shared" si="2"/>
        <v>0.1049499307531334</v>
      </c>
      <c r="M6" s="30">
        <f>_xll.FDS($A6,"FF_OG_FUT_CF(ANN_R_DISCNT_NET,0)")</f>
        <v>8060</v>
      </c>
      <c r="N6" s="42"/>
    </row>
    <row r="7" spans="1:14" ht="18.75" x14ac:dyDescent="0.3">
      <c r="A7" s="12" t="s">
        <v>13</v>
      </c>
      <c r="B7" s="13" t="str">
        <f>_xll.FDS($A7,"FG_COMPANY_NAME")</f>
        <v>Noble Energy, Inc.</v>
      </c>
      <c r="C7" s="15">
        <f>_xll.FDS($A7,"FF_OG_RSRV_PROVED_DEV_NET(ANN_R_OIL_BOE,0)")</f>
        <v>175</v>
      </c>
      <c r="D7" s="15">
        <f>_xll.FDS($A7,"FF_OG_RSRV_PROVED_DEV_NET(ANN_R_NG_CFE,0)")/1000</f>
        <v>3903</v>
      </c>
      <c r="E7" s="15">
        <f>IFERROR(_xll.FDS($A7,"FF_OG_RSRV_PROVED_DEV_NET(ANN_R_NGL_BOE,0)"),0)</f>
        <v>125</v>
      </c>
      <c r="F7" s="15">
        <f t="shared" si="0"/>
        <v>950.5</v>
      </c>
      <c r="G7" s="15">
        <f>_xll.FDS($A7,"FF_OG_RSRV_PROVED_UNDEV_NET(ANN_R_OIL_BOE,0)")</f>
        <v>158</v>
      </c>
      <c r="H7" s="15">
        <f>_xll.FDS($A7,"FF_OG_RSRV_PROVED_UNDEV_NET(ANN_R_NG_CFE,0)")/1000</f>
        <v>1405</v>
      </c>
      <c r="I7" s="15">
        <f>IFERROR(_xll.FDS($A7,"FF_OG_RSRV_PROVED_UNDEV_NET(ANN_R_NGL_BOE,0)"),0)</f>
        <v>94</v>
      </c>
      <c r="J7" s="15">
        <f t="shared" si="1"/>
        <v>486.16666666666663</v>
      </c>
      <c r="K7" s="15">
        <f>IF((J7+F7)/_xll.FDS($A7,"FF_OG_TOT_RSRV_PROVED_NET(ANN_R_BOE,0)")-1&lt;0.01,J7+F7,"CHECK RESERVES")</f>
        <v>1436.6666666666665</v>
      </c>
      <c r="L7" s="26">
        <f t="shared" si="2"/>
        <v>0.33839907192575408</v>
      </c>
      <c r="M7" s="30">
        <f>_xll.FDS($A7,"FF_OG_FUT_CF(ANN_R_DISCNT_NET,0)")</f>
        <v>5686</v>
      </c>
      <c r="N7" s="42"/>
    </row>
    <row r="8" spans="1:14" ht="18.75" x14ac:dyDescent="0.3">
      <c r="A8" s="12" t="s">
        <v>43</v>
      </c>
      <c r="B8" s="13" t="str">
        <f>_xll.FDS($A8,"FG_COMPANY_NAME")</f>
        <v>Occidental Petroleum Corporation</v>
      </c>
      <c r="C8" s="15">
        <f>_xll.FDS($A8,"FF_OG_RSRV_PROVED_DEV_NET(ANN_R_OIL_BOE,0)")</f>
        <v>1037</v>
      </c>
      <c r="D8" s="15">
        <f>_xll.FDS($A8,"FF_OG_RSRV_PROVED_DEV_NET(ANN_R_NG_CFE,0)")/1000</f>
        <v>3038</v>
      </c>
      <c r="E8" s="15">
        <f>IFERROR(_xll.FDS($A8,"FF_OG_RSRV_PROVED_DEV_NET(ANN_R_NGL_BOE,0)"),0)</f>
        <v>313</v>
      </c>
      <c r="F8" s="15">
        <f t="shared" si="0"/>
        <v>1856.3333333333333</v>
      </c>
      <c r="G8" s="15">
        <f>_xll.FDS($A8,"FF_OG_RSRV_PROVED_UNDEV_NET(ANN_R_OIL_BOE,0)")</f>
        <v>320</v>
      </c>
      <c r="H8" s="15">
        <f>_xll.FDS($A8,"FF_OG_RSRV_PROVED_UNDEV_NET(ANN_R_NG_CFE,0)")/1000</f>
        <v>736</v>
      </c>
      <c r="I8" s="15">
        <f>IFERROR(_xll.FDS($A8,"FF_OG_RSRV_PROVED_UNDEV_NET(ANN_R_NGL_BOE,0)"),0)</f>
        <v>107</v>
      </c>
      <c r="J8" s="15">
        <f t="shared" si="1"/>
        <v>549.66666666666674</v>
      </c>
      <c r="K8" s="15">
        <f>IF((J8+F8)/_xll.FDS($A8,"FF_OG_TOT_RSRV_PROVED_NET(ANN_R_BOE,0)")-1&lt;0.01,J8+F8,"CHECK RESERVES")</f>
        <v>2406</v>
      </c>
      <c r="L8" s="26">
        <f t="shared" si="2"/>
        <v>0.22845663618730955</v>
      </c>
      <c r="M8" s="30">
        <f>_xll.FDS($A8,"FF_OG_FUT_CF(ANN_R_DISCNT_NET,0)")</f>
        <v>9713</v>
      </c>
      <c r="N8" s="42"/>
    </row>
    <row r="9" spans="1:14" ht="18.75" x14ac:dyDescent="0.3">
      <c r="A9" s="12" t="s">
        <v>21</v>
      </c>
      <c r="B9" s="13" t="str">
        <f>_xll.FDS($A9,"FG_COMPANY_NAME")</f>
        <v>Halcon Resources Corp</v>
      </c>
      <c r="C9" s="15">
        <f>_xll.FDS($A9,"FF_OG_RSRV_PROVED_DEV_NET(ANN_R_OIL_BOE,0)")</f>
        <v>67.983000000000004</v>
      </c>
      <c r="D9" s="15">
        <f>_xll.FDS($A9,"FF_OG_RSRV_PROVED_DEV_NET(ANN_R_NG_CFE,0)")/1000</f>
        <v>51.524999999999999</v>
      </c>
      <c r="E9" s="15">
        <f>IFERROR(_xll.FDS($A9,"FF_OG_RSRV_PROVED_DEV_NET(ANN_R_NGL_BOE,0)"),0)</f>
        <v>9.3369999999999997</v>
      </c>
      <c r="F9" s="15">
        <f t="shared" si="0"/>
        <v>85.907500000000013</v>
      </c>
      <c r="G9" s="15">
        <f>_xll.FDS($A9,"FF_OG_RSRV_PROVED_UNDEV_NET(ANN_R_OIL_BOE,0)")</f>
        <v>51.616999999999997</v>
      </c>
      <c r="H9" s="15">
        <f>_xll.FDS($A9,"FF_OG_RSRV_PROVED_UNDEV_NET(ANN_R_NG_CFE,0)")/1000</f>
        <v>28.713000000000001</v>
      </c>
      <c r="I9" s="15">
        <f>IFERROR(_xll.FDS($A9,"FF_OG_RSRV_PROVED_UNDEV_NET(ANN_R_NGL_BOE,0)"),0)</f>
        <v>6.3040000000000003</v>
      </c>
      <c r="J9" s="15">
        <f t="shared" si="1"/>
        <v>62.706499999999998</v>
      </c>
      <c r="K9" s="15">
        <f>IF((J9+F9)/_xll.FDS($A9,"FF_OG_TOT_RSRV_PROVED_NET(ANN_R_BOE,0)")-1&lt;0.01,J9+F9,"CHECK RESERVES")</f>
        <v>148.614</v>
      </c>
      <c r="L9" s="26">
        <f t="shared" si="2"/>
        <v>0.42194207813530349</v>
      </c>
      <c r="M9" s="30">
        <f>_xll.FDS($A9,"FF_OG_FUT_CF(ANN_R_DISCNT_NET,0)")</f>
        <v>803.51700000000005</v>
      </c>
      <c r="N9" s="42"/>
    </row>
    <row r="10" spans="1:14" ht="18.75" x14ac:dyDescent="0.3">
      <c r="A10" s="12" t="s">
        <v>14</v>
      </c>
      <c r="B10" s="13" t="str">
        <f>_xll.FDS($A10,"FG_COMPANY_NAME")</f>
        <v>WPX Energy, Inc. Class A</v>
      </c>
      <c r="C10" s="15">
        <f>_xll.FDS($A10,"FF_OG_RSRV_PROVED_DEV_NET(ANN_R_OIL_BOE,0)")</f>
        <v>84.4</v>
      </c>
      <c r="D10" s="15">
        <f>_xll.FDS($A10,"FF_OG_RSRV_PROVED_DEV_NET(ANN_R_NG_CFE,0)")/1000</f>
        <v>440.2</v>
      </c>
      <c r="E10" s="15">
        <f>IFERROR(_xll.FDS($A10,"FF_OG_RSRV_PROVED_DEV_NET(ANN_R_NGL_BOE,0)"),0)</f>
        <v>24.1</v>
      </c>
      <c r="F10" s="15">
        <f t="shared" si="0"/>
        <v>181.86666666666665</v>
      </c>
      <c r="G10" s="15">
        <f>_xll.FDS($A10,"FF_OG_RSRV_PROVED_UNDEV_NET(ANN_R_OIL_BOE,0)")</f>
        <v>90.2</v>
      </c>
      <c r="H10" s="15">
        <f>_xll.FDS($A10,"FF_OG_RSRV_PROVED_UNDEV_NET(ANN_R_NG_CFE,0)")/1000</f>
        <v>294.2</v>
      </c>
      <c r="I10" s="15">
        <f>IFERROR(_xll.FDS($A10,"FF_OG_RSRV_PROVED_UNDEV_NET(ANN_R_NGL_BOE,0)"),0)</f>
        <v>25.4</v>
      </c>
      <c r="J10" s="15">
        <f t="shared" si="1"/>
        <v>164.63333333333335</v>
      </c>
      <c r="K10" s="15">
        <f>IF((J10+F10)/_xll.FDS($A10,"FF_OG_TOT_RSRV_PROVED_NET(ANN_R_BOE,0)")-1&lt;0.01,J10+F10,"CHECK RESERVES")</f>
        <v>346.5</v>
      </c>
      <c r="L10" s="26">
        <f t="shared" si="2"/>
        <v>0.47513227513227518</v>
      </c>
      <c r="M10" s="30">
        <f>_xll.FDS($A10,"FF_OG_FUT_CF(ANN_R_DISCNT_NET,0)")</f>
        <v>1038</v>
      </c>
      <c r="N10" s="42"/>
    </row>
    <row r="11" spans="1:14" ht="18.75" x14ac:dyDescent="0.3">
      <c r="A11" s="12" t="s">
        <v>18</v>
      </c>
      <c r="B11" s="13" t="str">
        <f>_xll.FDS($A11,"FG_COMPANY_NAME")</f>
        <v>SM Energy Company</v>
      </c>
      <c r="C11" s="15">
        <f>_xll.FDS($A11,"FF_OG_RSRV_PROVED_DEV_NET(ANN_R_OIL_BOE,0)")</f>
        <v>48.5</v>
      </c>
      <c r="D11" s="15">
        <f>_xll.FDS($A11,"FF_OG_RSRV_PROVED_DEV_NET(ANN_R_NG_CFE,0)")/1000</f>
        <v>609.1</v>
      </c>
      <c r="E11" s="15">
        <f>IFERROR(_xll.FDS($A11,"FF_OG_RSRV_PROVED_DEV_NET(ANN_R_NGL_BOE,0)"),0)</f>
        <v>58.6</v>
      </c>
      <c r="F11" s="15">
        <f t="shared" si="0"/>
        <v>208.61666666666665</v>
      </c>
      <c r="G11" s="15">
        <f>_xll.FDS($A11,"FF_OG_RSRV_PROVED_UNDEV_NET(ANN_R_OIL_BOE,0)")</f>
        <v>56.4</v>
      </c>
      <c r="H11" s="15">
        <f>_xll.FDS($A11,"FF_OG_RSRV_PROVED_UNDEV_NET(ANN_R_NG_CFE,0)")/1000</f>
        <v>502</v>
      </c>
      <c r="I11" s="15">
        <f>IFERROR(_xll.FDS($A11,"FF_OG_RSRV_PROVED_UNDEV_NET(ANN_R_NGL_BOE,0)"),0)</f>
        <v>47.1</v>
      </c>
      <c r="J11" s="15">
        <f t="shared" si="1"/>
        <v>187.16666666666666</v>
      </c>
      <c r="K11" s="15">
        <f>IF((J11+F11)/_xll.FDS($A11,"FF_OG_TOT_RSRV_PROVED_NET(ANN_R_BOE,0)")-1&lt;0.01,J11+F11,"CHECK RESERVES")</f>
        <v>395.7833333333333</v>
      </c>
      <c r="L11" s="26">
        <f t="shared" si="2"/>
        <v>0.47290184023245041</v>
      </c>
      <c r="M11" s="30">
        <f>_xll.FDS($A11,"FF_OG_FUT_CF(ANN_R_DISCNT_NET,0)")</f>
        <v>1152.1130000000001</v>
      </c>
      <c r="N11" s="42"/>
    </row>
    <row r="12" spans="1:14" ht="18.75" x14ac:dyDescent="0.3">
      <c r="A12" s="12" t="s">
        <v>38</v>
      </c>
      <c r="B12" s="13" t="str">
        <f>_xll.FDS($A12,"FG_COMPANY_NAME")</f>
        <v>EOG Resources, Inc.</v>
      </c>
      <c r="C12" s="15">
        <f>_xll.FDS($A12,"FF_OG_RSRV_PROVED_DEV_NET(ANN_R_OIL_BOE,0)")</f>
        <v>516.625</v>
      </c>
      <c r="D12" s="15">
        <f>_xll.FDS($A12,"FF_OG_RSRV_PROVED_DEV_NET(ANN_R_NG_CFE,0)")/1000</f>
        <v>2082.4</v>
      </c>
      <c r="E12" s="15">
        <f>IFERROR(_xll.FDS($A12,"FF_OG_RSRV_PROVED_DEV_NET(ANN_R_NGL_BOE,0)"),0)</f>
        <v>230.21899999999999</v>
      </c>
      <c r="F12" s="15">
        <f t="shared" si="0"/>
        <v>1093.9106666666667</v>
      </c>
      <c r="G12" s="15">
        <f>_xll.FDS($A12,"FF_OG_RSRV_PROVED_UNDEV_NET(ANN_R_OIL_BOE,0)")</f>
        <v>660.96</v>
      </c>
      <c r="H12" s="15">
        <f>_xll.FDS($A12,"FF_OG_RSRV_PROVED_UNDEV_NET(ANN_R_NG_CFE,0)")/1000</f>
        <v>1235.5</v>
      </c>
      <c r="I12" s="15">
        <f>IFERROR(_xll.FDS($A12,"FF_OG_RSRV_PROVED_UNDEV_NET(ANN_R_NGL_BOE,0)"),0)</f>
        <v>176.977</v>
      </c>
      <c r="J12" s="15">
        <f t="shared" si="1"/>
        <v>1043.8536666666666</v>
      </c>
      <c r="K12" s="15">
        <f>IF((J12+F12)/_xll.FDS($A12,"FF_OG_TOT_RSRV_PROVED_NET(ANN_R_BOE,0)")-1&lt;0.01,J12+F12,"CHECK RESERVES")</f>
        <v>2137.7643333333335</v>
      </c>
      <c r="L12" s="26">
        <f t="shared" si="2"/>
        <v>0.48829220807469731</v>
      </c>
      <c r="M12" s="30">
        <f>_xll.FDS($A12,"FF_OG_FUT_CF(ANN_R_DISCNT_NET,0)")</f>
        <v>8812.1569999999992</v>
      </c>
      <c r="N12" s="42"/>
    </row>
    <row r="13" spans="1:14" ht="18.75" x14ac:dyDescent="0.3">
      <c r="A13" s="12" t="s">
        <v>6</v>
      </c>
      <c r="B13" s="13" t="str">
        <f>_xll.FDS($A13,"FG_COMPANY_NAME")</f>
        <v>Encana Corporation</v>
      </c>
      <c r="C13" s="15">
        <f>_xll.FDS($A13,"FF_OG_RSRV_PROVED_DEV_NET(ANN_R_OIL_BOE,0)")</f>
        <v>97.5</v>
      </c>
      <c r="D13" s="15">
        <f>_xll.FDS($A13,"FF_OG_RSRV_PROVED_DEV_NET(ANN_R_NG_CFE,0)")/1000</f>
        <v>2484</v>
      </c>
      <c r="E13" s="15">
        <f>IFERROR(_xll.FDS($A13,"FF_OG_RSRV_PROVED_DEV_NET(ANN_R_NGL_BOE,0)"),0)</f>
        <v>67.5</v>
      </c>
      <c r="F13" s="15">
        <f t="shared" si="0"/>
        <v>579</v>
      </c>
      <c r="G13" s="15">
        <f>_xll.FDS($A13,"FF_OG_RSRV_PROVED_UNDEV_NET(ANN_R_OIL_BOE,0)")</f>
        <v>76.099999999999994</v>
      </c>
      <c r="H13" s="15">
        <f>_xll.FDS($A13,"FF_OG_RSRV_PROVED_UNDEV_NET(ANN_R_NG_CFE,0)")/1000</f>
        <v>1043</v>
      </c>
      <c r="I13" s="15">
        <f>IFERROR(_xll.FDS($A13,"FF_OG_RSRV_PROVED_UNDEV_NET(ANN_R_NGL_BOE,0)"),0)</f>
        <v>90.9</v>
      </c>
      <c r="J13" s="15">
        <f t="shared" si="1"/>
        <v>340.83333333333337</v>
      </c>
      <c r="K13" s="15">
        <f>IF((J13+F13)/_xll.FDS($A13,"FF_OG_TOT_RSRV_PROVED_NET(ANN_R_BOE,0)")-1&lt;0.01,J13+F13,"CHECK RESERVES")</f>
        <v>919.83333333333337</v>
      </c>
      <c r="L13" s="26">
        <f t="shared" si="2"/>
        <v>0.3705381409675666</v>
      </c>
      <c r="M13" s="30">
        <f>_xll.FDS($A13,"FF_OG_FUT_CF(ANN_R_DISCNT_NET,0)")</f>
        <v>1688</v>
      </c>
      <c r="N13" s="33"/>
    </row>
    <row r="14" spans="1:14" ht="18.75" x14ac:dyDescent="0.3">
      <c r="A14" s="12" t="s">
        <v>7</v>
      </c>
      <c r="B14" s="13" t="str">
        <f>_xll.FDS($A14,"FG_COMPANY_NAME")</f>
        <v>Concho Resources Inc.</v>
      </c>
      <c r="C14" s="15">
        <f>_xll.FDS($A14,"FF_OG_RSRV_PROVED_DEV_NET(ANN_R_OIL_BOE,0)")</f>
        <v>267.20299999999997</v>
      </c>
      <c r="D14" s="15">
        <f>_xll.FDS($A14,"FF_OG_RSRV_PROVED_DEV_NET(ANN_R_NG_CFE,0)")/1000</f>
        <v>1190.33</v>
      </c>
      <c r="E14" s="15">
        <f>IFERROR(_xll.FDS($A14,"FF_OG_RSRV_PROVED_DEV_NET(ANN_R_NGL_BOE,0)"),0)</f>
        <v>0</v>
      </c>
      <c r="F14" s="15">
        <f t="shared" si="0"/>
        <v>465.5913333333333</v>
      </c>
      <c r="G14" s="15">
        <f>_xll.FDS($A14,"FF_OG_RSRV_PROVED_UNDEV_NET(ANN_R_OIL_BOE,0)")</f>
        <v>160.83199999999999</v>
      </c>
      <c r="H14" s="15">
        <f>_xll.FDS($A14,"FF_OG_RSRV_PROVED_UNDEV_NET(ANN_R_NG_CFE,0)")/1000</f>
        <v>561.26199999999994</v>
      </c>
      <c r="I14" s="15">
        <f>IFERROR(_xll.FDS($A14,"FF_OG_RSRV_PROVED_UNDEV_NET(ANN_R_NGL_BOE,0)"),0)</f>
        <v>0</v>
      </c>
      <c r="J14" s="15">
        <f t="shared" si="1"/>
        <v>254.37566666666663</v>
      </c>
      <c r="K14" s="15">
        <f>IF((J14+F14)/_xll.FDS($A14,"FF_OG_TOT_RSRV_PROVED_NET(ANN_R_BOE,0)")-1&lt;0.01,J14+F14,"CHECK RESERVES")</f>
        <v>719.96699999999987</v>
      </c>
      <c r="L14" s="26">
        <f t="shared" si="2"/>
        <v>0.35331573067469296</v>
      </c>
      <c r="M14" s="30">
        <f>_xll.FDS($A14,"FF_OG_FUT_CF(ANN_R_DISCNT_NET,0)")</f>
        <v>4190.22</v>
      </c>
      <c r="N14" s="33"/>
    </row>
    <row r="15" spans="1:14" ht="18.75" x14ac:dyDescent="0.3">
      <c r="A15" s="12" t="s">
        <v>3</v>
      </c>
      <c r="B15" s="13" t="str">
        <f>_xll.FDS($A15,"FG_COMPANY_NAME")</f>
        <v>EP Energy Corp. Class A</v>
      </c>
      <c r="C15" s="15">
        <f>_xll.FDS($A15,"FF_OG_RSRV_PROVED_DEV_NET(ANN_R_OIL_BOE,0)")</f>
        <v>108.133</v>
      </c>
      <c r="D15" s="15">
        <f>_xll.FDS($A15,"FF_OG_RSRV_PROVED_DEV_NET(ANN_R_NG_CFE,0)")/1000</f>
        <v>346</v>
      </c>
      <c r="E15" s="15">
        <f>IFERROR(_xll.FDS($A15,"FF_OG_RSRV_PROVED_DEV_NET(ANN_R_NGL_BOE,0)"),0)</f>
        <v>38.887</v>
      </c>
      <c r="F15" s="15">
        <f t="shared" si="0"/>
        <v>204.68666666666667</v>
      </c>
      <c r="G15" s="15">
        <f>_xll.FDS($A15,"FF_OG_RSRV_PROVED_UNDEV_NET(ANN_R_OIL_BOE,0)")</f>
        <v>111.649</v>
      </c>
      <c r="H15" s="15">
        <f>_xll.FDS($A15,"FF_OG_RSRV_PROVED_UNDEV_NET(ANN_R_NG_CFE,0)")/1000</f>
        <v>386</v>
      </c>
      <c r="I15" s="15">
        <f>IFERROR(_xll.FDS($A15,"FF_OG_RSRV_PROVED_UNDEV_NET(ANN_R_NGL_BOE,0)"),0)</f>
        <v>51.689</v>
      </c>
      <c r="J15" s="15">
        <f t="shared" si="1"/>
        <v>227.67133333333331</v>
      </c>
      <c r="K15" s="15">
        <f>IF((J15+F15)/_xll.FDS($A15,"FF_OG_TOT_RSRV_PROVED_NET(ANN_R_BOE,0)")-1&lt;0.01,J15+F15,"CHECK RESERVES")</f>
        <v>432.35799999999995</v>
      </c>
      <c r="L15" s="26">
        <f t="shared" si="2"/>
        <v>0.526580596018423</v>
      </c>
      <c r="M15" s="30">
        <f>_xll.FDS($A15,"FF_OG_FUT_CF(ANN_R_DISCNT_NET,0)")</f>
        <v>1027</v>
      </c>
      <c r="N15" s="33"/>
    </row>
    <row r="16" spans="1:14" ht="18.75" x14ac:dyDescent="0.3">
      <c r="A16" s="12" t="s">
        <v>9</v>
      </c>
      <c r="B16" s="13" t="str">
        <f>_xll.FDS($A16,"FG_COMPANY_NAME")</f>
        <v>Energen Corporation</v>
      </c>
      <c r="C16" s="15">
        <f>_xll.FDS($A16,"FF_OG_RSRV_PROVED_DEV_NET(ANN_R_OIL_BOE,0)")</f>
        <v>101.202</v>
      </c>
      <c r="D16" s="15">
        <f>_xll.FDS($A16,"FF_OG_RSRV_PROVED_DEV_NET(ANN_R_NG_CFE,0)")/1000</f>
        <v>187.11699999999999</v>
      </c>
      <c r="E16" s="15">
        <f>IFERROR(_xll.FDS($A16,"FF_OG_RSRV_PROVED_DEV_NET(ANN_R_NGL_BOE,0)"),0)</f>
        <v>29.766999999999999</v>
      </c>
      <c r="F16" s="15">
        <f t="shared" si="0"/>
        <v>162.15516666666667</v>
      </c>
      <c r="G16" s="15">
        <f>_xll.FDS($A16,"FF_OG_RSRV_PROVED_UNDEV_NET(ANN_R_OIL_BOE,0)")</f>
        <v>98.373000000000005</v>
      </c>
      <c r="H16" s="15">
        <f>_xll.FDS($A16,"FF_OG_RSRV_PROVED_UNDEV_NET(ANN_R_NG_CFE,0)")/1000</f>
        <v>165.131</v>
      </c>
      <c r="I16" s="15">
        <f>IFERROR(_xll.FDS($A16,"FF_OG_RSRV_PROVED_UNDEV_NET(ANN_R_NGL_BOE,0)"),0)</f>
        <v>28.279</v>
      </c>
      <c r="J16" s="15">
        <f t="shared" si="1"/>
        <v>154.17383333333333</v>
      </c>
      <c r="K16" s="15">
        <f>IF((J16+F16)/_xll.FDS($A16,"FF_OG_TOT_RSRV_PROVED_NET(ANN_R_BOE,0)")-1&lt;0.01,J16+F16,"CHECK RESERVES")</f>
        <v>316.32900000000001</v>
      </c>
      <c r="L16" s="26">
        <f t="shared" si="2"/>
        <v>0.48738444256876018</v>
      </c>
      <c r="M16" s="30">
        <f>_xll.FDS($A16,"FF_OG_FUT_CF(ANN_R_DISCNT_NET,0)")</f>
        <v>1349.807</v>
      </c>
      <c r="N16" s="33"/>
    </row>
    <row r="17" spans="1:33" ht="18.75" x14ac:dyDescent="0.3">
      <c r="A17" s="12" t="s">
        <v>16</v>
      </c>
      <c r="B17" s="13" t="str">
        <f>_xll.FDS($A17,"FG_COMPANY_NAME")</f>
        <v>Matador Resources Company</v>
      </c>
      <c r="C17" s="15">
        <f>_xll.FDS($A17,"FF_OG_RSRV_PROVED_DEV_NET(ANN_R_OIL_BOE,0)")</f>
        <v>22.603999999999999</v>
      </c>
      <c r="D17" s="15">
        <f>_xll.FDS($A17,"FF_OG_RSRV_PROVED_DEV_NET(ANN_R_NG_CFE,0)")/1000</f>
        <v>126.759</v>
      </c>
      <c r="E17" s="15">
        <f>IFERROR(_xll.FDS($A17,"FF_OG_RSRV_PROVED_DEV_NET(ANN_R_NGL_BOE,0)"),0)</f>
        <v>0</v>
      </c>
      <c r="F17" s="15">
        <f t="shared" si="0"/>
        <v>43.730499999999999</v>
      </c>
      <c r="G17" s="15">
        <f>_xll.FDS($A17,"FF_OG_RSRV_PROVED_UNDEV_NET(ANN_R_OIL_BOE,0)")</f>
        <v>34.372999999999998</v>
      </c>
      <c r="H17" s="15">
        <f>_xll.FDS($A17,"FF_OG_RSRV_PROVED_UNDEV_NET(ANN_R_NG_CFE,0)")/1000</f>
        <v>165.89</v>
      </c>
      <c r="I17" s="15">
        <f>IFERROR(_xll.FDS($A17,"FF_OG_RSRV_PROVED_UNDEV_NET(ANN_R_NGL_BOE,0)"),0)</f>
        <v>0</v>
      </c>
      <c r="J17" s="15">
        <f t="shared" si="1"/>
        <v>62.021333333333331</v>
      </c>
      <c r="K17" s="15">
        <f>IF((J17+F17)/_xll.FDS($A17,"FF_OG_TOT_RSRV_PROVED_NET(ANN_R_BOE,0)")-1&lt;0.01,J17+F17,"CHECK RESERVES")</f>
        <v>105.75183333333334</v>
      </c>
      <c r="L17" s="26">
        <f t="shared" si="2"/>
        <v>0.58647998222253039</v>
      </c>
      <c r="M17" s="30">
        <f>_xll.FDS($A17,"FF_OG_FUT_CF(ANN_R_DISCNT_NET,0)")</f>
        <v>575.04300000000001</v>
      </c>
      <c r="N17" s="33"/>
    </row>
    <row r="18" spans="1:33" ht="18.75" x14ac:dyDescent="0.3">
      <c r="A18" s="12" t="s">
        <v>36</v>
      </c>
      <c r="B18" s="13" t="str">
        <f>_xll.FDS($A18,"FG_COMPANY_NAME")</f>
        <v>Jagged Peak Energy, Inc.</v>
      </c>
      <c r="C18" s="15">
        <f>_xll.FDS($A18,"FF_OG_RSRV_PROVED_DEV_NET(ANN_R_OIL_BOE,0)")</f>
        <v>11.916</v>
      </c>
      <c r="D18" s="15">
        <f>_xll.FDS($A18,"FF_OG_RSRV_PROVED_DEV_NET(ANN_R_NG_CFE,0)")/1000</f>
        <v>6.5659999999999998</v>
      </c>
      <c r="E18" s="15">
        <f>IFERROR(_xll.FDS($A18,"FF_OG_RSRV_PROVED_DEV_NET(ANN_R_NGL_BOE,0)"),0)</f>
        <v>1.4910000000000001</v>
      </c>
      <c r="F18" s="15">
        <f t="shared" si="0"/>
        <v>14.501333333333333</v>
      </c>
      <c r="G18" s="15">
        <f>_xll.FDS($A18,"FF_OG_RSRV_PROVED_UNDEV_NET(ANN_R_OIL_BOE,0)")</f>
        <v>18.489999999999998</v>
      </c>
      <c r="H18" s="15">
        <f>_xll.FDS($A18,"FF_OG_RSRV_PROVED_UNDEV_NET(ANN_R_NG_CFE,0)")/1000</f>
        <v>12.952999999999999</v>
      </c>
      <c r="I18" s="15">
        <f>IFERROR(_xll.FDS($A18,"FF_OG_RSRV_PROVED_UNDEV_NET(ANN_R_NGL_BOE,0)"),0)</f>
        <v>2.5449999999999999</v>
      </c>
      <c r="J18" s="15">
        <f t="shared" si="1"/>
        <v>23.19383333333333</v>
      </c>
      <c r="K18" s="15">
        <f>IF((J18+F18)/_xll.FDS($A18,"FF_OG_TOT_RSRV_PROVED_NET(ANN_R_BOE,0)")-1&lt;0.01,J18+F18,"CHECK RESERVES")</f>
        <v>37.695166666666665</v>
      </c>
      <c r="L18" s="26">
        <f t="shared" si="2"/>
        <v>0.61529992793063648</v>
      </c>
      <c r="M18" s="30">
        <f>_xll.FDS($A18,"FF_OG_FUT_CF(ANN_R_DISCNT_NET,0)")</f>
        <v>270.94600000000003</v>
      </c>
      <c r="N18" s="33"/>
    </row>
    <row r="19" spans="1:33" ht="18.75" x14ac:dyDescent="0.3">
      <c r="A19" s="12" t="s">
        <v>41</v>
      </c>
      <c r="B19" s="13" t="str">
        <f>_xll.FDS($A19,"FG_COMPANY_NAME")</f>
        <v>Resolute Energy Corporation</v>
      </c>
      <c r="C19" s="15">
        <f>_xll.FDS($A19,"FF_OG_RSRV_PROVED_DEV_NET(ANN_R_OIL_BOE,0)")</f>
        <v>30.026</v>
      </c>
      <c r="D19" s="15">
        <f>_xll.FDS($A19,"FF_OG_RSRV_PROVED_DEV_NET(ANN_R_NG_CFE,0)")/1000</f>
        <v>24.209</v>
      </c>
      <c r="E19" s="15">
        <f>IFERROR(_xll.FDS($A19,"FF_OG_RSRV_PROVED_DEV_NET(ANN_R_NGL_BOE,0)"),0)</f>
        <v>3.5950000000000002</v>
      </c>
      <c r="F19" s="15">
        <f t="shared" si="0"/>
        <v>37.655833333333334</v>
      </c>
      <c r="G19" s="15">
        <f>_xll.FDS($A19,"FF_OG_RSRV_PROVED_UNDEV_NET(ANN_R_OIL_BOE,0)")</f>
        <v>13.778</v>
      </c>
      <c r="H19" s="15">
        <f>_xll.FDS($A19,"FF_OG_RSRV_PROVED_UNDEV_NET(ANN_R_NG_CFE,0)")/1000</f>
        <v>28.238</v>
      </c>
      <c r="I19" s="15">
        <f>IFERROR(_xll.FDS($A19,"FF_OG_RSRV_PROVED_UNDEV_NET(ANN_R_NGL_BOE,0)"),0)</f>
        <v>4.1269999999999998</v>
      </c>
      <c r="J19" s="15">
        <f t="shared" si="1"/>
        <v>22.611333333333331</v>
      </c>
      <c r="K19" s="15">
        <f>IF((J19+F19)/_xll.FDS($A19,"FF_OG_TOT_RSRV_PROVED_NET(ANN_R_BOE,0)")-1&lt;0.01,J19+F19,"CHECK RESERVES")</f>
        <v>60.267166666666668</v>
      </c>
      <c r="L19" s="26">
        <f t="shared" si="2"/>
        <v>0.3751849403904281</v>
      </c>
      <c r="M19" s="30">
        <f>_xll.FDS($A19,"FF_OG_FUT_CF(ANN_R_DISCNT_NET,0)")</f>
        <v>344</v>
      </c>
      <c r="N19" s="33"/>
    </row>
    <row r="20" spans="1:33" ht="18.75" x14ac:dyDescent="0.3">
      <c r="A20" s="12" t="s">
        <v>42</v>
      </c>
      <c r="B20" s="13" t="str">
        <f>_xll.FDS($A20,"FG_COMPANY_NAME")</f>
        <v>Earthstone Energy, Inc. Class A</v>
      </c>
      <c r="C20" s="15">
        <f>_xll.FDS($A20,"FF_OG_RSRV_PROVED_DEV_NET(ANN_R_OIL_BOE,0)")</f>
        <v>6.0519999999999996</v>
      </c>
      <c r="D20" s="15">
        <f>_xll.FDS($A20,"FF_OG_RSRV_PROVED_DEV_NET(ANN_R_NG_CFE,0)")/1000</f>
        <v>13.545</v>
      </c>
      <c r="E20" s="15">
        <f>IFERROR(_xll.FDS($A20,"FF_OG_RSRV_PROVED_DEV_NET(ANN_R_NGL_BOE,0)"),0)</f>
        <v>1.0509999999999999</v>
      </c>
      <c r="F20" s="15">
        <f t="shared" si="0"/>
        <v>9.3605</v>
      </c>
      <c r="G20" s="15">
        <f>_xll.FDS($A20,"FF_OG_RSRV_PROVED_UNDEV_NET(ANN_R_OIL_BOE,0)")</f>
        <v>1.0589999999999999</v>
      </c>
      <c r="H20" s="15">
        <f>_xll.FDS($A20,"FF_OG_RSRV_PROVED_UNDEV_NET(ANN_R_NG_CFE,0)")/1000</f>
        <v>6.8559999999999999</v>
      </c>
      <c r="I20" s="15">
        <f>IFERROR(_xll.FDS($A20,"FF_OG_RSRV_PROVED_UNDEV_NET(ANN_R_NGL_BOE,0)"),0)</f>
        <v>0.48899999999999999</v>
      </c>
      <c r="J20" s="15">
        <f t="shared" si="1"/>
        <v>2.6906666666666665</v>
      </c>
      <c r="K20" s="15">
        <f>IF((J20+F20)/_xll.FDS($A20,"FF_OG_TOT_RSRV_PROVED_NET(ANN_R_BOE,0)")-1&lt;0.01,J20+F20,"CHECK RESERVES")</f>
        <v>12.051166666666667</v>
      </c>
      <c r="L20" s="26">
        <f t="shared" si="2"/>
        <v>0.22327022280000552</v>
      </c>
      <c r="M20" s="30">
        <f>_xll.FDS($A20,"FF_OG_FUT_CF(ANN_R_DISCNT_NET,0)")</f>
        <v>85.882999999999996</v>
      </c>
      <c r="N20" s="33"/>
    </row>
    <row r="21" spans="1:33" ht="18.75" x14ac:dyDescent="0.3">
      <c r="A21" s="12" t="s">
        <v>15</v>
      </c>
      <c r="B21" s="13" t="str">
        <f>_xll.FDS($A21,"FG_COMPANY_NAME")</f>
        <v>Pioneer Natural Resources Company</v>
      </c>
      <c r="C21" s="15">
        <f>_xll.FDS($A21,"FF_OG_RSRV_PROVED_DEV_NET(ANN_R_OIL_BOE,0)")</f>
        <v>343.51499999999999</v>
      </c>
      <c r="D21" s="15">
        <f>_xll.FDS($A21,"FF_OG_RSRV_PROVED_DEV_NET(ANN_R_NG_CFE,0)")/1000</f>
        <v>1215.8610000000001</v>
      </c>
      <c r="E21" s="15">
        <f>IFERROR(_xll.FDS($A21,"FF_OG_RSRV_PROVED_DEV_NET(ANN_R_NGL_BOE,0)"),0)</f>
        <v>126.928</v>
      </c>
      <c r="F21" s="15">
        <f t="shared" si="0"/>
        <v>673.0865</v>
      </c>
      <c r="G21" s="15">
        <f>_xll.FDS($A21,"FF_OG_RSRV_PROVED_UNDEV_NET(ANN_R_OIL_BOE,0)")</f>
        <v>34.680999999999997</v>
      </c>
      <c r="H21" s="15">
        <f>_xll.FDS($A21,"FF_OG_RSRV_PROVED_UNDEV_NET(ANN_R_NG_CFE,0)")/1000</f>
        <v>48.868000000000002</v>
      </c>
      <c r="I21" s="15">
        <f>IFERROR(_xll.FDS($A21,"FF_OG_RSRV_PROVED_UNDEV_NET(ANN_R_NGL_BOE,0)"),0)</f>
        <v>10.013</v>
      </c>
      <c r="J21" s="15">
        <f t="shared" si="1"/>
        <v>52.838666666666661</v>
      </c>
      <c r="K21" s="15">
        <f>IF((J21+F21)/_xll.FDS($A21,"FF_OG_TOT_RSRV_PROVED_NET(ANN_R_BOE,0)")-1&lt;0.01,J21+F21,"CHECK RESERVES")</f>
        <v>725.92516666666666</v>
      </c>
      <c r="L21" s="26">
        <f t="shared" si="2"/>
        <v>7.2788035314016522E-2</v>
      </c>
      <c r="M21" s="30">
        <f>_xll.FDS($A21,"FF_OG_FUT_CF(ANN_R_DISCNT_NET,0)")</f>
        <v>4190</v>
      </c>
      <c r="N21" s="33"/>
    </row>
    <row r="22" spans="1:33" ht="18.75" x14ac:dyDescent="0.3">
      <c r="A22" s="12" t="s">
        <v>17</v>
      </c>
      <c r="B22" s="13" t="str">
        <f>_xll.FDS($A22,"FG_COMPANY_NAME")</f>
        <v>Carrizo Oil &amp; Gas, Inc.</v>
      </c>
      <c r="C22" s="15">
        <f>_xll.FDS($A22,"FF_OG_RSRV_PROVED_DEV_NET(ANN_R_OIL_BOE,0)")</f>
        <v>51.061999999999998</v>
      </c>
      <c r="D22" s="15">
        <f>_xll.FDS($A22,"FF_OG_RSRV_PROVED_DEV_NET(ANN_R_NG_CFE,0)")/1000</f>
        <v>187.054</v>
      </c>
      <c r="E22" s="15">
        <f>IFERROR(_xll.FDS($A22,"FF_OG_RSRV_PROVED_DEV_NET(ANN_R_NGL_BOE,0)"),0)</f>
        <v>9.3870000000000005</v>
      </c>
      <c r="F22" s="15">
        <f t="shared" si="0"/>
        <v>91.62466666666667</v>
      </c>
      <c r="G22" s="15">
        <f>_xll.FDS($A22,"FF_OG_RSRV_PROVED_UNDEV_NET(ANN_R_OIL_BOE,0)")</f>
        <v>77.256</v>
      </c>
      <c r="H22" s="15">
        <f>_xll.FDS($A22,"FF_OG_RSRV_PROVED_UNDEV_NET(ANN_R_NG_CFE,0)")/1000</f>
        <v>100.39100000000001</v>
      </c>
      <c r="I22" s="15">
        <f>IFERROR(_xll.FDS($A22,"FF_OG_RSRV_PROVED_UNDEV_NET(ANN_R_NGL_BOE,0)"),0)</f>
        <v>14.55</v>
      </c>
      <c r="J22" s="15">
        <f t="shared" si="1"/>
        <v>108.53783333333332</v>
      </c>
      <c r="K22" s="15">
        <f>IF((J22+F22)/_xll.FDS($A22,"FF_OG_TOT_RSRV_PROVED_NET(ANN_R_BOE,0)")-1&lt;0.01,J22+F22,"CHECK RESERVES")</f>
        <v>200.16249999999999</v>
      </c>
      <c r="L22" s="26">
        <f t="shared" si="2"/>
        <v>0.54224858968754552</v>
      </c>
      <c r="M22" s="30">
        <f>_xll.FDS($A22,"FF_OG_FUT_CF(ANN_R_DISCNT_NET,0)")</f>
        <v>1303.4290000000001</v>
      </c>
      <c r="N22" s="33"/>
    </row>
    <row r="23" spans="1:33" ht="18.75" x14ac:dyDescent="0.3">
      <c r="A23" s="12" t="s">
        <v>11</v>
      </c>
      <c r="B23" s="13" t="str">
        <f>_xll.FDS($A23,"FG_COMPANY_NAME")</f>
        <v>Parsley Energy, Inc. Class A</v>
      </c>
      <c r="C23" s="15">
        <f>_xll.FDS($A23,"FF_OG_RSRV_PROVED_DEV_NET(ANN_R_OIL_BOE,0)")</f>
        <v>61.133000000000003</v>
      </c>
      <c r="D23" s="15">
        <f>_xll.FDS($A23,"FF_OG_RSRV_PROVED_DEV_NET(ANN_R_NG_CFE,0)")/1000</f>
        <v>123.946</v>
      </c>
      <c r="E23" s="15">
        <f>IFERROR(_xll.FDS($A23,"FF_OG_RSRV_PROVED_DEV_NET(ANN_R_NGL_BOE,0)"),0)</f>
        <v>24.306000000000001</v>
      </c>
      <c r="F23" s="15">
        <f t="shared" si="0"/>
        <v>106.09666666666666</v>
      </c>
      <c r="G23" s="15">
        <f>_xll.FDS($A23,"FF_OG_RSRV_PROVED_UNDEV_NET(ANN_R_OIL_BOE,0)")</f>
        <v>75.403000000000006</v>
      </c>
      <c r="H23" s="15">
        <f>_xll.FDS($A23,"FF_OG_RSRV_PROVED_UNDEV_NET(ANN_R_NG_CFE,0)")/1000</f>
        <v>99.659000000000006</v>
      </c>
      <c r="I23" s="15">
        <f>IFERROR(_xll.FDS($A23,"FF_OG_RSRV_PROVED_UNDEV_NET(ANN_R_NGL_BOE,0)"),0)</f>
        <v>24.236999999999998</v>
      </c>
      <c r="J23" s="15">
        <f t="shared" si="1"/>
        <v>116.24983333333333</v>
      </c>
      <c r="K23" s="15">
        <f>IF((J23+F23)/_xll.FDS($A23,"FF_OG_TOT_RSRV_PROVED_NET(ANN_R_BOE,0)")-1&lt;0.01,J23+F23,"CHECK RESERVES")</f>
        <v>222.34649999999999</v>
      </c>
      <c r="L23" s="26">
        <f t="shared" si="2"/>
        <v>0.52283185628437301</v>
      </c>
      <c r="M23" s="30">
        <f>_xll.FDS($A23,"FF_OG_FUT_CF(ANN_R_DISCNT_NET,0)")</f>
        <v>1184.3119999999999</v>
      </c>
      <c r="N23" s="33"/>
    </row>
    <row r="24" spans="1:33" ht="18.75" x14ac:dyDescent="0.3">
      <c r="A24" s="12" t="s">
        <v>4</v>
      </c>
      <c r="B24" s="13" t="str">
        <f>_xll.FDS($A24,"FG_COMPANY_NAME")</f>
        <v>Cimarex Energy Co.</v>
      </c>
      <c r="C24" s="15">
        <f>_xll.FDS($A24,"FF_OG_RSRV_PROVED_DEV_NET(ANN_R_OIL_BOE,0)")</f>
        <v>92.031999999999996</v>
      </c>
      <c r="D24" s="15">
        <f>_xll.FDS($A24,"FF_OG_RSRV_PROVED_DEV_NET(ANN_R_NG_CFE,0)")/1000</f>
        <v>1144.72</v>
      </c>
      <c r="E24" s="15">
        <f>IFERROR(_xll.FDS($A24,"FF_OG_RSRV_PROVED_DEV_NET(ANN_R_NGL_BOE,0)"),0)</f>
        <v>99.176000000000002</v>
      </c>
      <c r="F24" s="15">
        <f t="shared" si="0"/>
        <v>381.99466666666666</v>
      </c>
      <c r="G24" s="15">
        <f>_xll.FDS($A24,"FF_OG_RSRV_PROVED_UNDEV_NET(ANN_R_OIL_BOE,0)")</f>
        <v>13.846</v>
      </c>
      <c r="H24" s="15">
        <f>_xll.FDS($A24,"FF_OG_RSRV_PROVED_UNDEV_NET(ANN_R_NG_CFE,0)")/1000</f>
        <v>326.7</v>
      </c>
      <c r="I24" s="15">
        <f>IFERROR(_xll.FDS($A24,"FF_OG_RSRV_PROVED_UNDEV_NET(ANN_R_NGL_BOE,0)"),0)</f>
        <v>31.457000000000001</v>
      </c>
      <c r="J24" s="15">
        <f t="shared" si="1"/>
        <v>99.752999999999986</v>
      </c>
      <c r="K24" s="15">
        <f>IF((J24+F24)/_xll.FDS($A24,"FF_OG_TOT_RSRV_PROVED_NET(ANN_R_BOE,0)")-1&lt;0.01,J24+F24,"CHECK RESERVES")</f>
        <v>481.74766666666665</v>
      </c>
      <c r="L24" s="26">
        <f t="shared" si="2"/>
        <v>0.20706483269595491</v>
      </c>
      <c r="M24" s="30">
        <f>_xll.FDS($A24,"FF_OG_FUT_CF(ANN_R_DISCNT_NET,0)")</f>
        <v>1892.6179999999999</v>
      </c>
      <c r="N24" s="33"/>
    </row>
    <row r="25" spans="1:33" ht="18.75" x14ac:dyDescent="0.3">
      <c r="A25" s="12" t="s">
        <v>37</v>
      </c>
      <c r="B25" s="13" t="str">
        <f>_xll.FDS($A25,"FG_COMPANY_NAME")</f>
        <v>Centennial Resource Development, Inc. Class A</v>
      </c>
      <c r="C25" s="34">
        <v>14.551</v>
      </c>
      <c r="D25" s="34">
        <v>42.19</v>
      </c>
      <c r="E25" s="34">
        <v>3.6179999999999999</v>
      </c>
      <c r="F25" s="15">
        <f t="shared" si="0"/>
        <v>25.200666666666667</v>
      </c>
      <c r="G25" s="34">
        <v>31.914000000000001</v>
      </c>
      <c r="H25" s="34">
        <v>106.154</v>
      </c>
      <c r="I25" s="34">
        <v>8.1519999999999992</v>
      </c>
      <c r="J25" s="15">
        <f t="shared" si="1"/>
        <v>57.75833333333334</v>
      </c>
      <c r="K25" s="15">
        <f>IF((J25+F25)/_xll.FDS($A25,"FF_OG_TOT_RSRV_PROVED_NET(ANN_R_BOE,0)")-1&lt;0.01,J25+F25,"CHECK RESERVES")</f>
        <v>82.959000000000003</v>
      </c>
      <c r="L25" s="26">
        <f t="shared" si="2"/>
        <v>0.6962274537221198</v>
      </c>
      <c r="M25" s="30">
        <f>_xll.FDS($A25,"FF_OG_FUT_CF(ANN_R_DISCNT_NET,0)")</f>
        <v>584.80499999999995</v>
      </c>
      <c r="N25" s="33"/>
    </row>
    <row r="26" spans="1:33" ht="18.75" x14ac:dyDescent="0.3">
      <c r="A26" s="12" t="s">
        <v>10</v>
      </c>
      <c r="B26" s="13" t="str">
        <f>_xll.FDS($A26,"FG_COMPANY_NAME")</f>
        <v>Laredo Petroleum, Inc.</v>
      </c>
      <c r="C26" s="15">
        <f>_xll.FDS($A26,"FF_OG_RSRV_PROVED_DEV_NET(ANN_R_OIL_BOE,0)")</f>
        <v>53.155999999999999</v>
      </c>
      <c r="D26" s="15">
        <f>_xll.FDS($A26,"FF_OG_RSRV_PROVED_DEV_NET(ANN_R_NG_CFE,0)")/1000</f>
        <v>270.291</v>
      </c>
      <c r="E26" s="15">
        <f>IFERROR(_xll.FDS($A26,"FF_OG_RSRV_PROVED_DEV_NET(ANN_R_NGL_BOE,0)"),0)</f>
        <v>42.95</v>
      </c>
      <c r="F26" s="15">
        <f t="shared" si="0"/>
        <v>141.15449999999998</v>
      </c>
      <c r="G26" s="15">
        <f>_xll.FDS($A26,"FF_OG_RSRV_PROVED_UNDEV_NET(ANN_R_OIL_BOE,0)")</f>
        <v>10.784000000000001</v>
      </c>
      <c r="H26" s="15">
        <f>_xll.FDS($A26,"FF_OG_RSRV_PROVED_UNDEV_NET(ANN_R_NG_CFE,0)")/1000</f>
        <v>46.566000000000003</v>
      </c>
      <c r="I26" s="15">
        <f>IFERROR(_xll.FDS($A26,"FF_OG_RSRV_PROVED_UNDEV_NET(ANN_R_NGL_BOE,0)"),0)</f>
        <v>7.4</v>
      </c>
      <c r="J26" s="15">
        <f t="shared" si="1"/>
        <v>25.945</v>
      </c>
      <c r="K26" s="15">
        <f>IF((J26+F26)/_xll.FDS($A26,"FF_OG_TOT_RSRV_PROVED_NET(ANN_R_BOE,0)")-1&lt;0.01,J26+F26,"CHECK RESERVES")</f>
        <v>167.09949999999998</v>
      </c>
      <c r="L26" s="26">
        <f t="shared" si="2"/>
        <v>0.15526677219261581</v>
      </c>
      <c r="M26" s="30">
        <f>_xll.FDS($A26,"FF_OG_FUT_CF(ANN_R_DISCNT_NET,0)")</f>
        <v>978.49400000000003</v>
      </c>
      <c r="N26" s="33"/>
    </row>
    <row r="27" spans="1:33" ht="18.75" x14ac:dyDescent="0.3">
      <c r="A27" s="12" t="s">
        <v>20</v>
      </c>
      <c r="B27" s="13" t="str">
        <f>_xll.FDS($A27,"FG_COMPANY_NAME")</f>
        <v>Callon Petroleum Company</v>
      </c>
      <c r="C27" s="15">
        <f>_xll.FDS($A27,"FF_OG_RSRV_PROVED_DEV_NET(ANN_R_OIL_BOE,0)")</f>
        <v>32.92</v>
      </c>
      <c r="D27" s="15">
        <f>_xll.FDS($A27,"FF_OG_RSRV_PROVED_DEV_NET(ANN_R_NG_CFE,0)")/1000</f>
        <v>61.871000000000002</v>
      </c>
      <c r="E27" s="15">
        <f>IFERROR(_xll.FDS($A27,"FF_OG_RSRV_PROVED_DEV_NET(ANN_R_NGL_BOE,0)"),0)</f>
        <v>0</v>
      </c>
      <c r="F27" s="15">
        <f t="shared" si="0"/>
        <v>43.231833333333334</v>
      </c>
      <c r="G27" s="15">
        <f>_xll.FDS($A27,"FF_OG_RSRV_PROVED_UNDEV_NET(ANN_R_OIL_BOE,0)")</f>
        <v>38.225000000000001</v>
      </c>
      <c r="H27" s="15">
        <f>_xll.FDS($A27,"FF_OG_RSRV_PROVED_UNDEV_NET(ANN_R_NG_CFE,0)")/1000</f>
        <v>60.74</v>
      </c>
      <c r="I27" s="15">
        <f>IFERROR(_xll.FDS($A27,"FF_OG_RSRV_PROVED_UNDEV_NET(ANN_R_NGL_BOE,0)"),0)</f>
        <v>0</v>
      </c>
      <c r="J27" s="15">
        <f t="shared" si="1"/>
        <v>48.348333333333336</v>
      </c>
      <c r="K27" s="15">
        <f>IF((J27+F27)/_xll.FDS($A27,"FF_OG_TOT_RSRV_PROVED_NET(ANN_R_BOE,0)")-1&lt;0.01,J27+F27,"CHECK RESERVES")</f>
        <v>91.58016666666667</v>
      </c>
      <c r="L27" s="26">
        <f t="shared" si="2"/>
        <v>0.52793454186768973</v>
      </c>
      <c r="M27" s="30">
        <f>_xll.FDS($A27,"FF_OG_FUT_CF(ANN_R_DISCNT_NET,0)")</f>
        <v>809.83199999999999</v>
      </c>
      <c r="N27" s="33"/>
    </row>
    <row r="28" spans="1:33" ht="18.75" x14ac:dyDescent="0.3">
      <c r="A28" s="12" t="s">
        <v>12</v>
      </c>
      <c r="B28" s="13" t="str">
        <f>_xll.FDS($A28,"FG_COMPANY_NAME")</f>
        <v>RSP Permian, Inc.</v>
      </c>
      <c r="C28" s="15">
        <f>_xll.FDS($A28,"FF_OG_RSRV_PROVED_DEV_NET(ANN_R_OIL_BOE,0)")</f>
        <v>65.025000000000006</v>
      </c>
      <c r="D28" s="15">
        <f>_xll.FDS($A28,"FF_OG_RSRV_PROVED_DEV_NET(ANN_R_NG_CFE,0)")/1000</f>
        <v>76.254600000000011</v>
      </c>
      <c r="E28" s="15">
        <f>IFERROR(_xll.FDS($A28,"FF_OG_RSRV_PROVED_DEV_NET(ANN_R_NGL_BOE,0)"),0)</f>
        <v>18.759699999999999</v>
      </c>
      <c r="F28" s="15">
        <f t="shared" si="0"/>
        <v>96.493800000000007</v>
      </c>
      <c r="G28" s="15">
        <f>_xll.FDS($A28,"FF_OG_RSRV_PROVED_UNDEV_NET(ANN_R_OIL_BOE,0)")</f>
        <v>99.702500000000001</v>
      </c>
      <c r="H28" s="15">
        <f>_xll.FDS($A28,"FF_OG_RSRV_PROVED_UNDEV_NET(ANN_R_NG_CFE,0)")/1000</f>
        <v>100.5307</v>
      </c>
      <c r="I28" s="15">
        <f>IFERROR(_xll.FDS($A28,"FF_OG_RSRV_PROVED_UNDEV_NET(ANN_R_NGL_BOE,0)"),0)</f>
        <v>23.936399999999999</v>
      </c>
      <c r="J28" s="15">
        <f t="shared" si="1"/>
        <v>140.39401666666666</v>
      </c>
      <c r="K28" s="15">
        <f>IF((J28+F28)/_xll.FDS($A28,"FF_OG_TOT_RSRV_PROVED_NET(ANN_R_BOE,0)")-1&lt;0.01,J28+F28,"CHECK RESERVES")</f>
        <v>236.88781666666665</v>
      </c>
      <c r="L28" s="26">
        <f t="shared" si="2"/>
        <v>0.59266035139417961</v>
      </c>
      <c r="M28" s="30">
        <f>_xll.FDS($A28,"FF_OG_FUT_CF(ANN_R_DISCNT_NET,0)")</f>
        <v>1193.396</v>
      </c>
      <c r="N28" s="33"/>
    </row>
    <row r="29" spans="1:33" ht="18.75" x14ac:dyDescent="0.3">
      <c r="A29" s="12" t="s">
        <v>8</v>
      </c>
      <c r="B29" s="13" t="str">
        <f>_xll.FDS($A29,"FG_COMPANY_NAME")</f>
        <v>Diamondback Energy, Inc.</v>
      </c>
      <c r="C29" s="15">
        <f>_xll.FDS($A29,"FF_OG_RSRV_PROVED_DEV_NET(ANN_R_OIL_BOE,0)")</f>
        <v>79.456999999999994</v>
      </c>
      <c r="D29" s="15">
        <f>_xll.FDS($A29,"FF_OG_RSRV_PROVED_DEV_NET(ANN_R_NG_CFE,0)")/1000</f>
        <v>105.399</v>
      </c>
      <c r="E29" s="15">
        <f>IFERROR(_xll.FDS($A29,"FF_OG_RSRV_PROVED_DEV_NET(ANN_R_NGL_BOE,0)"),0)</f>
        <v>22.08</v>
      </c>
      <c r="F29" s="15">
        <f t="shared" si="0"/>
        <v>119.1035</v>
      </c>
      <c r="G29" s="15">
        <f>_xll.FDS($A29,"FF_OG_RSRV_PROVED_UNDEV_NET(ANN_R_OIL_BOE,0)")</f>
        <v>59.716999999999999</v>
      </c>
      <c r="H29" s="15">
        <f>_xll.FDS($A29,"FF_OG_RSRV_PROVED_UNDEV_NET(ANN_R_NG_CFE,0)")/1000</f>
        <v>69.497</v>
      </c>
      <c r="I29" s="15">
        <f>IFERROR(_xll.FDS($A29,"FF_OG_RSRV_PROVED_UNDEV_NET(ANN_R_NGL_BOE,0)"),0)</f>
        <v>15.054</v>
      </c>
      <c r="J29" s="15">
        <f t="shared" si="1"/>
        <v>86.353833333333341</v>
      </c>
      <c r="K29" s="15">
        <f>IF((J29+F29)/_xll.FDS($A29,"FF_OG_TOT_RSRV_PROVED_NET(ANN_R_BOE,0)")-1&lt;0.01,J29+F29,"CHECK RESERVES")</f>
        <v>205.45733333333334</v>
      </c>
      <c r="L29" s="26">
        <f t="shared" si="2"/>
        <v>0.42030056524306753</v>
      </c>
      <c r="M29" s="30">
        <f>_xll.FDS($A29,"FF_OG_FUT_CF(ANN_R_DISCNT_NET,0)")</f>
        <v>1711.413</v>
      </c>
      <c r="N29" s="33"/>
    </row>
    <row r="30" spans="1:33" ht="18.75" x14ac:dyDescent="0.3">
      <c r="A30" s="12" t="s">
        <v>82</v>
      </c>
      <c r="B30" s="13" t="str">
        <f>_xll.FDS($A30,"FG_COMPANY_NAME")</f>
        <v>Devon Energy Corporation</v>
      </c>
      <c r="C30" s="15">
        <f>_xll.FDS($A30,"FF_OG_RSRV_PROVED_DEV_NET(ANN_R_OIL_BOE,0)")</f>
        <v>367</v>
      </c>
      <c r="D30" s="15">
        <f>_xll.FDS($A30,"FF_OG_RSRV_PROVED_DEV_NET(ANN_R_NG_CFE,0)")/1000</f>
        <v>5377</v>
      </c>
      <c r="E30" s="15">
        <f>IFERROR(_xll.FDS($A30,"FF_OG_RSRV_PROVED_DEV_NET(ANN_R_NGL_BOE,0)"),0)</f>
        <v>387</v>
      </c>
      <c r="F30" s="15">
        <f t="shared" ref="F30" si="3">+C30+D30/6+E30</f>
        <v>1650.1666666666665</v>
      </c>
      <c r="G30" s="15">
        <f>_xll.FDS($A30,"FF_OG_RSRV_PROVED_UNDEV_NET(ANN_R_OIL_BOE,0)")</f>
        <v>328</v>
      </c>
      <c r="H30" s="15">
        <f>_xll.FDS($A30,"FF_OG_RSRV_PROVED_UNDEV_NET(ANN_R_NG_CFE,0)")/1000</f>
        <v>254</v>
      </c>
      <c r="I30" s="15">
        <f>IFERROR(_xll.FDS($A30,"FF_OG_RSRV_PROVED_UNDEV_NET(ANN_R_NGL_BOE,0)"),0)</f>
        <v>38</v>
      </c>
      <c r="J30" s="15">
        <f t="shared" ref="J30" si="4">+G30+H30/6+I30</f>
        <v>408.33333333333331</v>
      </c>
      <c r="K30" s="15">
        <f>IF((J30+F30)/_xll.FDS($A30,"FF_OG_TOT_RSRV_PROVED_NET(ANN_R_BOE,0)")-1&lt;0.01,J30+F30,"CHECK RESERVES")</f>
        <v>2058.5</v>
      </c>
      <c r="L30" s="26">
        <f t="shared" ref="L30" si="5">+J30/K30</f>
        <v>0.19836450489838878</v>
      </c>
      <c r="M30" s="30">
        <f>_xll.FDS($A30,"FF_OG_FUT_CF(ANN_R_DISCNT_NET,0)")</f>
        <v>4198</v>
      </c>
      <c r="N30" s="33"/>
    </row>
    <row r="31" spans="1:33" ht="18.75" x14ac:dyDescent="0.3">
      <c r="A31" s="12" t="s">
        <v>86</v>
      </c>
      <c r="B31" s="13" t="str">
        <f>_xll.FDS($A31,"FG_COMPANY_NAME")</f>
        <v>Abraxas Petroleum Corporation</v>
      </c>
      <c r="C31" s="15">
        <f>_xll.FDS($A31,"FF_OG_RSRV_PROVED_DEV_NET(ANN_R_OIL_BOE,0)")</f>
        <v>7.8179999999999996</v>
      </c>
      <c r="D31" s="15">
        <f>_xll.FDS($A31,"FF_OG_RSRV_PROVED_DEV_NET(ANN_R_NG_CFE,0)")/1000</f>
        <v>27.792000000000002</v>
      </c>
      <c r="E31" s="15">
        <f>IFERROR(_xll.FDS($A31,"FF_OG_RSRV_PROVED_DEV_NET(ANN_R_NGL_BOE,0)"),0)</f>
        <v>2.5680000000000001</v>
      </c>
      <c r="F31" s="15">
        <f t="shared" ref="F31:F33" si="6">+C31+D31/6+E31</f>
        <v>15.017999999999999</v>
      </c>
      <c r="G31" s="15">
        <f>_xll.FDS($A31,"FF_OG_RSRV_PROVED_UNDEV_NET(ANN_R_OIL_BOE,0)")</f>
        <v>16.390999999999998</v>
      </c>
      <c r="H31" s="15">
        <f>_xll.FDS($A31,"FF_OG_RSRV_PROVED_UNDEV_NET(ANN_R_NG_CFE,0)")/1000</f>
        <v>43.036999999999999</v>
      </c>
      <c r="I31" s="15">
        <f>IFERROR(_xll.FDS($A31,"FF_OG_RSRV_PROVED_UNDEV_NET(ANN_R_NGL_BOE,0)"),0)</f>
        <v>6.0759999999999996</v>
      </c>
      <c r="J31" s="15">
        <f t="shared" ref="J31:J33" si="7">+G31+H31/6+I31</f>
        <v>29.639833333333332</v>
      </c>
      <c r="K31" s="15">
        <f>IF((J31+F31)/_xll.FDS($A31,"FF_OG_TOT_RSRV_PROVED_NET(ANN_R_BOE,0)")-1&lt;0.01,J31+F31,"CHECK RESERVES")</f>
        <v>44.657833333333329</v>
      </c>
      <c r="L31" s="26">
        <f t="shared" ref="L31:L33" si="8">+J31/K31</f>
        <v>0.6637096142147515</v>
      </c>
      <c r="M31" s="30">
        <f>_xll.FDS($A31,"FF_OG_FUT_CF(ANN_R_DISCNT_NET,0)")</f>
        <v>160.6</v>
      </c>
    </row>
    <row r="32" spans="1:33" ht="18.75" x14ac:dyDescent="0.3">
      <c r="A32" s="12" t="s">
        <v>87</v>
      </c>
      <c r="B32" s="13" t="str">
        <f>_xll.FDS($A32,"FG_COMPANY_NAME")</f>
        <v>ConocoPhillips</v>
      </c>
      <c r="C32" s="15">
        <f>_xll.FDS($A32,"FF_OG_RSRV_PROVED_DEV_NET(ANN_R_OIL_BOE,0)")</f>
        <v>2078</v>
      </c>
      <c r="D32" s="15">
        <f>_xll.FDS($A32,"FF_OG_RSRV_PROVED_DEV_NET(ANN_R_NG_CFE,0)")/1000</f>
        <v>13847</v>
      </c>
      <c r="E32" s="15">
        <f>IFERROR(_xll.FDS($A32,"FF_OG_RSRV_PROVED_DEV_NET(ANN_R_NGL_BOE,0)"),0)</f>
        <v>430</v>
      </c>
      <c r="F32" s="15">
        <f t="shared" si="6"/>
        <v>4815.8333333333339</v>
      </c>
      <c r="G32" s="15">
        <f>_xll.FDS($A32,"FF_OG_RSRV_PROVED_UNDEV_NET(ANN_R_OIL_BOE,0)")</f>
        <v>1305</v>
      </c>
      <c r="H32" s="15">
        <f>_xll.FDS($A32,"FF_OG_RSRV_PROVED_UNDEV_NET(ANN_R_NG_CFE,0)")/1000</f>
        <v>1378</v>
      </c>
      <c r="I32" s="15">
        <f>IFERROR(_xll.FDS($A32,"FF_OG_RSRV_PROVED_UNDEV_NET(ANN_R_NGL_BOE,0)"),0)</f>
        <v>74</v>
      </c>
      <c r="J32" s="15">
        <f t="shared" si="7"/>
        <v>1608.6666666666667</v>
      </c>
      <c r="K32" s="15">
        <f>IF((J32+F32)/_xll.FDS($A32,"FF_OG_TOT_RSRV_PROVED_NET(ANN_R_BOE,0)")-1&lt;0.01,J32+F32,"CHECK RESERVES")</f>
        <v>6424.5000000000009</v>
      </c>
      <c r="L32" s="26">
        <f t="shared" si="8"/>
        <v>0.25039562093029288</v>
      </c>
      <c r="M32" s="30">
        <f>_xll.FDS($A32,"FF_OG_FUT_CF(ANN_R_DISCNT_NET,0)")</f>
        <v>8151</v>
      </c>
      <c r="AB32" s="1">
        <f>+C25*1000</f>
        <v>14551</v>
      </c>
      <c r="AC32" s="1">
        <f>+D25*1000</f>
        <v>42190</v>
      </c>
      <c r="AD32" s="1">
        <f>+E25*1000</f>
        <v>3618</v>
      </c>
      <c r="AG32" s="32"/>
    </row>
    <row r="33" spans="1:33" ht="18.75" x14ac:dyDescent="0.3">
      <c r="A33" s="12" t="s">
        <v>88</v>
      </c>
      <c r="B33" s="13" t="str">
        <f>_xll.FDS($A33,"FG_COMPANY_NAME")</f>
        <v>U.S. Energy Corp.</v>
      </c>
      <c r="C33" s="15">
        <f>_xll.FDS($A33,"FF_OG_RSRV_PROVED_DEV_NET(ANN_R_OIL_BOE,0)")</f>
        <v>0.6573</v>
      </c>
      <c r="D33" s="15">
        <f>_xll.FDS($A33,"FF_OG_RSRV_PROVED_DEV_NET(ANN_R_NG_CFE,0)")/1000</f>
        <v>1.37917</v>
      </c>
      <c r="E33" s="15">
        <f>IFERROR(_xll.FDS($A33,"FF_OG_RSRV_PROVED_DEV_NET(ANN_R_NGL_BOE,0)"),0)</f>
        <v>0</v>
      </c>
      <c r="F33" s="15">
        <f t="shared" si="6"/>
        <v>0.88716166666666663</v>
      </c>
      <c r="G33" s="15">
        <f>_xll.FDS($A33,"FF_OG_RSRV_PROVED_UNDEV_NET(ANN_R_OIL_BOE,0)")</f>
        <v>0</v>
      </c>
      <c r="H33" s="15">
        <f>_xll.FDS($A33,"FF_OG_RSRV_PROVED_UNDEV_NET(ANN_R_NG_CFE,0)")/1000</f>
        <v>0</v>
      </c>
      <c r="I33" s="15">
        <f>IFERROR(_xll.FDS($A33,"FF_OG_RSRV_PROVED_UNDEV_NET(ANN_R_NGL_BOE,0)"),0)</f>
        <v>0</v>
      </c>
      <c r="J33" s="15">
        <f t="shared" si="7"/>
        <v>0</v>
      </c>
      <c r="K33" s="15">
        <f>IF((J33+F33)/_xll.FDS($A33,"FF_OG_TOT_RSRV_PROVED_NET(ANN_R_BOE,0)")-1&lt;0.01,J33+F33,"CHECK RESERVES")</f>
        <v>0.88716166666666663</v>
      </c>
      <c r="L33" s="26">
        <f t="shared" si="8"/>
        <v>0</v>
      </c>
      <c r="M33" s="30">
        <f>_xll.FDS($A33,"FF_OG_FUT_CF(ANN_R_DISCNT_NET,0)")</f>
        <v>6.7469999999999999</v>
      </c>
      <c r="AB33" s="1">
        <v>76557</v>
      </c>
      <c r="AC33" s="1">
        <v>185145</v>
      </c>
      <c r="AD33" s="1">
        <v>16276</v>
      </c>
      <c r="AG33" s="32"/>
    </row>
    <row r="34" spans="1:33" x14ac:dyDescent="0.25">
      <c r="C34" s="11"/>
      <c r="AC34" s="1">
        <f>+AB33+AD33</f>
        <v>92833</v>
      </c>
    </row>
    <row r="36" spans="1:33" x14ac:dyDescent="0.25">
      <c r="C36" s="11"/>
    </row>
    <row r="39" spans="1:33" x14ac:dyDescent="0.25">
      <c r="I39" s="33"/>
    </row>
    <row r="41" spans="1:33" x14ac:dyDescent="0.25">
      <c r="I41" s="3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showGridLines="0" zoomScale="85" zoomScaleNormal="85" workbookViewId="0">
      <pane xSplit="2" ySplit="1" topLeftCell="C2" activePane="bottomRight" state="frozen"/>
      <selection activeCell="C37" sqref="C37"/>
      <selection pane="topRight" activeCell="C37" sqref="C37"/>
      <selection pane="bottomLeft" activeCell="C37" sqref="C37"/>
      <selection pane="bottomRight" activeCell="A33" sqref="A33"/>
    </sheetView>
  </sheetViews>
  <sheetFormatPr defaultRowHeight="15" x14ac:dyDescent="0.25"/>
  <cols>
    <col min="1" max="1" width="11.28515625" style="8" customWidth="1"/>
    <col min="2" max="2" width="34" style="9" customWidth="1"/>
    <col min="3" max="3" width="17" style="1" customWidth="1"/>
    <col min="4" max="4" width="16.42578125" style="1" customWidth="1"/>
    <col min="5" max="16384" width="9.140625" style="1"/>
  </cols>
  <sheetData>
    <row r="1" spans="1:4" ht="67.5" customHeight="1" x14ac:dyDescent="0.25">
      <c r="A1" s="22" t="s">
        <v>0</v>
      </c>
      <c r="B1" s="22" t="s">
        <v>1</v>
      </c>
      <c r="C1" s="22" t="s">
        <v>62</v>
      </c>
      <c r="D1" s="22" t="s">
        <v>61</v>
      </c>
    </row>
    <row r="2" spans="1:4" ht="18.75" x14ac:dyDescent="0.3">
      <c r="A2" s="12" t="s">
        <v>19</v>
      </c>
      <c r="B2" s="13" t="str">
        <f>_xll.FDS($A2,"FG_COMPANY_NAME")</f>
        <v>PDC Energy Inc</v>
      </c>
      <c r="C2" s="15">
        <f>_xll.FDS(A2,"FF_OG_AREA_TOT(ANN_R_GROSS_ACRE,"&amp;Current_Quarter&amp;")")/1000</f>
        <v>240.947</v>
      </c>
      <c r="D2" s="15">
        <f>_xll.FDS(A2,"FF_OG_AREA_TOT(ANN_R_NET_ACRE,"&amp;Current_Quarter&amp;")")/1000</f>
        <v>220.45400000000001</v>
      </c>
    </row>
    <row r="3" spans="1:4" ht="18.75" x14ac:dyDescent="0.3">
      <c r="A3" s="12" t="s">
        <v>40</v>
      </c>
      <c r="B3" s="13" t="str">
        <f>_xll.FDS($A3,"FG_COMPANY_NAME")</f>
        <v>Approach Resources Inc.</v>
      </c>
      <c r="C3" s="15">
        <f>_xll.FDS(A3,"FF_OG_AREA_TOT(ANN_R_GROSS_ACRE,"&amp;Current_Quarter&amp;")")/1000</f>
        <v>140.28800000000001</v>
      </c>
      <c r="D3" s="15">
        <f>_xll.FDS(A3,"FF_OG_AREA_TOT(ANN_R_NET_ACRE,"&amp;Current_Quarter&amp;")")/1000</f>
        <v>125.09399999999999</v>
      </c>
    </row>
    <row r="4" spans="1:4" ht="18.75" x14ac:dyDescent="0.3">
      <c r="A4" s="12" t="s">
        <v>5</v>
      </c>
      <c r="B4" s="13" t="str">
        <f>_xll.FDS($A4,"FG_COMPANY_NAME")</f>
        <v>QEP Resources, Inc.</v>
      </c>
      <c r="C4" s="15">
        <f>_xll.FDS(A4,"FF_OG_AREA_TOT(ANN_R_GROSS_ACRE,"&amp;Current_Quarter&amp;")")/1000</f>
        <v>2496.6950000000002</v>
      </c>
      <c r="D4" s="15">
        <f>_xll.FDS(A4,"FF_OG_AREA_TOT(ANN_R_NET_ACRE,"&amp;Current_Quarter&amp;")")/1000</f>
        <v>1198.258</v>
      </c>
    </row>
    <row r="5" spans="1:4" ht="18.75" x14ac:dyDescent="0.3">
      <c r="A5" s="12" t="s">
        <v>2</v>
      </c>
      <c r="B5" s="13" t="str">
        <f>_xll.FDS($A5,"FG_COMPANY_NAME")</f>
        <v>Marathon Oil Corporation</v>
      </c>
      <c r="C5" s="15">
        <f>_xll.FDS(A5,"FF_OG_AREA_TOT(ANN_R_GROSS_ACRE,"&amp;Current_Quarter&amp;")")/1000</f>
        <v>17776</v>
      </c>
      <c r="D5" s="15">
        <f>_xll.FDS(A5,"FF_OG_AREA_TOT(ANN_R_NET_ACRE,"&amp;Current_Quarter&amp;")")/1000</f>
        <v>4519</v>
      </c>
    </row>
    <row r="6" spans="1:4" ht="18.75" x14ac:dyDescent="0.3">
      <c r="A6" s="12" t="s">
        <v>39</v>
      </c>
      <c r="B6" s="13" t="str">
        <f>_xll.FDS($A6,"FG_COMPANY_NAME")</f>
        <v>Apache Corporation</v>
      </c>
      <c r="C6" s="15">
        <f>_xll.FDS(A6,"FF_OG_AREA_TOT(ANN_R_GROSS_ACRE,"&amp;Current_Quarter&amp;")")/1000</f>
        <v>16443</v>
      </c>
      <c r="D6" s="15">
        <f>_xll.FDS(A6,"FF_OG_AREA_TOT(ANN_R_NET_ACRE,"&amp;Current_Quarter&amp;")")/1000</f>
        <v>10955</v>
      </c>
    </row>
    <row r="7" spans="1:4" ht="18.75" x14ac:dyDescent="0.3">
      <c r="A7" s="12" t="s">
        <v>13</v>
      </c>
      <c r="B7" s="13" t="str">
        <f>_xll.FDS($A7,"FG_COMPANY_NAME")</f>
        <v>Noble Energy, Inc.</v>
      </c>
      <c r="C7" s="15">
        <f>_xll.FDS(A7,"FF_OG_AREA_TOT(ANN_R_GROSS_ACRE,"&amp;Current_Quarter&amp;")")/1000</f>
        <v>8014</v>
      </c>
      <c r="D7" s="15">
        <f>_xll.FDS(A7,"FF_OG_AREA_TOT(ANN_R_NET_ACRE,"&amp;Current_Quarter&amp;")")/1000</f>
        <v>3522</v>
      </c>
    </row>
    <row r="8" spans="1:4" ht="18.75" x14ac:dyDescent="0.3">
      <c r="A8" s="12" t="s">
        <v>43</v>
      </c>
      <c r="B8" s="13" t="str">
        <f>_xll.FDS($A8,"FG_COMPANY_NAME")</f>
        <v>Occidental Petroleum Corporation</v>
      </c>
      <c r="C8" s="15">
        <f>_xll.FDS(A8,"FF_OG_AREA_TOT(ANN_R_GROSS_ACRE,"&amp;Current_Quarter&amp;")")/1000</f>
        <v>10871</v>
      </c>
      <c r="D8" s="15">
        <f>_xll.FDS(A8,"FF_OG_AREA_TOT(ANN_R_NET_ACRE,"&amp;Current_Quarter&amp;")")/1000</f>
        <v>5095</v>
      </c>
    </row>
    <row r="9" spans="1:4" ht="18.75" x14ac:dyDescent="0.3">
      <c r="A9" s="12" t="s">
        <v>21</v>
      </c>
      <c r="B9" s="13" t="str">
        <f>_xll.FDS($A9,"FG_COMPANY_NAME")</f>
        <v>Halcon Resources Corp</v>
      </c>
      <c r="C9" s="15">
        <f>_xll.FDS(A9,"FF_OG_AREA_TOT(ANN_R_GROSS_ACRE,"&amp;Current_Quarter&amp;")")/1000</f>
        <v>798.66700000000003</v>
      </c>
      <c r="D9" s="15">
        <f>_xll.FDS(A9,"FF_OG_AREA_TOT(ANN_R_NET_ACRE,"&amp;Current_Quarter&amp;")")/1000</f>
        <v>456.97300000000001</v>
      </c>
    </row>
    <row r="10" spans="1:4" ht="18.75" x14ac:dyDescent="0.3">
      <c r="A10" s="12" t="s">
        <v>14</v>
      </c>
      <c r="B10" s="13" t="str">
        <f>_xll.FDS($A10,"FG_COMPANY_NAME")</f>
        <v>WPX Energy, Inc. Class A</v>
      </c>
      <c r="C10" s="15">
        <f>_xll.FDS(A10,"FF_OG_AREA_TOT(ANN_R_GROSS_ACRE,"&amp;Current_Quarter&amp;")")/1000</f>
        <v>853.63599999999997</v>
      </c>
      <c r="D10" s="15">
        <f>_xll.FDS(A10,"FF_OG_AREA_TOT(ANN_R_NET_ACRE,"&amp;Current_Quarter&amp;")")/1000</f>
        <v>509.58499999999998</v>
      </c>
    </row>
    <row r="11" spans="1:4" ht="18.75" x14ac:dyDescent="0.3">
      <c r="A11" s="12" t="s">
        <v>18</v>
      </c>
      <c r="B11" s="13" t="str">
        <f>_xll.FDS($A11,"FG_COMPANY_NAME")</f>
        <v>SM Energy Company</v>
      </c>
      <c r="C11" s="15">
        <f>_xll.FDS(A11,"FF_OG_AREA_TOT(ANN_R_GROSS_ACRE,"&amp;Current_Quarter&amp;")")/1000</f>
        <v>1277.145</v>
      </c>
      <c r="D11" s="15">
        <f>_xll.FDS(A11,"FF_OG_AREA_TOT(ANN_R_NET_ACRE,"&amp;Current_Quarter&amp;")")/1000</f>
        <v>851.32399999999996</v>
      </c>
    </row>
    <row r="12" spans="1:4" ht="18.75" x14ac:dyDescent="0.3">
      <c r="A12" s="12" t="s">
        <v>38</v>
      </c>
      <c r="B12" s="13" t="str">
        <f>_xll.FDS($A12,"FG_COMPANY_NAME")</f>
        <v>EOG Resources, Inc.</v>
      </c>
      <c r="C12" s="15">
        <f>_xll.FDS(A12,"FF_OG_AREA_TOT(ANN_R_GROSS_ACRE,"&amp;Current_Quarter&amp;")")/1000</f>
        <v>6745.0550000000003</v>
      </c>
      <c r="D12" s="15">
        <f>_xll.FDS(A12,"FF_OG_AREA_TOT(ANN_R_NET_ACRE,"&amp;Current_Quarter&amp;")")/1000</f>
        <v>4841.9939999999997</v>
      </c>
    </row>
    <row r="13" spans="1:4" ht="18.75" x14ac:dyDescent="0.3">
      <c r="A13" s="12" t="s">
        <v>6</v>
      </c>
      <c r="B13" s="13" t="str">
        <f>_xll.FDS($A13,"FG_COMPANY_NAME")</f>
        <v>Encana Corporation</v>
      </c>
      <c r="C13" s="15">
        <f>_xll.FDS(A13,"FF_OG_AREA_TOT(ANN_R_GROSS_ACRE,"&amp;Current_Quarter&amp;")")/1000</f>
        <v>5092.9796279999991</v>
      </c>
      <c r="D13" s="15">
        <f>_xll.FDS(A13,"FF_OG_AREA_TOT(ANN_R_NET_ACRE,"&amp;Current_Quarter&amp;")")/1000</f>
        <v>3633.9854640000003</v>
      </c>
    </row>
    <row r="14" spans="1:4" ht="18.75" x14ac:dyDescent="0.3">
      <c r="A14" s="12" t="s">
        <v>7</v>
      </c>
      <c r="B14" s="13" t="str">
        <f>_xll.FDS($A14,"FG_COMPANY_NAME")</f>
        <v>Concho Resources Inc.</v>
      </c>
      <c r="C14" s="15">
        <f>_xll.FDS(A14,"FF_OG_AREA_TOT(ANN_R_GROSS_ACRE,"&amp;Current_Quarter&amp;")")/1000</f>
        <v>894.827</v>
      </c>
      <c r="D14" s="15">
        <f>_xll.FDS(A14,"FF_OG_AREA_TOT(ANN_R_NET_ACRE,"&amp;Current_Quarter&amp;")")/1000</f>
        <v>587.00699999999995</v>
      </c>
    </row>
    <row r="15" spans="1:4" ht="18.75" x14ac:dyDescent="0.3">
      <c r="A15" s="12" t="s">
        <v>3</v>
      </c>
      <c r="B15" s="13" t="str">
        <f>_xll.FDS($A15,"FG_COMPANY_NAME")</f>
        <v>EP Energy Corp. Class A</v>
      </c>
      <c r="C15" s="15">
        <f>_xll.FDS(A15,"FF_OG_AREA_TOT(ANN_R_GROSS_ACRE,"&amp;Current_Quarter&amp;")")/1000</f>
        <v>941.61599999999999</v>
      </c>
      <c r="D15" s="15">
        <f>_xll.FDS(A15,"FF_OG_AREA_TOT(ANN_R_NET_ACRE,"&amp;Current_Quarter&amp;")")/1000</f>
        <v>572.51099999999997</v>
      </c>
    </row>
    <row r="16" spans="1:4" ht="18.75" x14ac:dyDescent="0.3">
      <c r="A16" s="12" t="s">
        <v>9</v>
      </c>
      <c r="B16" s="13" t="str">
        <f>_xll.FDS($A16,"FG_COMPANY_NAME")</f>
        <v>Energen Corporation</v>
      </c>
      <c r="C16" s="15">
        <f>_xll.FDS(A16,"FF_OG_AREA_TOT(ANN_R_GROSS_ACRE,"&amp;Current_Quarter&amp;")")/1000</f>
        <v>380.79599999999999</v>
      </c>
      <c r="D16" s="15">
        <f>_xll.FDS(A16,"FF_OG_AREA_TOT(ANN_R_NET_ACRE,"&amp;Current_Quarter&amp;")")/1000</f>
        <v>253.14</v>
      </c>
    </row>
    <row r="17" spans="1:4" ht="18.75" x14ac:dyDescent="0.3">
      <c r="A17" s="12" t="s">
        <v>16</v>
      </c>
      <c r="B17" s="13" t="str">
        <f>_xll.FDS($A17,"FG_COMPANY_NAME")</f>
        <v>Matador Resources Company</v>
      </c>
      <c r="C17" s="15">
        <f>_xll.FDS(A17,"FF_OG_AREA_TOT(ANN_R_GROSS_ACRE,"&amp;Current_Quarter&amp;")")/1000</f>
        <v>220.434</v>
      </c>
      <c r="D17" s="15">
        <f>_xll.FDS(A17,"FF_OG_AREA_TOT(ANN_R_NET_ACRE,"&amp;Current_Quarter&amp;")")/1000</f>
        <v>145.36699999999999</v>
      </c>
    </row>
    <row r="18" spans="1:4" ht="18.75" x14ac:dyDescent="0.3">
      <c r="A18" s="12" t="s">
        <v>36</v>
      </c>
      <c r="B18" s="13" t="str">
        <f>_xll.FDS($A18,"FG_COMPANY_NAME")</f>
        <v>Jagged Peak Energy, Inc.</v>
      </c>
      <c r="C18" s="15">
        <f>_xll.FDS(A18,"FF_OG_AREA_TOT(ANN_R_GROSS_ACRE,"&amp;Current_Quarter&amp;")")/1000</f>
        <v>72.305999999999997</v>
      </c>
      <c r="D18" s="15">
        <f>_xll.FDS(A18,"FF_OG_AREA_TOT(ANN_R_NET_ACRE,"&amp;Current_Quarter&amp;")")/1000</f>
        <v>66.393000000000001</v>
      </c>
    </row>
    <row r="19" spans="1:4" ht="18.75" x14ac:dyDescent="0.3">
      <c r="A19" s="12" t="s">
        <v>41</v>
      </c>
      <c r="B19" s="13" t="str">
        <f>_xll.FDS($A19,"FG_COMPANY_NAME")</f>
        <v>Resolute Energy Corporation</v>
      </c>
      <c r="C19" s="15">
        <f>_xll.FDS(A19,"FF_OG_AREA_TOT(ANN_R_GROSS_ACRE,"&amp;Current_Quarter&amp;")")/1000</f>
        <v>72.337000000000003</v>
      </c>
      <c r="D19" s="15">
        <f>_xll.FDS(A19,"FF_OG_AREA_TOT(ANN_R_NET_ACRE,"&amp;Current_Quarter&amp;")")/1000</f>
        <v>51.948</v>
      </c>
    </row>
    <row r="20" spans="1:4" ht="18.75" x14ac:dyDescent="0.3">
      <c r="A20" s="12" t="s">
        <v>42</v>
      </c>
      <c r="B20" s="13" t="str">
        <f>_xll.FDS($A20,"FG_COMPANY_NAME")</f>
        <v>Earthstone Energy, Inc. Class A</v>
      </c>
      <c r="C20" s="15">
        <f>_xll.FDS(A20,"FF_OG_AREA_TOT(ANN_R_GROSS_ACRE,"&amp;Current_Quarter&amp;")")/1000</f>
        <v>307</v>
      </c>
      <c r="D20" s="15">
        <f>_xll.FDS(A20,"FF_OG_AREA_TOT(ANN_R_NET_ACRE,"&amp;Current_Quarter&amp;")")/1000</f>
        <v>130.1</v>
      </c>
    </row>
    <row r="21" spans="1:4" ht="18.75" x14ac:dyDescent="0.3">
      <c r="A21" s="12" t="s">
        <v>15</v>
      </c>
      <c r="B21" s="13" t="str">
        <f>_xll.FDS($A21,"FG_COMPANY_NAME")</f>
        <v>Pioneer Natural Resources Company</v>
      </c>
      <c r="C21" s="15">
        <f>_xll.FDS(A21,"FF_OG_AREA_TOT(ANN_R_GROSS_ACRE,"&amp;Current_Quarter&amp;")")/1000</f>
        <v>1587.202</v>
      </c>
      <c r="D21" s="15">
        <f>_xll.FDS(A21,"FF_OG_AREA_TOT(ANN_R_NET_ACRE,"&amp;Current_Quarter&amp;")")/1000</f>
        <v>1341.3630000000001</v>
      </c>
    </row>
    <row r="22" spans="1:4" ht="18.75" x14ac:dyDescent="0.3">
      <c r="A22" s="12" t="s">
        <v>17</v>
      </c>
      <c r="B22" s="13" t="str">
        <f>_xll.FDS($A22,"FG_COMPANY_NAME")</f>
        <v>Carrizo Oil &amp; Gas, Inc.</v>
      </c>
      <c r="C22" s="15">
        <f>_xll.FDS(A22,"FF_OG_AREA_TOT(ANN_R_GROSS_ACRE,"&amp;Current_Quarter&amp;")")/1000</f>
        <v>403.65699999999998</v>
      </c>
      <c r="D22" s="15">
        <f>_xll.FDS(A22,"FF_OG_AREA_TOT(ANN_R_NET_ACRE,"&amp;Current_Quarter&amp;")")/1000</f>
        <v>221.28399999999999</v>
      </c>
    </row>
    <row r="23" spans="1:4" ht="18.75" x14ac:dyDescent="0.3">
      <c r="A23" s="12" t="s">
        <v>11</v>
      </c>
      <c r="B23" s="13" t="str">
        <f>_xll.FDS($A23,"FG_COMPANY_NAME")</f>
        <v>Parsley Energy, Inc. Class A</v>
      </c>
      <c r="C23" s="15">
        <f>_xll.FDS(A23,"FF_OG_AREA_TOT(ANN_R_GROSS_ACRE,"&amp;Current_Quarter&amp;")")/1000</f>
        <v>171.73</v>
      </c>
      <c r="D23" s="15">
        <f>_xll.FDS(A23,"FF_OG_AREA_TOT(ANN_R_NET_ACRE,"&amp;Current_Quarter&amp;")")/1000</f>
        <v>138.56700000000001</v>
      </c>
    </row>
    <row r="24" spans="1:4" ht="18.75" x14ac:dyDescent="0.3">
      <c r="A24" s="12" t="s">
        <v>4</v>
      </c>
      <c r="B24" s="13" t="str">
        <f>_xll.FDS($A24,"FG_COMPANY_NAME")</f>
        <v>Cimarex Energy Co.</v>
      </c>
      <c r="C24" s="15">
        <f>_xll.FDS(A24,"FF_OG_AREA_TOT(ANN_R_GROSS_ACRE,"&amp;Current_Quarter&amp;")")/1000</f>
        <v>7374.1819999999998</v>
      </c>
      <c r="D24" s="15">
        <f>_xll.FDS(A24,"FF_OG_AREA_TOT(ANN_R_NET_ACRE,"&amp;Current_Quarter&amp;")")/1000</f>
        <v>6303.2489999999998</v>
      </c>
    </row>
    <row r="25" spans="1:4" ht="18.75" x14ac:dyDescent="0.3">
      <c r="A25" s="12" t="s">
        <v>37</v>
      </c>
      <c r="B25" s="13" t="str">
        <f>_xll.FDS($A25,"FG_COMPANY_NAME")</f>
        <v>Centennial Resource Development, Inc. Class A</v>
      </c>
      <c r="C25" s="15">
        <f>_xll.FDS(A25,"FF_OG_AREA_TOT(ANN_R_GROSS_ACRE,"&amp;Current_Quarter&amp;")")/1000</f>
        <v>123.958</v>
      </c>
      <c r="D25" s="15">
        <f>_xll.FDS(A25,"FF_OG_AREA_TOT(ANN_R_NET_ACRE,"&amp;Current_Quarter&amp;")")/1000</f>
        <v>76.066999999999993</v>
      </c>
    </row>
    <row r="26" spans="1:4" ht="18.75" x14ac:dyDescent="0.3">
      <c r="A26" s="12" t="s">
        <v>10</v>
      </c>
      <c r="B26" s="13" t="str">
        <f>_xll.FDS($A26,"FG_COMPANY_NAME")</f>
        <v>Laredo Petroleum, Inc.</v>
      </c>
      <c r="C26" s="15">
        <f>_xll.FDS(A26,"FF_OG_AREA_TOT(ANN_R_GROSS_ACRE,"&amp;Current_Quarter&amp;")")/1000</f>
        <v>168.15799999999999</v>
      </c>
      <c r="D26" s="15">
        <f>_xll.FDS(A26,"FF_OG_AREA_TOT(ANN_R_NET_ACRE,"&amp;Current_Quarter&amp;")")/1000</f>
        <v>143.04</v>
      </c>
    </row>
    <row r="27" spans="1:4" ht="18.75" x14ac:dyDescent="0.3">
      <c r="A27" s="12" t="s">
        <v>20</v>
      </c>
      <c r="B27" s="13" t="str">
        <f>_xll.FDS($A27,"FG_COMPANY_NAME")</f>
        <v>Callon Petroleum Company</v>
      </c>
      <c r="C27" s="15">
        <f>_xll.FDS(A27,"FF_OG_AREA_TOT(ANN_R_GROSS_ACRE,"&amp;Current_Quarter&amp;")")/1000</f>
        <v>52.338999999999999</v>
      </c>
      <c r="D27" s="15">
        <f>_xll.FDS(A27,"FF_OG_AREA_TOT(ANN_R_NET_ACRE,"&amp;Current_Quarter&amp;")")/1000</f>
        <v>39.825000000000003</v>
      </c>
    </row>
    <row r="28" spans="1:4" ht="18.75" x14ac:dyDescent="0.3">
      <c r="A28" s="12" t="s">
        <v>12</v>
      </c>
      <c r="B28" s="13" t="str">
        <f>_xll.FDS($A28,"FG_COMPANY_NAME")</f>
        <v>RSP Permian, Inc.</v>
      </c>
      <c r="C28" s="15">
        <f>_xll.FDS(A28,"FF_OG_AREA_TOT(ANN_R_GROSS_ACRE,"&amp;Current_Quarter&amp;")")/1000</f>
        <v>138.63300000000001</v>
      </c>
      <c r="D28" s="15">
        <f>_xll.FDS(A28,"FF_OG_AREA_TOT(ANN_R_NET_ACRE,"&amp;Current_Quarter&amp;")")/1000</f>
        <v>83.986000000000004</v>
      </c>
    </row>
    <row r="29" spans="1:4" ht="18.75" x14ac:dyDescent="0.3">
      <c r="A29" s="12" t="s">
        <v>8</v>
      </c>
      <c r="B29" s="13" t="str">
        <f>_xll.FDS($A29,"FG_COMPANY_NAME")</f>
        <v>Diamondback Energy, Inc.</v>
      </c>
      <c r="C29" s="15">
        <f>_xll.FDS(A29,"FF_OG_AREA_TOT(ANN_R_GROSS_ACRE,"&amp;Current_Quarter&amp;")")/1000</f>
        <v>134.10900000000001</v>
      </c>
      <c r="D29" s="15">
        <f>_xll.FDS(A29,"FF_OG_AREA_TOT(ANN_R_NET_ACRE,"&amp;Current_Quarter&amp;")")/1000</f>
        <v>105.89400000000001</v>
      </c>
    </row>
    <row r="30" spans="1:4" ht="18.75" x14ac:dyDescent="0.3">
      <c r="A30" s="12" t="s">
        <v>82</v>
      </c>
      <c r="B30" s="13" t="str">
        <f>_xll.FDS($A30,"FG_COMPANY_NAME")</f>
        <v>Devon Energy Corporation</v>
      </c>
      <c r="C30" s="15">
        <f>_xll.FDS(A30,"FF_OG_AREA_TOT(ANN_R_GROSS_ACRE,"&amp;Current_Quarter&amp;")")/1000</f>
        <v>8708</v>
      </c>
      <c r="D30" s="15">
        <f>_xll.FDS(A30,"FF_OG_AREA_TOT(ANN_R_NET_ACRE,"&amp;Current_Quarter&amp;")")/1000</f>
        <v>4600</v>
      </c>
    </row>
    <row r="31" spans="1:4" ht="18.75" x14ac:dyDescent="0.3">
      <c r="A31" s="12" t="s">
        <v>86</v>
      </c>
      <c r="B31" s="13" t="str">
        <f>_xll.FDS($A31,"FG_COMPANY_NAME")</f>
        <v>Abraxas Petroleum Corporation</v>
      </c>
      <c r="C31" s="15">
        <f>_xll.FDS(A31,"FF_OG_AREA_TOT(ANN_R_GROSS_ACRE,"&amp;Current_Quarter&amp;")")/1000</f>
        <v>90.73</v>
      </c>
      <c r="D31" s="15">
        <f>_xll.FDS(A31,"FF_OG_AREA_TOT(ANN_R_NET_ACRE,"&amp;Current_Quarter&amp;")")/1000</f>
        <v>61.896000000000001</v>
      </c>
    </row>
    <row r="32" spans="1:4" ht="18.75" x14ac:dyDescent="0.3">
      <c r="A32" s="12" t="s">
        <v>87</v>
      </c>
      <c r="B32" s="13" t="str">
        <f>_xll.FDS($A32,"FG_COMPANY_NAME")</f>
        <v>ConocoPhillips</v>
      </c>
      <c r="C32" s="15">
        <f>_xll.FDS(A32,"FF_OG_AREA_TOT(ANN_R_GROSS_ACRE,"&amp;Current_Quarter&amp;")")/1000</f>
        <v>65588</v>
      </c>
      <c r="D32" s="15">
        <f>_xll.FDS(A32,"FF_OG_AREA_TOT(ANN_R_NET_ACRE,"&amp;Current_Quarter&amp;")")/1000</f>
        <v>31097</v>
      </c>
    </row>
    <row r="33" spans="1:4" ht="18.75" x14ac:dyDescent="0.3">
      <c r="A33" s="12" t="s">
        <v>88</v>
      </c>
      <c r="B33" s="13" t="str">
        <f>_xll.FDS($A33,"FG_COMPANY_NAME")</f>
        <v>U.S. Energy Corp.</v>
      </c>
      <c r="C33" s="15">
        <f>_xll.FDS(A33,"FF_OG_AREA_TOT(ANN_R_GROSS_ACRE,"&amp;Current_Quarter&amp;")")/1000</f>
        <v>95.838999999999999</v>
      </c>
      <c r="D33" s="15">
        <f>_xll.FDS(A33,"FF_OG_AREA_TOT(ANN_R_NET_ACRE,"&amp;Current_Quarter&amp;")")/1000</f>
        <v>7.9580000000000002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showGridLines="0" zoomScale="85" zoomScaleNormal="85" workbookViewId="0">
      <pane xSplit="2" ySplit="1" topLeftCell="C2" activePane="bottomRight" state="frozen"/>
      <selection activeCell="C37" sqref="C37"/>
      <selection pane="topRight" activeCell="C37" sqref="C37"/>
      <selection pane="bottomLeft" activeCell="C37" sqref="C37"/>
      <selection pane="bottomRight" activeCell="L1" sqref="L1"/>
    </sheetView>
  </sheetViews>
  <sheetFormatPr defaultRowHeight="15" x14ac:dyDescent="0.25"/>
  <cols>
    <col min="1" max="1" width="11.28515625" style="8" customWidth="1"/>
    <col min="2" max="2" width="34" style="9" customWidth="1"/>
    <col min="3" max="3" width="17" style="1" customWidth="1"/>
    <col min="4" max="6" width="16.42578125" style="1" customWidth="1"/>
    <col min="7" max="7" width="12.7109375" style="1" bestFit="1" customWidth="1"/>
    <col min="8" max="8" width="13.42578125" style="1" customWidth="1"/>
    <col min="9" max="9" width="15.85546875" style="1" customWidth="1"/>
    <col min="10" max="10" width="15.7109375" style="1" customWidth="1"/>
    <col min="11" max="11" width="19.85546875" style="1" bestFit="1" customWidth="1"/>
    <col min="12" max="16384" width="9.140625" style="1"/>
  </cols>
  <sheetData>
    <row r="1" spans="1:12" ht="67.5" customHeight="1" x14ac:dyDescent="0.25">
      <c r="A1" s="22" t="s">
        <v>0</v>
      </c>
      <c r="B1" s="22" t="s">
        <v>1</v>
      </c>
      <c r="C1" s="22" t="s">
        <v>22</v>
      </c>
      <c r="D1" s="22" t="s">
        <v>23</v>
      </c>
      <c r="E1" s="22" t="s">
        <v>70</v>
      </c>
      <c r="F1" s="22" t="s">
        <v>71</v>
      </c>
      <c r="G1" s="22" t="s">
        <v>24</v>
      </c>
      <c r="H1" s="22" t="s">
        <v>25</v>
      </c>
      <c r="I1" s="22" t="s">
        <v>26</v>
      </c>
      <c r="J1" s="22" t="s">
        <v>69</v>
      </c>
      <c r="K1" s="22" t="s">
        <v>94</v>
      </c>
      <c r="L1" s="22" t="s">
        <v>95</v>
      </c>
    </row>
    <row r="2" spans="1:12" ht="18.75" x14ac:dyDescent="0.3">
      <c r="A2" s="12" t="s">
        <v>39</v>
      </c>
      <c r="B2" s="13" t="str">
        <f>_xll.FDS($A2,"FG_COMPANY_NAME")</f>
        <v>Apache Corporation</v>
      </c>
      <c r="C2" s="29" t="str">
        <f>_xll.FDS($A2,"FG_PRICE("&amp;Date&amp;")")</f>
        <v>#Calc</v>
      </c>
      <c r="D2" s="29">
        <f>_xll.FDS($A2,"RTP_PRICE_HIGH_52W")</f>
        <v>60.66</v>
      </c>
      <c r="E2" s="26" t="e">
        <f t="shared" ref="E2:E33" si="0">+C2/D2-1</f>
        <v>#VALUE!</v>
      </c>
      <c r="F2" s="31">
        <f>_xll.FDS($A2,"OS_SEC_SI_PCTFLT(0D)")/100</f>
        <v>7.2787099972133867E-2</v>
      </c>
      <c r="G2" s="30" t="str">
        <f>_xll.FDS($A2,"FREF_MARKET_VALUE_COMPANY("&amp;Date&amp;",,,,,0)")</f>
        <v>#Calc</v>
      </c>
      <c r="H2" s="30">
        <f>_xll.FDS($A2,"FF_CASH_ONLY(QTR,0)")</f>
        <v>1942</v>
      </c>
      <c r="I2" s="30">
        <f>_xll.FDS($A2,"FF_DEBT(QTR,0)")</f>
        <v>8483</v>
      </c>
      <c r="J2" s="30" t="e">
        <f t="shared" ref="J2:J33" si="1">+I2+G2-H2</f>
        <v>#VALUE!</v>
      </c>
      <c r="K2" s="30">
        <f>_xll.FDS($A2,"FF_OG_FUT_CF(ANN_R_DISCNT_NET,0)")</f>
        <v>8060</v>
      </c>
      <c r="L2" s="43" t="e">
        <f t="shared" ref="L2:L33" si="2">+J2/K2</f>
        <v>#VALUE!</v>
      </c>
    </row>
    <row r="3" spans="1:12" ht="18.75" x14ac:dyDescent="0.3">
      <c r="A3" s="12" t="s">
        <v>40</v>
      </c>
      <c r="B3" s="13" t="str">
        <f>_xll.FDS($A3,"FG_COMPANY_NAME")</f>
        <v>Approach Resources Inc.</v>
      </c>
      <c r="C3" s="29" t="str">
        <f>_xll.FDS($A3,"FG_PRICE("&amp;Date&amp;")")</f>
        <v>#Calc</v>
      </c>
      <c r="D3" s="29">
        <f>_xll.FDS($A3,"RTP_PRICE_HIGH_52W")</f>
        <v>4.21</v>
      </c>
      <c r="E3" s="26" t="e">
        <f t="shared" si="0"/>
        <v>#VALUE!</v>
      </c>
      <c r="F3" s="31">
        <f>_xll.FDS($A3,"OS_SEC_SI_PCTFLT(0D)")/100</f>
        <v>0.1978960382466492</v>
      </c>
      <c r="G3" s="30" t="str">
        <f>_xll.FDS($A3,"FREF_MARKET_VALUE_COMPANY("&amp;Date&amp;",,,,,0)")</f>
        <v>#Calc</v>
      </c>
      <c r="H3" s="30">
        <f>_xll.FDS($A3,"FF_CASH_ONLY(QTR,0)")</f>
        <v>2.1000000000000001E-2</v>
      </c>
      <c r="I3" s="30">
        <f>_xll.FDS($A3,"FF_DEBT(QTR,0)")</f>
        <v>375.21</v>
      </c>
      <c r="J3" s="30" t="e">
        <f t="shared" si="1"/>
        <v>#VALUE!</v>
      </c>
      <c r="K3" s="30">
        <f>_xll.FDS($A3,"FF_OG_FUT_CF(ANN_R_DISCNT_NET,0)")</f>
        <v>297.755</v>
      </c>
      <c r="L3" s="43" t="e">
        <f t="shared" si="2"/>
        <v>#VALUE!</v>
      </c>
    </row>
    <row r="4" spans="1:12" ht="18.75" x14ac:dyDescent="0.3">
      <c r="A4" s="12" t="s">
        <v>86</v>
      </c>
      <c r="B4" s="13" t="str">
        <f>_xll.FDS($A4,"FG_COMPANY_NAME")</f>
        <v>Abraxas Petroleum Corporation</v>
      </c>
      <c r="C4" s="29" t="str">
        <f>_xll.FDS($A4,"FG_PRICE("&amp;Date&amp;")")</f>
        <v>#Calc</v>
      </c>
      <c r="D4" s="29">
        <f>_xll.FDS($A4,"RTP_PRICE_HIGH_52W")</f>
        <v>2.7450000000000001</v>
      </c>
      <c r="E4" s="26" t="e">
        <f t="shared" si="0"/>
        <v>#VALUE!</v>
      </c>
      <c r="F4" s="31">
        <f>_xll.FDS($A4,"OS_SEC_SI_PCTFLT(0D)")/100</f>
        <v>1.224078349065991E-2</v>
      </c>
      <c r="G4" s="30" t="str">
        <f>_xll.FDS($A4,"FREF_MARKET_VALUE_COMPANY("&amp;Date&amp;",,,,,0)")</f>
        <v>#Calc</v>
      </c>
      <c r="H4" s="30">
        <f>_xll.FDS($A4,"FF_CASH_ONLY(QTR,0)")</f>
        <v>0.81899999999999995</v>
      </c>
      <c r="I4" s="30">
        <f>_xll.FDS($A4,"FF_DEBT(QTR,0)")</f>
        <v>67.680000000000007</v>
      </c>
      <c r="J4" s="30" t="e">
        <f t="shared" si="1"/>
        <v>#VALUE!</v>
      </c>
      <c r="K4" s="30">
        <f>_xll.FDS($A4,"FF_OG_FUT_CF(ANN_R_DISCNT_NET,0)")</f>
        <v>160.6</v>
      </c>
      <c r="L4" s="43" t="e">
        <f t="shared" si="2"/>
        <v>#VALUE!</v>
      </c>
    </row>
    <row r="5" spans="1:12" ht="18.75" x14ac:dyDescent="0.3">
      <c r="A5" s="12" t="s">
        <v>37</v>
      </c>
      <c r="B5" s="13" t="str">
        <f>_xll.FDS($A5,"FG_COMPANY_NAME")</f>
        <v>Centennial Resource Development, Inc. Class A</v>
      </c>
      <c r="C5" s="29" t="str">
        <f>_xll.FDS($A5,"FG_PRICE("&amp;Date&amp;")")</f>
        <v>#Calc</v>
      </c>
      <c r="D5" s="29">
        <f>_xll.FDS($A5,"RTP_PRICE_HIGH_52W")</f>
        <v>22.139700000000001</v>
      </c>
      <c r="E5" s="26" t="e">
        <f t="shared" si="0"/>
        <v>#VALUE!</v>
      </c>
      <c r="F5" s="31">
        <f>_xll.FDS($A5,"OS_SEC_SI_PCTFLT(0D)")/100</f>
        <v>8.8907987445546788E-2</v>
      </c>
      <c r="G5" s="30" t="str">
        <f>_xll.FDS($A5,"FREF_MARKET_VALUE_COMPANY("&amp;Date&amp;",,,,,0)")</f>
        <v>#Calc</v>
      </c>
      <c r="H5" s="30">
        <f>_xll.FDS($A5,"FF_CASH_ONLY(QTR,0)")</f>
        <v>2.581</v>
      </c>
      <c r="I5" s="30">
        <f>_xll.FDS($A5,"FF_DEBT(QTR,0)")</f>
        <v>165</v>
      </c>
      <c r="J5" s="30" t="e">
        <f t="shared" si="1"/>
        <v>#VALUE!</v>
      </c>
      <c r="K5" s="30">
        <f>_xll.FDS($A5,"FF_OG_FUT_CF(ANN_R_DISCNT_NET,0)")</f>
        <v>584.80499999999995</v>
      </c>
      <c r="L5" s="43" t="e">
        <f t="shared" si="2"/>
        <v>#VALUE!</v>
      </c>
    </row>
    <row r="6" spans="1:12" ht="18.75" x14ac:dyDescent="0.3">
      <c r="A6" s="12" t="s">
        <v>87</v>
      </c>
      <c r="B6" s="13" t="str">
        <f>_xll.FDS($A6,"FG_COMPANY_NAME")</f>
        <v>ConocoPhillips</v>
      </c>
      <c r="C6" s="29" t="str">
        <f>_xll.FDS($A6,"FG_PRICE("&amp;Date&amp;")")</f>
        <v>#Calc</v>
      </c>
      <c r="D6" s="29">
        <f>_xll.FDS($A6,"RTP_PRICE_HIGH_52W")</f>
        <v>61.314999999999998</v>
      </c>
      <c r="E6" s="26" t="e">
        <f t="shared" si="0"/>
        <v>#VALUE!</v>
      </c>
      <c r="F6" s="31">
        <f>_xll.FDS($A6,"OS_SEC_SI_PCTFLT(0D)")/100</f>
        <v>2.0599022848247231E-2</v>
      </c>
      <c r="G6" s="30" t="str">
        <f>_xll.FDS($A6,"FREF_MARKET_VALUE_COMPANY("&amp;Date&amp;",,,,,0)")</f>
        <v>#Calc</v>
      </c>
      <c r="H6" s="30">
        <f>_xll.FDS($A6,"FF_CASH_ONLY(QTR,0)")</f>
        <v>1449</v>
      </c>
      <c r="I6" s="30">
        <f>_xll.FDS($A6,"FF_DEBT(QTR,0)")</f>
        <v>21004</v>
      </c>
      <c r="J6" s="30" t="e">
        <f t="shared" si="1"/>
        <v>#VALUE!</v>
      </c>
      <c r="K6" s="30">
        <f>_xll.FDS($A6,"FF_OG_FUT_CF(ANN_R_DISCNT_NET,0)")</f>
        <v>8151</v>
      </c>
      <c r="L6" s="43" t="e">
        <f t="shared" si="2"/>
        <v>#VALUE!</v>
      </c>
    </row>
    <row r="7" spans="1:12" ht="18.75" x14ac:dyDescent="0.3">
      <c r="A7" s="12" t="s">
        <v>20</v>
      </c>
      <c r="B7" s="13" t="str">
        <f>_xll.FDS($A7,"FG_COMPANY_NAME")</f>
        <v>Callon Petroleum Company</v>
      </c>
      <c r="C7" s="29" t="str">
        <f>_xll.FDS($A7,"FG_PRICE("&amp;Date&amp;")")</f>
        <v>#Calc</v>
      </c>
      <c r="D7" s="29">
        <f>_xll.FDS($A7,"RTP_PRICE_HIGH_52W")</f>
        <v>15.54</v>
      </c>
      <c r="E7" s="26" t="e">
        <f t="shared" si="0"/>
        <v>#VALUE!</v>
      </c>
      <c r="F7" s="31">
        <f>_xll.FDS($A7,"OS_SEC_SI_PCTFLT(0D)")/100</f>
        <v>0.26545028162260242</v>
      </c>
      <c r="G7" s="30" t="str">
        <f>_xll.FDS($A7,"FREF_MARKET_VALUE_COMPANY("&amp;Date&amp;",,,,,0)")</f>
        <v>#Calc</v>
      </c>
      <c r="H7" s="30">
        <f>_xll.FDS($A7,"FF_CASH_ONLY(QTR,0)")</f>
        <v>61.609000000000002</v>
      </c>
      <c r="I7" s="30">
        <f>_xll.FDS($A7,"FF_DEBT(QTR,0)")</f>
        <v>595.11500000000001</v>
      </c>
      <c r="J7" s="30" t="e">
        <f t="shared" si="1"/>
        <v>#VALUE!</v>
      </c>
      <c r="K7" s="30">
        <f>_xll.FDS($A7,"FF_OG_FUT_CF(ANN_R_DISCNT_NET,0)")</f>
        <v>809.83199999999999</v>
      </c>
      <c r="L7" s="43" t="e">
        <f t="shared" si="2"/>
        <v>#VALUE!</v>
      </c>
    </row>
    <row r="8" spans="1:12" ht="18.75" x14ac:dyDescent="0.3">
      <c r="A8" s="12" t="s">
        <v>17</v>
      </c>
      <c r="B8" s="13" t="str">
        <f>_xll.FDS($A8,"FG_COMPANY_NAME")</f>
        <v>Carrizo Oil &amp; Gas, Inc.</v>
      </c>
      <c r="C8" s="29" t="str">
        <f>_xll.FDS($A8,"FG_PRICE("&amp;Date&amp;")")</f>
        <v>#Calc</v>
      </c>
      <c r="D8" s="29">
        <f>_xll.FDS($A8,"RTP_PRICE_HIGH_52W")</f>
        <v>36.229999999999997</v>
      </c>
      <c r="E8" s="26" t="e">
        <f t="shared" si="0"/>
        <v>#VALUE!</v>
      </c>
      <c r="F8" s="31">
        <f>_xll.FDS($A8,"OS_SEC_SI_PCTFLT(0D)")/100</f>
        <v>0.2031749264542578</v>
      </c>
      <c r="G8" s="30" t="str">
        <f>_xll.FDS($A8,"FREF_MARKET_VALUE_COMPANY("&amp;Date&amp;",,,,,0)")</f>
        <v>#Calc</v>
      </c>
      <c r="H8" s="30">
        <f>_xll.FDS($A8,"FF_CASH_ONLY(QTR,0)")</f>
        <v>5.0919999999999996</v>
      </c>
      <c r="I8" s="30">
        <f>_xll.FDS($A8,"FF_DEBT(QTR,0)")</f>
        <v>1701.4390000000001</v>
      </c>
      <c r="J8" s="30" t="e">
        <f t="shared" si="1"/>
        <v>#VALUE!</v>
      </c>
      <c r="K8" s="30">
        <f>_xll.FDS($A8,"FF_OG_FUT_CF(ANN_R_DISCNT_NET,0)")</f>
        <v>1303.4290000000001</v>
      </c>
      <c r="L8" s="43" t="e">
        <f t="shared" si="2"/>
        <v>#VALUE!</v>
      </c>
    </row>
    <row r="9" spans="1:12" ht="18.75" x14ac:dyDescent="0.3">
      <c r="A9" s="12" t="s">
        <v>7</v>
      </c>
      <c r="B9" s="13" t="str">
        <f>_xll.FDS($A9,"FG_COMPANY_NAME")</f>
        <v>Concho Resources Inc.</v>
      </c>
      <c r="C9" s="29" t="str">
        <f>_xll.FDS($A9,"FG_PRICE("&amp;Date&amp;")")</f>
        <v>#Calc</v>
      </c>
      <c r="D9" s="29">
        <f>_xll.FDS($A9,"RTP_PRICE_HIGH_52W")</f>
        <v>162.91</v>
      </c>
      <c r="E9" s="26" t="e">
        <f t="shared" si="0"/>
        <v>#VALUE!</v>
      </c>
      <c r="F9" s="31">
        <f>_xll.FDS($A9,"OS_SEC_SI_PCTFLT(0D)")/100</f>
        <v>4.2822347519158324E-2</v>
      </c>
      <c r="G9" s="30" t="str">
        <f>_xll.FDS($A9,"FREF_MARKET_VALUE_COMPANY("&amp;Date&amp;",,,,,0)")</f>
        <v>#Calc</v>
      </c>
      <c r="H9" s="30">
        <f>_xll.FDS($A9,"FF_CASH_ONLY(QTR,0)")</f>
        <v>0</v>
      </c>
      <c r="I9" s="30">
        <f>_xll.FDS($A9,"FF_DEBT(QTR,0)")</f>
        <v>2806</v>
      </c>
      <c r="J9" s="30" t="e">
        <f t="shared" si="1"/>
        <v>#VALUE!</v>
      </c>
      <c r="K9" s="30">
        <f>_xll.FDS($A9,"FF_OG_FUT_CF(ANN_R_DISCNT_NET,0)")</f>
        <v>4190.22</v>
      </c>
      <c r="L9" s="43" t="e">
        <f t="shared" si="2"/>
        <v>#VALUE!</v>
      </c>
    </row>
    <row r="10" spans="1:12" ht="18.75" x14ac:dyDescent="0.3">
      <c r="A10" s="12" t="s">
        <v>82</v>
      </c>
      <c r="B10" s="13" t="str">
        <f>_xll.FDS($A10,"FG_COMPANY_NAME")</f>
        <v>Devon Energy Corporation</v>
      </c>
      <c r="C10" s="29" t="str">
        <f>_xll.FDS($A10,"FG_PRICE("&amp;Date&amp;")")</f>
        <v>#Calc</v>
      </c>
      <c r="D10" s="29">
        <f>_xll.FDS($A10,"RTP_PRICE_HIGH_52W")</f>
        <v>47.25</v>
      </c>
      <c r="E10" s="26" t="e">
        <f t="shared" si="0"/>
        <v>#VALUE!</v>
      </c>
      <c r="F10" s="31">
        <f>_xll.FDS($A10,"OS_SEC_SI_PCTFLT(0D)")/100</f>
        <v>2.4648080596191359E-2</v>
      </c>
      <c r="G10" s="30" t="str">
        <f>_xll.FDS($A10,"FREF_MARKET_VALUE_COMPANY("&amp;Date&amp;",,,,,0)")</f>
        <v>#Calc</v>
      </c>
      <c r="H10" s="30">
        <f>_xll.FDS($A10,"FF_CASH_ONLY(QTR,0)")</f>
        <v>2781</v>
      </c>
      <c r="I10" s="30">
        <f>_xll.FDS($A10,"FF_DEBT(QTR,0)")</f>
        <v>10403</v>
      </c>
      <c r="J10" s="30" t="e">
        <f t="shared" si="1"/>
        <v>#VALUE!</v>
      </c>
      <c r="K10" s="30">
        <f>_xll.FDS($A10,"FF_OG_FUT_CF(ANN_R_DISCNT_NET,0)")</f>
        <v>4198</v>
      </c>
      <c r="L10" s="43" t="e">
        <f t="shared" si="2"/>
        <v>#VALUE!</v>
      </c>
    </row>
    <row r="11" spans="1:12" ht="18.75" x14ac:dyDescent="0.3">
      <c r="A11" s="12" t="s">
        <v>6</v>
      </c>
      <c r="B11" s="13" t="str">
        <f>_xll.FDS($A11,"FG_COMPANY_NAME")</f>
        <v>Encana Corporation</v>
      </c>
      <c r="C11" s="29" t="str">
        <f>_xll.FDS($A11,"FG_PRICE("&amp;Date&amp;")")</f>
        <v>#Calc</v>
      </c>
      <c r="D11" s="29">
        <f>_xll.FDS($A11,"RTP_PRICE_HIGH_52W")</f>
        <v>14.31</v>
      </c>
      <c r="E11" s="26" t="e">
        <f t="shared" si="0"/>
        <v>#VALUE!</v>
      </c>
      <c r="F11" s="31">
        <f>_xll.FDS($A11,"OS_SEC_SI_PCTFLT(0D)")/100</f>
        <v>1.2927765655144261E-2</v>
      </c>
      <c r="G11" s="30" t="str">
        <f>_xll.FDS($A11,"FREF_MARKET_VALUE_COMPANY("&amp;Date&amp;",,,,,0)")</f>
        <v>#Calc</v>
      </c>
      <c r="H11" s="30">
        <f>_xll.FDS($A11,"FF_CASH_ONLY(QTR,0)")</f>
        <v>889</v>
      </c>
      <c r="I11" s="30">
        <f>_xll.FDS($A11,"FF_DEBT(QTR,0)")</f>
        <v>5866</v>
      </c>
      <c r="J11" s="30" t="e">
        <f t="shared" si="1"/>
        <v>#VALUE!</v>
      </c>
      <c r="K11" s="30">
        <f>_xll.FDS($A11,"FF_OG_FUT_CF(ANN_R_DISCNT_NET,0)")</f>
        <v>1688</v>
      </c>
      <c r="L11" s="43" t="e">
        <f t="shared" si="2"/>
        <v>#VALUE!</v>
      </c>
    </row>
    <row r="12" spans="1:12" ht="18.75" x14ac:dyDescent="0.3">
      <c r="A12" s="12" t="s">
        <v>9</v>
      </c>
      <c r="B12" s="13" t="str">
        <f>_xll.FDS($A12,"FG_COMPANY_NAME")</f>
        <v>Energen Corporation</v>
      </c>
      <c r="C12" s="29" t="str">
        <f>_xll.FDS($A12,"FG_PRICE("&amp;Date&amp;")")</f>
        <v>#Calc</v>
      </c>
      <c r="D12" s="29">
        <f>_xll.FDS($A12,"RTP_PRICE_HIGH_52W")</f>
        <v>60.07</v>
      </c>
      <c r="E12" s="26" t="e">
        <f t="shared" si="0"/>
        <v>#VALUE!</v>
      </c>
      <c r="F12" s="31">
        <f>_xll.FDS($A12,"OS_SEC_SI_PCTFLT(0D)")/100</f>
        <v>2.4100890538551481E-2</v>
      </c>
      <c r="G12" s="30" t="str">
        <f>_xll.FDS($A12,"FREF_MARKET_VALUE_COMPANY("&amp;Date&amp;",,,,,0)")</f>
        <v>#Calc</v>
      </c>
      <c r="H12" s="30">
        <f>_xll.FDS($A12,"FF_CASH_ONLY(QTR,0)")</f>
        <v>0.252</v>
      </c>
      <c r="I12" s="30">
        <f>_xll.FDS($A12,"FF_DEBT(QTR,0)")</f>
        <v>765.75900000000001</v>
      </c>
      <c r="J12" s="30" t="e">
        <f t="shared" si="1"/>
        <v>#VALUE!</v>
      </c>
      <c r="K12" s="30">
        <f>_xll.FDS($A12,"FF_OG_FUT_CF(ANN_R_DISCNT_NET,0)")</f>
        <v>1349.807</v>
      </c>
      <c r="L12" s="43" t="e">
        <f t="shared" si="2"/>
        <v>#VALUE!</v>
      </c>
    </row>
    <row r="13" spans="1:12" ht="18.75" x14ac:dyDescent="0.3">
      <c r="A13" s="12" t="s">
        <v>38</v>
      </c>
      <c r="B13" s="13" t="str">
        <f>_xll.FDS($A13,"FG_COMPANY_NAME")</f>
        <v>EOG Resources, Inc.</v>
      </c>
      <c r="C13" s="29" t="str">
        <f>_xll.FDS($A13,"FG_PRICE("&amp;Date&amp;")")</f>
        <v>#Calc</v>
      </c>
      <c r="D13" s="29">
        <f>_xll.FDS($A13,"RTP_PRICE_HIGH_52W")</f>
        <v>119</v>
      </c>
      <c r="E13" s="26" t="e">
        <f t="shared" si="0"/>
        <v>#VALUE!</v>
      </c>
      <c r="F13" s="31">
        <f>_xll.FDS($A13,"OS_SEC_SI_PCTFLT(0D)")/100</f>
        <v>1.6860452247043519E-2</v>
      </c>
      <c r="G13" s="30" t="str">
        <f>_xll.FDS($A13,"FREF_MARKET_VALUE_COMPANY("&amp;Date&amp;",,,,,0)")</f>
        <v>#Calc</v>
      </c>
      <c r="H13" s="30">
        <f>_xll.FDS($A13,"FF_CASH_ONLY(QTR,0)")</f>
        <v>846.13800000000003</v>
      </c>
      <c r="I13" s="30">
        <f>_xll.FDS($A13,"FF_DEBT(QTR,0)")</f>
        <v>6387.0059999999994</v>
      </c>
      <c r="J13" s="30" t="e">
        <f t="shared" si="1"/>
        <v>#VALUE!</v>
      </c>
      <c r="K13" s="30">
        <f>_xll.FDS($A13,"FF_OG_FUT_CF(ANN_R_DISCNT_NET,0)")</f>
        <v>8812.1569999999992</v>
      </c>
      <c r="L13" s="43" t="e">
        <f t="shared" si="2"/>
        <v>#VALUE!</v>
      </c>
    </row>
    <row r="14" spans="1:12" ht="18.75" x14ac:dyDescent="0.3">
      <c r="A14" s="12" t="s">
        <v>3</v>
      </c>
      <c r="B14" s="13" t="str">
        <f>_xll.FDS($A14,"FG_COMPANY_NAME")</f>
        <v>EP Energy Corp. Class A</v>
      </c>
      <c r="C14" s="29" t="str">
        <f>_xll.FDS($A14,"FG_PRICE("&amp;Date&amp;")")</f>
        <v>#Calc</v>
      </c>
      <c r="D14" s="29">
        <f>_xll.FDS($A14,"RTP_PRICE_HIGH_52W")</f>
        <v>5.85</v>
      </c>
      <c r="E14" s="26" t="e">
        <f t="shared" si="0"/>
        <v>#VALUE!</v>
      </c>
      <c r="F14" s="31">
        <f>_xll.FDS($A14,"OS_SEC_SI_PCTFLT(0D)")/100</f>
        <v>0.22938883730094708</v>
      </c>
      <c r="G14" s="30" t="str">
        <f>_xll.FDS($A14,"FREF_MARKET_VALUE_COMPANY("&amp;Date&amp;",,,,,0)")</f>
        <v>#Calc</v>
      </c>
      <c r="H14" s="30">
        <f>_xll.FDS($A14,"FF_CASH_ONLY(QTR,0)")</f>
        <v>21</v>
      </c>
      <c r="I14" s="30">
        <f>_xll.FDS($A14,"FF_DEBT(QTR,0)")</f>
        <v>3954</v>
      </c>
      <c r="J14" s="30" t="e">
        <f t="shared" si="1"/>
        <v>#VALUE!</v>
      </c>
      <c r="K14" s="30">
        <f>_xll.FDS($A14,"FF_OG_FUT_CF(ANN_R_DISCNT_NET,0)")</f>
        <v>1027</v>
      </c>
      <c r="L14" s="43" t="e">
        <f t="shared" si="2"/>
        <v>#VALUE!</v>
      </c>
    </row>
    <row r="15" spans="1:12" ht="18.75" x14ac:dyDescent="0.3">
      <c r="A15" s="12" t="s">
        <v>42</v>
      </c>
      <c r="B15" s="13" t="str">
        <f>_xll.FDS($A15,"FG_COMPANY_NAME")</f>
        <v>Earthstone Energy, Inc. Class A</v>
      </c>
      <c r="C15" s="29" t="str">
        <f>_xll.FDS($A15,"FG_PRICE("&amp;Date&amp;")")</f>
        <v>#Calc</v>
      </c>
      <c r="D15" s="29">
        <f>_xll.FDS($A15,"RTP_PRICE_HIGH_52W")</f>
        <v>15.5</v>
      </c>
      <c r="E15" s="26" t="e">
        <f t="shared" si="0"/>
        <v>#VALUE!</v>
      </c>
      <c r="F15" s="31">
        <f>_xll.FDS($A15,"OS_SEC_SI_PCTFLT(0D)")/100</f>
        <v>3.5375755749414331E-2</v>
      </c>
      <c r="G15" s="30" t="str">
        <f>_xll.FDS($A15,"FREF_MARKET_VALUE_COMPANY("&amp;Date&amp;",,,,,0)")</f>
        <v>#Calc</v>
      </c>
      <c r="H15" s="30">
        <f>_xll.FDS($A15,"FF_CASH_ONLY(QTR,0)")</f>
        <v>11.047000000000001</v>
      </c>
      <c r="I15" s="30">
        <f>_xll.FDS($A15,"FF_DEBT(QTR,0)")</f>
        <v>73.103999999999999</v>
      </c>
      <c r="J15" s="30" t="e">
        <f t="shared" si="1"/>
        <v>#VALUE!</v>
      </c>
      <c r="K15" s="30">
        <f>_xll.FDS($A15,"FF_OG_FUT_CF(ANN_R_DISCNT_NET,0)")</f>
        <v>85.882999999999996</v>
      </c>
      <c r="L15" s="43" t="e">
        <f t="shared" si="2"/>
        <v>#VALUE!</v>
      </c>
    </row>
    <row r="16" spans="1:12" ht="18.75" x14ac:dyDescent="0.3">
      <c r="A16" s="12" t="s">
        <v>8</v>
      </c>
      <c r="B16" s="13" t="str">
        <f>_xll.FDS($A16,"FG_COMPANY_NAME")</f>
        <v>Diamondback Energy, Inc.</v>
      </c>
      <c r="C16" s="29" t="str">
        <f>_xll.FDS($A16,"FG_PRICE("&amp;Date&amp;")")</f>
        <v>#Calc</v>
      </c>
      <c r="D16" s="29">
        <f>_xll.FDS($A16,"RTP_PRICE_HIGH_52W")</f>
        <v>134.52119999999999</v>
      </c>
      <c r="E16" s="26" t="e">
        <f t="shared" si="0"/>
        <v>#VALUE!</v>
      </c>
      <c r="F16" s="31">
        <f>_xll.FDS($A16,"OS_SEC_SI_PCTFLT(0D)")/100</f>
        <v>4.3742184523233016E-2</v>
      </c>
      <c r="G16" s="30" t="str">
        <f>_xll.FDS($A16,"FREF_MARKET_VALUE_COMPANY("&amp;Date&amp;",,,,,0)")</f>
        <v>#Calc</v>
      </c>
      <c r="H16" s="30">
        <f>_xll.FDS($A16,"FF_CASH_ONLY(QTR,0)")</f>
        <v>30.204999999999998</v>
      </c>
      <c r="I16" s="30">
        <f>_xll.FDS($A16,"FF_DEBT(QTR,0)")</f>
        <v>1256.3879999999999</v>
      </c>
      <c r="J16" s="30" t="e">
        <f t="shared" si="1"/>
        <v>#VALUE!</v>
      </c>
      <c r="K16" s="30">
        <f>_xll.FDS($A16,"FF_OG_FUT_CF(ANN_R_DISCNT_NET,0)")</f>
        <v>1711.413</v>
      </c>
      <c r="L16" s="43" t="e">
        <f t="shared" si="2"/>
        <v>#VALUE!</v>
      </c>
    </row>
    <row r="17" spans="1:12" ht="18.75" x14ac:dyDescent="0.3">
      <c r="A17" s="12" t="s">
        <v>21</v>
      </c>
      <c r="B17" s="13" t="str">
        <f>_xll.FDS($A17,"FG_COMPANY_NAME")</f>
        <v>Halcon Resources Corp</v>
      </c>
      <c r="C17" s="29" t="str">
        <f>_xll.FDS($A17,"FG_PRICE("&amp;Date&amp;")")</f>
        <v>#Calc</v>
      </c>
      <c r="D17" s="29">
        <f>_xll.FDS($A17,"RTP_PRICE_HIGH_52W")</f>
        <v>9.61</v>
      </c>
      <c r="E17" s="26" t="e">
        <f t="shared" si="0"/>
        <v>#VALUE!</v>
      </c>
      <c r="F17" s="31">
        <f>_xll.FDS($A17,"OS_SEC_SI_PCTFLT(0D)")/100</f>
        <v>7.8675642815596858E-2</v>
      </c>
      <c r="G17" s="30" t="str">
        <f>_xll.FDS($A17,"FREF_MARKET_VALUE_COMPANY("&amp;Date&amp;",,,,,0)")</f>
        <v>#Calc</v>
      </c>
      <c r="H17" s="30">
        <f>_xll.FDS($A17,"FF_CASH_ONLY(QTR,0)")</f>
        <v>989.34699999999998</v>
      </c>
      <c r="I17" s="30">
        <f>_xll.FDS($A17,"FF_DEBT(QTR,0)")</f>
        <v>817.75800000000004</v>
      </c>
      <c r="J17" s="30" t="e">
        <f t="shared" si="1"/>
        <v>#VALUE!</v>
      </c>
      <c r="K17" s="30">
        <f>_xll.FDS($A17,"FF_OG_FUT_CF(ANN_R_DISCNT_NET,0)")</f>
        <v>803.51700000000005</v>
      </c>
      <c r="L17" s="43" t="e">
        <f t="shared" si="2"/>
        <v>#VALUE!</v>
      </c>
    </row>
    <row r="18" spans="1:12" ht="18.75" x14ac:dyDescent="0.3">
      <c r="A18" s="12" t="s">
        <v>36</v>
      </c>
      <c r="B18" s="13" t="str">
        <f>_xll.FDS($A18,"FG_COMPANY_NAME")</f>
        <v>Jagged Peak Energy, Inc.</v>
      </c>
      <c r="C18" s="29" t="str">
        <f>_xll.FDS($A18,"FG_PRICE("&amp;Date&amp;")")</f>
        <v>#Calc</v>
      </c>
      <c r="D18" s="29">
        <f>_xll.FDS($A18,"RTP_PRICE_HIGH_52W")</f>
        <v>16.55</v>
      </c>
      <c r="E18" s="26" t="e">
        <f t="shared" si="0"/>
        <v>#VALUE!</v>
      </c>
      <c r="F18" s="31">
        <f>_xll.FDS($A18,"OS_SEC_SI_PCTFLT(0D)")/100</f>
        <v>9.2050510866889243E-2</v>
      </c>
      <c r="G18" s="30" t="str">
        <f>_xll.FDS($A18,"FREF_MARKET_VALUE_COMPANY("&amp;Date&amp;",,,,,0)")</f>
        <v>#Calc</v>
      </c>
      <c r="H18" s="30">
        <f>_xll.FDS($A18,"FF_CASH_ONLY(QTR,0)")</f>
        <v>3.9</v>
      </c>
      <c r="I18" s="30">
        <f>_xll.FDS($A18,"FF_DEBT(QTR,0)")</f>
        <v>35</v>
      </c>
      <c r="J18" s="30" t="e">
        <f t="shared" si="1"/>
        <v>#VALUE!</v>
      </c>
      <c r="K18" s="30">
        <f>_xll.FDS($A18,"FF_OG_FUT_CF(ANN_R_DISCNT_NET,0)")</f>
        <v>270.94600000000003</v>
      </c>
      <c r="L18" s="43" t="e">
        <f t="shared" si="2"/>
        <v>#VALUE!</v>
      </c>
    </row>
    <row r="19" spans="1:12" ht="18.75" x14ac:dyDescent="0.3">
      <c r="A19" s="12" t="s">
        <v>10</v>
      </c>
      <c r="B19" s="13" t="str">
        <f>_xll.FDS($A19,"FG_COMPANY_NAME")</f>
        <v>Laredo Petroleum, Inc.</v>
      </c>
      <c r="C19" s="29" t="str">
        <f>_xll.FDS($A19,"FG_PRICE("&amp;Date&amp;")")</f>
        <v>#Calc</v>
      </c>
      <c r="D19" s="29">
        <f>_xll.FDS($A19,"RTP_PRICE_HIGH_52W")</f>
        <v>15.15</v>
      </c>
      <c r="E19" s="26" t="e">
        <f t="shared" si="0"/>
        <v>#VALUE!</v>
      </c>
      <c r="F19" s="31">
        <f>_xll.FDS($A19,"OS_SEC_SI_PCTFLT(0D)")/100</f>
        <v>0.12158391497051131</v>
      </c>
      <c r="G19" s="30" t="str">
        <f>_xll.FDS($A19,"FREF_MARKET_VALUE_COMPANY("&amp;Date&amp;",,,,,0)")</f>
        <v>#Calc</v>
      </c>
      <c r="H19" s="30">
        <f>_xll.FDS($A19,"FF_CASH_ONLY(QTR,0)")</f>
        <v>20.818000000000001</v>
      </c>
      <c r="I19" s="30">
        <f>_xll.FDS($A19,"FF_DEBT(QTR,0)")</f>
        <v>1440.9680000000001</v>
      </c>
      <c r="J19" s="30" t="e">
        <f t="shared" si="1"/>
        <v>#VALUE!</v>
      </c>
      <c r="K19" s="30">
        <f>_xll.FDS($A19,"FF_OG_FUT_CF(ANN_R_DISCNT_NET,0)")</f>
        <v>978.49400000000003</v>
      </c>
      <c r="L19" s="43" t="e">
        <f t="shared" si="2"/>
        <v>#VALUE!</v>
      </c>
    </row>
    <row r="20" spans="1:12" ht="18.75" x14ac:dyDescent="0.3">
      <c r="A20" s="12" t="s">
        <v>2</v>
      </c>
      <c r="B20" s="13" t="str">
        <f>_xll.FDS($A20,"FG_COMPANY_NAME")</f>
        <v>Marathon Oil Corporation</v>
      </c>
      <c r="C20" s="29" t="str">
        <f>_xll.FDS($A20,"FG_PRICE("&amp;Date&amp;")")</f>
        <v>#Calc</v>
      </c>
      <c r="D20" s="29">
        <f>_xll.FDS($A20,"RTP_PRICE_HIGH_52W")</f>
        <v>19.52</v>
      </c>
      <c r="E20" s="26" t="e">
        <f t="shared" si="0"/>
        <v>#VALUE!</v>
      </c>
      <c r="F20" s="31">
        <f>_xll.FDS($A20,"OS_SEC_SI_PCTFLT(0D)")/100</f>
        <v>2.333917745418718E-2</v>
      </c>
      <c r="G20" s="30" t="str">
        <f>_xll.FDS($A20,"FREF_MARKET_VALUE_COMPANY("&amp;Date&amp;",,,,,0)")</f>
        <v>#Calc</v>
      </c>
      <c r="H20" s="30">
        <f>_xll.FDS($A20,"FF_CASH_ONLY(QTR,0)")</f>
        <v>1795</v>
      </c>
      <c r="I20" s="30">
        <f>_xll.FDS($A20,"FF_DEBT(QTR,0)")</f>
        <v>6488</v>
      </c>
      <c r="J20" s="30" t="e">
        <f t="shared" si="1"/>
        <v>#VALUE!</v>
      </c>
      <c r="K20" s="30">
        <f>_xll.FDS($A20,"FF_OG_FUT_CF(ANN_R_DISCNT_NET,0)")</f>
        <v>4953</v>
      </c>
      <c r="L20" s="43" t="e">
        <f t="shared" si="2"/>
        <v>#VALUE!</v>
      </c>
    </row>
    <row r="21" spans="1:12" ht="18.75" x14ac:dyDescent="0.3">
      <c r="A21" s="12" t="s">
        <v>16</v>
      </c>
      <c r="B21" s="13" t="str">
        <f>_xll.FDS($A21,"FG_COMPANY_NAME")</f>
        <v>Matador Resources Company</v>
      </c>
      <c r="C21" s="29" t="str">
        <f>_xll.FDS($A21,"FG_PRICE("&amp;Date&amp;")")</f>
        <v>#Calc</v>
      </c>
      <c r="D21" s="29">
        <f>_xll.FDS($A21,"RTP_PRICE_HIGH_52W")</f>
        <v>33.96</v>
      </c>
      <c r="E21" s="26" t="e">
        <f t="shared" si="0"/>
        <v>#VALUE!</v>
      </c>
      <c r="F21" s="31">
        <f>_xll.FDS($A21,"OS_SEC_SI_PCTFLT(0D)")/100</f>
        <v>0.1141668390917245</v>
      </c>
      <c r="G21" s="30" t="str">
        <f>_xll.FDS($A21,"FREF_MARKET_VALUE_COMPANY("&amp;Date&amp;",,,,,0)")</f>
        <v>#Calc</v>
      </c>
      <c r="H21" s="30">
        <f>_xll.FDS($A21,"FF_CASH_ONLY(QTR,0)")</f>
        <v>30.922000000000001</v>
      </c>
      <c r="I21" s="30">
        <f>_xll.FDS($A21,"FF_DEBT(QTR,0)")</f>
        <v>574.02700000000004</v>
      </c>
      <c r="J21" s="30" t="e">
        <f t="shared" si="1"/>
        <v>#VALUE!</v>
      </c>
      <c r="K21" s="30">
        <f>_xll.FDS($A21,"FF_OG_FUT_CF(ANN_R_DISCNT_NET,0)")</f>
        <v>575.04300000000001</v>
      </c>
      <c r="L21" s="43" t="e">
        <f t="shared" si="2"/>
        <v>#VALUE!</v>
      </c>
    </row>
    <row r="22" spans="1:12" ht="18.75" x14ac:dyDescent="0.3">
      <c r="A22" s="12" t="s">
        <v>13</v>
      </c>
      <c r="B22" s="13" t="str">
        <f>_xll.FDS($A22,"FG_COMPANY_NAME")</f>
        <v>Noble Energy, Inc.</v>
      </c>
      <c r="C22" s="29" t="str">
        <f>_xll.FDS($A22,"FG_PRICE("&amp;Date&amp;")")</f>
        <v>#Calc</v>
      </c>
      <c r="D22" s="29">
        <f>_xll.FDS($A22,"RTP_PRICE_HIGH_52W")</f>
        <v>40.57</v>
      </c>
      <c r="E22" s="26" t="e">
        <f t="shared" si="0"/>
        <v>#VALUE!</v>
      </c>
      <c r="F22" s="31">
        <f>_xll.FDS($A22,"OS_SEC_SI_PCTFLT(0D)")/100</f>
        <v>3.0363945346744733E-2</v>
      </c>
      <c r="G22" s="30" t="str">
        <f>_xll.FDS($A22,"FREF_MARKET_VALUE_COMPANY("&amp;Date&amp;",,,,,0)")</f>
        <v>#Calc</v>
      </c>
      <c r="H22" s="30">
        <f>_xll.FDS($A22,"FF_CASH_ONLY(QTR,0)")</f>
        <v>564</v>
      </c>
      <c r="I22" s="30">
        <f>_xll.FDS($A22,"FF_DEBT(QTR,0)")</f>
        <v>7552</v>
      </c>
      <c r="J22" s="30" t="e">
        <f t="shared" si="1"/>
        <v>#VALUE!</v>
      </c>
      <c r="K22" s="30">
        <f>_xll.FDS($A22,"FF_OG_FUT_CF(ANN_R_DISCNT_NET,0)")</f>
        <v>5686</v>
      </c>
      <c r="L22" s="43" t="e">
        <f t="shared" si="2"/>
        <v>#VALUE!</v>
      </c>
    </row>
    <row r="23" spans="1:12" ht="18.75" x14ac:dyDescent="0.3">
      <c r="A23" s="12" t="s">
        <v>43</v>
      </c>
      <c r="B23" s="13" t="str">
        <f>_xll.FDS($A23,"FG_COMPANY_NAME")</f>
        <v>Occidental Petroleum Corporation</v>
      </c>
      <c r="C23" s="29" t="str">
        <f>_xll.FDS($A23,"FG_PRICE("&amp;Date&amp;")")</f>
        <v>#Calc</v>
      </c>
      <c r="D23" s="29">
        <f>_xll.FDS($A23,"RTP_PRICE_HIGH_52W")</f>
        <v>78.09</v>
      </c>
      <c r="E23" s="26" t="e">
        <f t="shared" si="0"/>
        <v>#VALUE!</v>
      </c>
      <c r="F23" s="31">
        <f>_xll.FDS($A23,"OS_SEC_SI_PCTFLT(0D)")/100</f>
        <v>1.5429674899799991E-2</v>
      </c>
      <c r="G23" s="30" t="str">
        <f>_xll.FDS($A23,"FREF_MARKET_VALUE_COMPANY("&amp;Date&amp;",,,,,0)")</f>
        <v>#Calc</v>
      </c>
      <c r="H23" s="30">
        <f>_xll.FDS($A23,"FF_CASH_ONLY(QTR,0)")</f>
        <v>1806</v>
      </c>
      <c r="I23" s="30">
        <f>_xll.FDS($A23,"FF_DEBT(QTR,0)")</f>
        <v>9826</v>
      </c>
      <c r="J23" s="30" t="e">
        <f t="shared" si="1"/>
        <v>#VALUE!</v>
      </c>
      <c r="K23" s="30">
        <f>_xll.FDS($A23,"FF_OG_FUT_CF(ANN_R_DISCNT_NET,0)")</f>
        <v>9713</v>
      </c>
      <c r="L23" s="43" t="e">
        <f t="shared" si="2"/>
        <v>#VALUE!</v>
      </c>
    </row>
    <row r="24" spans="1:12" ht="18.75" x14ac:dyDescent="0.3">
      <c r="A24" s="12" t="s">
        <v>19</v>
      </c>
      <c r="B24" s="13" t="str">
        <f>_xll.FDS($A24,"FG_COMPANY_NAME")</f>
        <v>PDC Energy Inc</v>
      </c>
      <c r="C24" s="29" t="str">
        <f>_xll.FDS($A24,"FG_PRICE("&amp;Date&amp;")")</f>
        <v>#Calc</v>
      </c>
      <c r="D24" s="29">
        <f>_xll.FDS($A24,"RTP_PRICE_HIGH_52W")</f>
        <v>75.989999999999995</v>
      </c>
      <c r="E24" s="26" t="e">
        <f t="shared" si="0"/>
        <v>#VALUE!</v>
      </c>
      <c r="F24" s="31">
        <f>_xll.FDS($A24,"OS_SEC_SI_PCTFLT(0D)")/100</f>
        <v>0.10951789360229791</v>
      </c>
      <c r="G24" s="30" t="str">
        <f>_xll.FDS($A24,"FREF_MARKET_VALUE_COMPANY("&amp;Date&amp;",,,,,0)")</f>
        <v>#Calc</v>
      </c>
      <c r="H24" s="30">
        <f>_xll.FDS($A24,"FF_CASH_ONLY(QTR,0)")</f>
        <v>136.429</v>
      </c>
      <c r="I24" s="30">
        <f>_xll.FDS($A24,"FF_DEBT(QTR,0)")</f>
        <v>1056.28</v>
      </c>
      <c r="J24" s="30" t="e">
        <f t="shared" si="1"/>
        <v>#VALUE!</v>
      </c>
      <c r="K24" s="30">
        <f>_xll.FDS($A24,"FF_OG_FUT_CF(ANN_R_DISCNT_NET,0)")</f>
        <v>1420.6289999999999</v>
      </c>
      <c r="L24" s="43" t="e">
        <f t="shared" si="2"/>
        <v>#VALUE!</v>
      </c>
    </row>
    <row r="25" spans="1:12" ht="18.75" x14ac:dyDescent="0.3">
      <c r="A25" s="12" t="s">
        <v>11</v>
      </c>
      <c r="B25" s="13" t="str">
        <f>_xll.FDS($A25,"FG_COMPANY_NAME")</f>
        <v>Parsley Energy, Inc. Class A</v>
      </c>
      <c r="C25" s="29" t="str">
        <f>_xll.FDS($A25,"FG_PRICE("&amp;Date&amp;")")</f>
        <v>#Calc</v>
      </c>
      <c r="D25" s="29">
        <f>_xll.FDS($A25,"RTP_PRICE_HIGH_52W")</f>
        <v>35.97</v>
      </c>
      <c r="E25" s="26" t="e">
        <f t="shared" si="0"/>
        <v>#VALUE!</v>
      </c>
      <c r="F25" s="31">
        <f>_xll.FDS($A25,"OS_SEC_SI_PCTFLT(0D)")/100</f>
        <v>6.1496156156934371E-2</v>
      </c>
      <c r="G25" s="30" t="str">
        <f>_xll.FDS($A25,"FREF_MARKET_VALUE_COMPANY("&amp;Date&amp;",,,,,0)")</f>
        <v>#Calc</v>
      </c>
      <c r="H25" s="30">
        <f>_xll.FDS($A25,"FF_CASH_ONLY(QTR,0)")</f>
        <v>246.995</v>
      </c>
      <c r="I25" s="30">
        <f>_xll.FDS($A25,"FF_DEBT(QTR,0)")</f>
        <v>1495.308</v>
      </c>
      <c r="J25" s="30" t="e">
        <f t="shared" si="1"/>
        <v>#VALUE!</v>
      </c>
      <c r="K25" s="30">
        <f>_xll.FDS($A25,"FF_OG_FUT_CF(ANN_R_DISCNT_NET,0)")</f>
        <v>1184.3119999999999</v>
      </c>
      <c r="L25" s="43" t="e">
        <f t="shared" si="2"/>
        <v>#VALUE!</v>
      </c>
    </row>
    <row r="26" spans="1:12" ht="18.75" x14ac:dyDescent="0.3">
      <c r="A26" s="12" t="s">
        <v>15</v>
      </c>
      <c r="B26" s="13" t="str">
        <f>_xll.FDS($A26,"FG_COMPANY_NAME")</f>
        <v>Pioneer Natural Resources Company</v>
      </c>
      <c r="C26" s="29" t="str">
        <f>_xll.FDS($A26,"FG_PRICE("&amp;Date&amp;")")</f>
        <v>#Calc</v>
      </c>
      <c r="D26" s="29">
        <f>_xll.FDS($A26,"RTP_PRICE_HIGH_52W")</f>
        <v>199.83</v>
      </c>
      <c r="E26" s="26" t="e">
        <f t="shared" si="0"/>
        <v>#VALUE!</v>
      </c>
      <c r="F26" s="31">
        <f>_xll.FDS($A26,"OS_SEC_SI_PCTFLT(0D)")/100</f>
        <v>2.8956484075585251E-2</v>
      </c>
      <c r="G26" s="30" t="str">
        <f>_xll.FDS($A26,"FREF_MARKET_VALUE_COMPANY("&amp;Date&amp;",,,,,0)")</f>
        <v>#Calc</v>
      </c>
      <c r="H26" s="30">
        <f>_xll.FDS($A26,"FF_CASH_ONLY(QTR,0)")</f>
        <v>539</v>
      </c>
      <c r="I26" s="30">
        <f>_xll.FDS($A26,"FF_DEBT(QTR,0)")</f>
        <v>2731</v>
      </c>
      <c r="J26" s="30" t="e">
        <f t="shared" si="1"/>
        <v>#VALUE!</v>
      </c>
      <c r="K26" s="30">
        <f>_xll.FDS($A26,"FF_OG_FUT_CF(ANN_R_DISCNT_NET,0)")</f>
        <v>4190</v>
      </c>
      <c r="L26" s="43" t="e">
        <f t="shared" si="2"/>
        <v>#VALUE!</v>
      </c>
    </row>
    <row r="27" spans="1:12" ht="18.75" x14ac:dyDescent="0.3">
      <c r="A27" s="12" t="s">
        <v>5</v>
      </c>
      <c r="B27" s="13" t="str">
        <f>_xll.FDS($A27,"FG_COMPANY_NAME")</f>
        <v>QEP Resources, Inc.</v>
      </c>
      <c r="C27" s="29" t="str">
        <f>_xll.FDS($A27,"FG_PRICE("&amp;Date&amp;")")</f>
        <v>#Calc</v>
      </c>
      <c r="D27" s="29">
        <f>_xll.FDS($A27,"RTP_PRICE_HIGH_52W")</f>
        <v>17.940000000000001</v>
      </c>
      <c r="E27" s="26" t="e">
        <f t="shared" si="0"/>
        <v>#VALUE!</v>
      </c>
      <c r="F27" s="31">
        <f>_xll.FDS($A27,"OS_SEC_SI_PCTFLT(0D)")/100</f>
        <v>8.9464174081122186E-2</v>
      </c>
      <c r="G27" s="30" t="str">
        <f>_xll.FDS($A27,"FREF_MARKET_VALUE_COMPANY("&amp;Date&amp;",,,,,0)")</f>
        <v>#Calc</v>
      </c>
      <c r="H27" s="30">
        <f>_xll.FDS($A27,"FF_CASH_ONLY(QTR,0)")</f>
        <v>782.6</v>
      </c>
      <c r="I27" s="30">
        <f>_xll.FDS($A27,"FF_DEBT(QTR,0)")</f>
        <v>2024.6</v>
      </c>
      <c r="J27" s="30" t="e">
        <f t="shared" si="1"/>
        <v>#VALUE!</v>
      </c>
      <c r="K27" s="30">
        <f>_xll.FDS($A27,"FF_OG_FUT_CF(ANN_R_DISCNT_NET,0)")</f>
        <v>1928</v>
      </c>
      <c r="L27" s="43" t="e">
        <f t="shared" si="2"/>
        <v>#VALUE!</v>
      </c>
    </row>
    <row r="28" spans="1:12" ht="18.75" x14ac:dyDescent="0.3">
      <c r="A28" s="12" t="s">
        <v>41</v>
      </c>
      <c r="B28" s="13" t="str">
        <f>_xll.FDS($A28,"FG_COMPANY_NAME")</f>
        <v>Resolute Energy Corporation</v>
      </c>
      <c r="C28" s="29" t="str">
        <f>_xll.FDS($A28,"FG_PRICE("&amp;Date&amp;")")</f>
        <v>#Calc</v>
      </c>
      <c r="D28" s="29">
        <f>_xll.FDS($A28,"RTP_PRICE_HIGH_52W")</f>
        <v>49.14</v>
      </c>
      <c r="E28" s="26" t="e">
        <f t="shared" si="0"/>
        <v>#VALUE!</v>
      </c>
      <c r="F28" s="31">
        <f>_xll.FDS($A28,"OS_SEC_SI_PCTFLT(0D)")/100</f>
        <v>0.33565961174752845</v>
      </c>
      <c r="G28" s="30" t="str">
        <f>_xll.FDS($A28,"FREF_MARKET_VALUE_COMPANY("&amp;Date&amp;",,,,,0)")</f>
        <v>#Calc</v>
      </c>
      <c r="H28" s="30">
        <f>_xll.FDS($A28,"FF_CASH_ONLY(QTR,0)")</f>
        <v>0.88800000000000001</v>
      </c>
      <c r="I28" s="30">
        <f>_xll.FDS($A28,"FF_DEBT(QTR,0)")</f>
        <v>645.19299999999998</v>
      </c>
      <c r="J28" s="30" t="e">
        <f t="shared" si="1"/>
        <v>#VALUE!</v>
      </c>
      <c r="K28" s="30">
        <f>_xll.FDS($A28,"FF_OG_FUT_CF(ANN_R_DISCNT_NET,0)")</f>
        <v>344</v>
      </c>
      <c r="L28" s="43" t="e">
        <f t="shared" si="2"/>
        <v>#VALUE!</v>
      </c>
    </row>
    <row r="29" spans="1:12" ht="18.75" x14ac:dyDescent="0.3">
      <c r="A29" s="12" t="s">
        <v>12</v>
      </c>
      <c r="B29" s="13" t="str">
        <f>_xll.FDS($A29,"FG_COMPANY_NAME")</f>
        <v>RSP Permian, Inc.</v>
      </c>
      <c r="C29" s="29" t="str">
        <f>_xll.FDS($A29,"FG_PRICE("&amp;Date&amp;")")</f>
        <v>#Calc</v>
      </c>
      <c r="D29" s="29">
        <f>_xll.FDS($A29,"RTP_PRICE_HIGH_52W")</f>
        <v>44.11</v>
      </c>
      <c r="E29" s="26" t="e">
        <f t="shared" si="0"/>
        <v>#VALUE!</v>
      </c>
      <c r="F29" s="31">
        <f>_xll.FDS($A29,"OS_SEC_SI_PCTFLT(0D)")/100</f>
        <v>4.4087761674600975E-2</v>
      </c>
      <c r="G29" s="30" t="str">
        <f>_xll.FDS($A29,"FREF_MARKET_VALUE_COMPANY("&amp;Date&amp;",,,,,0)")</f>
        <v>#Calc</v>
      </c>
      <c r="H29" s="30">
        <f>_xll.FDS($A29,"FF_CASH_ONLY(QTR,0)")</f>
        <v>46.473999999999997</v>
      </c>
      <c r="I29" s="30">
        <f>_xll.FDS($A29,"FF_DEBT(QTR,0)")</f>
        <v>1478.5</v>
      </c>
      <c r="J29" s="30" t="e">
        <f t="shared" si="1"/>
        <v>#VALUE!</v>
      </c>
      <c r="K29" s="30">
        <f>_xll.FDS($A29,"FF_OG_FUT_CF(ANN_R_DISCNT_NET,0)")</f>
        <v>1193.396</v>
      </c>
      <c r="L29" s="43" t="e">
        <f t="shared" si="2"/>
        <v>#VALUE!</v>
      </c>
    </row>
    <row r="30" spans="1:12" ht="18.75" x14ac:dyDescent="0.3">
      <c r="A30" s="12" t="s">
        <v>18</v>
      </c>
      <c r="B30" s="13" t="str">
        <f>_xll.FDS($A30,"FG_COMPANY_NAME")</f>
        <v>SM Energy Company</v>
      </c>
      <c r="C30" s="29" t="str">
        <f>_xll.FDS($A30,"FG_PRICE("&amp;Date&amp;")")</f>
        <v>#Calc</v>
      </c>
      <c r="D30" s="29">
        <f>_xll.FDS($A30,"RTP_PRICE_HIGH_52W")</f>
        <v>33.56</v>
      </c>
      <c r="E30" s="26" t="e">
        <f t="shared" si="0"/>
        <v>#VALUE!</v>
      </c>
      <c r="F30" s="31">
        <f>_xll.FDS($A30,"OS_SEC_SI_PCTFLT(0D)")/100</f>
        <v>0.17166521802810761</v>
      </c>
      <c r="G30" s="30" t="str">
        <f>_xll.FDS($A30,"FREF_MARKET_VALUE_COMPANY("&amp;Date&amp;",,,,,0)")</f>
        <v>#Calc</v>
      </c>
      <c r="H30" s="30">
        <f>_xll.FDS($A30,"FF_CASH_ONLY(QTR,0)")</f>
        <v>441.41500000000002</v>
      </c>
      <c r="I30" s="30">
        <f>_xll.FDS($A30,"FF_DEBT(QTR,0)")</f>
        <v>2905.3580000000002</v>
      </c>
      <c r="J30" s="30" t="e">
        <f t="shared" si="1"/>
        <v>#VALUE!</v>
      </c>
      <c r="K30" s="30">
        <f>_xll.FDS($A30,"FF_OG_FUT_CF(ANN_R_DISCNT_NET,0)")</f>
        <v>1152.1130000000001</v>
      </c>
      <c r="L30" s="43" t="e">
        <f t="shared" si="2"/>
        <v>#VALUE!</v>
      </c>
    </row>
    <row r="31" spans="1:12" ht="18.75" x14ac:dyDescent="0.3">
      <c r="A31" s="12" t="s">
        <v>88</v>
      </c>
      <c r="B31" s="13" t="str">
        <f>_xll.FDS($A31,"FG_COMPANY_NAME")</f>
        <v>U.S. Energy Corp.</v>
      </c>
      <c r="C31" s="29" t="str">
        <f>_xll.FDS($A31,"FG_PRICE("&amp;Date&amp;")")</f>
        <v>#Calc</v>
      </c>
      <c r="D31" s="29">
        <f>_xll.FDS($A31,"RTP_PRICE_HIGH_52W")</f>
        <v>1.96</v>
      </c>
      <c r="E31" s="26" t="e">
        <f t="shared" si="0"/>
        <v>#VALUE!</v>
      </c>
      <c r="F31" s="31">
        <f>_xll.FDS($A31,"OS_SEC_SI_PCTFLT(0D)")/100</f>
        <v>8.2010349904084947</v>
      </c>
      <c r="G31" s="30" t="str">
        <f>_xll.FDS($A31,"FREF_MARKET_VALUE_COMPANY("&amp;Date&amp;",,,,,0)")</f>
        <v>#Calc</v>
      </c>
      <c r="H31" s="30">
        <f>_xll.FDS($A31,"FF_CASH_ONLY(QTR,0)")</f>
        <v>1.8140000000000001</v>
      </c>
      <c r="I31" s="30">
        <f>_xll.FDS($A31,"FF_DEBT(QTR,0)")</f>
        <v>6</v>
      </c>
      <c r="J31" s="30" t="e">
        <f t="shared" si="1"/>
        <v>#VALUE!</v>
      </c>
      <c r="K31" s="30">
        <f>_xll.FDS($A31,"FF_OG_FUT_CF(ANN_R_DISCNT_NET,0)")</f>
        <v>6.7469999999999999</v>
      </c>
      <c r="L31" s="43" t="e">
        <f t="shared" si="2"/>
        <v>#VALUE!</v>
      </c>
    </row>
    <row r="32" spans="1:12" ht="18.75" x14ac:dyDescent="0.3">
      <c r="A32" s="12" t="s">
        <v>14</v>
      </c>
      <c r="B32" s="13" t="str">
        <f>_xll.FDS($A32,"FG_COMPANY_NAME")</f>
        <v>WPX Energy, Inc. Class A</v>
      </c>
      <c r="C32" s="29" t="str">
        <f>_xll.FDS($A32,"FG_PRICE("&amp;Date&amp;")")</f>
        <v>#Calc</v>
      </c>
      <c r="D32" s="29">
        <f>_xll.FDS($A32,"RTP_PRICE_HIGH_52W")</f>
        <v>16.09</v>
      </c>
      <c r="E32" s="26" t="e">
        <f t="shared" si="0"/>
        <v>#VALUE!</v>
      </c>
      <c r="F32" s="31">
        <f>_xll.FDS($A32,"OS_SEC_SI_PCTFLT(0D)")/100</f>
        <v>5.7813877918118567E-2</v>
      </c>
      <c r="G32" s="30" t="str">
        <f>_xll.FDS($A32,"FREF_MARKET_VALUE_COMPANY("&amp;Date&amp;",,,,,0)")</f>
        <v>#Calc</v>
      </c>
      <c r="H32" s="30">
        <f>_xll.FDS($A32,"FF_CASH_ONLY(QTR,0)")</f>
        <v>10</v>
      </c>
      <c r="I32" s="30">
        <f>_xll.FDS($A32,"FF_DEBT(QTR,0)")</f>
        <v>2859</v>
      </c>
      <c r="J32" s="30" t="e">
        <f t="shared" si="1"/>
        <v>#VALUE!</v>
      </c>
      <c r="K32" s="30">
        <f>_xll.FDS($A32,"FF_OG_FUT_CF(ANN_R_DISCNT_NET,0)")</f>
        <v>1038</v>
      </c>
      <c r="L32" s="43" t="e">
        <f t="shared" si="2"/>
        <v>#VALUE!</v>
      </c>
    </row>
    <row r="33" spans="1:12" ht="18.75" x14ac:dyDescent="0.3">
      <c r="A33" s="12" t="s">
        <v>4</v>
      </c>
      <c r="B33" s="13" t="str">
        <f>_xll.FDS($A33,"FG_COMPANY_NAME")</f>
        <v>Cimarex Energy Co.</v>
      </c>
      <c r="C33" s="29" t="str">
        <f>_xll.FDS($A33,"FG_PRICE("&amp;Date&amp;")")</f>
        <v>#Calc</v>
      </c>
      <c r="D33" s="29">
        <f>_xll.FDS($A33,"RTP_PRICE_HIGH_52W")</f>
        <v>136.31</v>
      </c>
      <c r="E33" s="26" t="e">
        <f t="shared" si="0"/>
        <v>#VALUE!</v>
      </c>
      <c r="F33" s="31">
        <f>_xll.FDS($A33,"OS_SEC_SI_PCTFLT(0D)")/100</f>
        <v>1.5902551214963881E-2</v>
      </c>
      <c r="G33" s="30" t="str">
        <f>_xll.FDS($A33,"FREF_MARKET_VALUE_COMPANY("&amp;Date&amp;",,,,,0)")</f>
        <v>#Calc</v>
      </c>
      <c r="H33" s="30">
        <f>_xll.FDS($A33,"FF_CASH_ONLY(QTR,0)")</f>
        <v>422.80799999999999</v>
      </c>
      <c r="I33" s="30">
        <f>_xll.FDS($A33,"FF_DEBT(QTR,0)")</f>
        <v>1486.509</v>
      </c>
      <c r="J33" s="30" t="e">
        <f t="shared" si="1"/>
        <v>#VALUE!</v>
      </c>
      <c r="K33" s="30">
        <f>_xll.FDS($A33,"FF_OG_FUT_CF(ANN_R_DISCNT_NET,0)")</f>
        <v>1892.6179999999999</v>
      </c>
      <c r="L33" s="43" t="e">
        <f t="shared" si="2"/>
        <v>#VALUE!</v>
      </c>
    </row>
  </sheetData>
  <autoFilter ref="A1:M33">
    <sortState ref="A2:M33">
      <sortCondition ref="A1:A33"/>
    </sortState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tabSelected="1" workbookViewId="0">
      <selection activeCell="A2" sqref="A2"/>
    </sheetView>
  </sheetViews>
  <sheetFormatPr defaultRowHeight="15" x14ac:dyDescent="0.25"/>
  <cols>
    <col min="1" max="1" width="8" bestFit="1" customWidth="1"/>
    <col min="2" max="2" width="54" bestFit="1" customWidth="1"/>
    <col min="3" max="3" width="18.85546875" customWidth="1"/>
    <col min="4" max="4" width="19.28515625" customWidth="1"/>
    <col min="5" max="5" width="19.28515625" style="20" customWidth="1"/>
    <col min="6" max="6" width="15.5703125" style="53" customWidth="1"/>
    <col min="11" max="11" width="14.28515625" bestFit="1" customWidth="1"/>
  </cols>
  <sheetData>
    <row r="1" spans="1:13" ht="31.5" x14ac:dyDescent="0.25">
      <c r="A1" s="22" t="s">
        <v>0</v>
      </c>
      <c r="B1" s="22" t="s">
        <v>1</v>
      </c>
      <c r="C1" s="22" t="s">
        <v>100</v>
      </c>
      <c r="D1" s="22" t="s">
        <v>99</v>
      </c>
      <c r="E1" s="23" t="s">
        <v>103</v>
      </c>
      <c r="F1" s="22" t="s">
        <v>101</v>
      </c>
    </row>
    <row r="2" spans="1:13" ht="18.75" x14ac:dyDescent="0.3">
      <c r="A2" s="12" t="s">
        <v>39</v>
      </c>
      <c r="B2" s="13" t="str">
        <f>_xll.FDS($A2,"FG_COMPANY_NAME")</f>
        <v>Apache Corporation</v>
      </c>
      <c r="C2">
        <v>242.5</v>
      </c>
      <c r="D2">
        <f>730000/365/1000</f>
        <v>2</v>
      </c>
      <c r="E2" s="20">
        <v>50</v>
      </c>
      <c r="F2" s="55">
        <f t="shared" ref="F2:F35" si="0">D2/C2</f>
        <v>8.2474226804123713E-3</v>
      </c>
      <c r="G2" s="11"/>
    </row>
    <row r="3" spans="1:13" ht="18.75" x14ac:dyDescent="0.3">
      <c r="A3" s="12" t="s">
        <v>40</v>
      </c>
      <c r="B3" s="13" t="str">
        <f>_xll.FDS($A3,"FG_COMPANY_NAME")</f>
        <v>Approach Resources Inc.</v>
      </c>
      <c r="C3">
        <v>3.6</v>
      </c>
      <c r="D3">
        <v>1.3</v>
      </c>
      <c r="E3" s="20">
        <f>300/1300*50+1000/1300*52.5</f>
        <v>51.923076923076927</v>
      </c>
      <c r="F3" s="55">
        <f t="shared" si="0"/>
        <v>0.3611111111111111</v>
      </c>
      <c r="G3" s="11"/>
    </row>
    <row r="4" spans="1:13" ht="18.75" x14ac:dyDescent="0.3">
      <c r="A4" s="12" t="s">
        <v>86</v>
      </c>
      <c r="B4" s="13" t="str">
        <f>_xll.FDS($A4,"FG_COMPANY_NAME")</f>
        <v>Abraxas Petroleum Corporation</v>
      </c>
      <c r="C4">
        <v>7.4</v>
      </c>
      <c r="D4">
        <v>2.649</v>
      </c>
      <c r="E4" s="20">
        <v>48.53</v>
      </c>
      <c r="F4" s="55">
        <f t="shared" si="0"/>
        <v>0.35797297297297298</v>
      </c>
      <c r="G4" s="11"/>
    </row>
    <row r="5" spans="1:13" ht="18.75" x14ac:dyDescent="0.3">
      <c r="A5" s="12" t="s">
        <v>37</v>
      </c>
      <c r="B5" s="13" t="str">
        <f>_xll.FDS($A5,"FG_COMPANY_NAME")</f>
        <v>Centennial Resource Development, Inc. Class A</v>
      </c>
      <c r="C5">
        <v>35.700000000000003</v>
      </c>
      <c r="D5">
        <v>0</v>
      </c>
      <c r="E5" s="20">
        <v>0</v>
      </c>
      <c r="F5" s="55">
        <f t="shared" si="0"/>
        <v>0</v>
      </c>
      <c r="G5" s="11"/>
    </row>
    <row r="6" spans="1:13" ht="18.75" x14ac:dyDescent="0.3">
      <c r="A6" s="12" t="s">
        <v>87</v>
      </c>
      <c r="B6" s="13" t="str">
        <f>_xll.FDS($A6,"FG_COMPANY_NAME")</f>
        <v>ConocoPhillips</v>
      </c>
      <c r="C6">
        <v>662.2</v>
      </c>
      <c r="D6" t="s">
        <v>102</v>
      </c>
      <c r="E6" s="20" t="s">
        <v>102</v>
      </c>
      <c r="F6" s="55" t="e">
        <f t="shared" si="0"/>
        <v>#VALUE!</v>
      </c>
      <c r="G6" s="11"/>
    </row>
    <row r="7" spans="1:13" ht="18.75" x14ac:dyDescent="0.3">
      <c r="A7" s="12" t="s">
        <v>20</v>
      </c>
      <c r="B7" s="13" t="str">
        <f>_xll.FDS($A7,"FG_COMPANY_NAME")</f>
        <v>Callon Petroleum Company</v>
      </c>
      <c r="C7">
        <v>25.2</v>
      </c>
      <c r="D7">
        <v>14.5</v>
      </c>
      <c r="E7" s="20">
        <v>49.8</v>
      </c>
      <c r="F7" s="55">
        <f t="shared" si="0"/>
        <v>0.57539682539682546</v>
      </c>
      <c r="G7" s="11"/>
    </row>
    <row r="8" spans="1:13" ht="18.75" x14ac:dyDescent="0.3">
      <c r="A8" s="12" t="s">
        <v>17</v>
      </c>
      <c r="B8" s="13" t="str">
        <f>_xll.FDS($A8,"FG_COMPANY_NAME")</f>
        <v>Carrizo Oil &amp; Gas, Inc.</v>
      </c>
      <c r="C8" s="1">
        <v>42.5</v>
      </c>
      <c r="D8">
        <v>30</v>
      </c>
      <c r="E8" s="20">
        <f>6000/30000*49.55+24000/30000*((49.06+60.14+39.38)/3)</f>
        <v>49.531333333333336</v>
      </c>
      <c r="F8" s="55">
        <f t="shared" si="0"/>
        <v>0.70588235294117652</v>
      </c>
      <c r="G8" s="11"/>
    </row>
    <row r="9" spans="1:13" ht="18.75" x14ac:dyDescent="0.3">
      <c r="A9" s="12" t="s">
        <v>7</v>
      </c>
      <c r="B9" s="13" t="str">
        <f>_xll.FDS($A9,"FG_COMPANY_NAME")</f>
        <v>Concho Resources Inc.</v>
      </c>
      <c r="C9">
        <v>144.9</v>
      </c>
      <c r="D9">
        <v>86.9</v>
      </c>
      <c r="E9" s="20">
        <v>51.41</v>
      </c>
      <c r="F9" s="55">
        <f t="shared" si="0"/>
        <v>0.59972394755003455</v>
      </c>
      <c r="G9" s="11"/>
      <c r="H9" s="11"/>
    </row>
    <row r="10" spans="1:13" ht="18.75" x14ac:dyDescent="0.3">
      <c r="A10" s="12" t="s">
        <v>82</v>
      </c>
      <c r="B10" s="13" t="str">
        <f>_xll.FDS($A10,"FG_COMPANY_NAME")</f>
        <v>Devon Energy Corporation</v>
      </c>
      <c r="C10" s="1">
        <v>267.2</v>
      </c>
      <c r="D10">
        <v>81</v>
      </c>
      <c r="E10" s="20">
        <v>49</v>
      </c>
      <c r="F10" s="55">
        <f t="shared" si="0"/>
        <v>0.30314371257485029</v>
      </c>
      <c r="G10" s="11"/>
      <c r="H10" s="11"/>
    </row>
    <row r="11" spans="1:13" ht="18.75" x14ac:dyDescent="0.3">
      <c r="A11" s="12" t="s">
        <v>6</v>
      </c>
      <c r="B11" s="13" t="str">
        <f>_xll.FDS($A11,"FG_COMPANY_NAME")</f>
        <v>Encana Corporation</v>
      </c>
      <c r="C11" s="1">
        <v>131.30000000000001</v>
      </c>
      <c r="D11" s="1" t="s">
        <v>102</v>
      </c>
      <c r="E11" s="20" t="s">
        <v>102</v>
      </c>
      <c r="F11" s="55" t="e">
        <f t="shared" si="0"/>
        <v>#VALUE!</v>
      </c>
      <c r="G11" s="11"/>
      <c r="J11" s="1"/>
      <c r="K11" s="1"/>
      <c r="L11" s="1"/>
    </row>
    <row r="12" spans="1:13" ht="18.75" x14ac:dyDescent="0.3">
      <c r="A12" s="12" t="s">
        <v>9</v>
      </c>
      <c r="B12" s="13" t="str">
        <f>_xll.FDS($A12,"FG_COMPANY_NAME")</f>
        <v>Energen Corporation</v>
      </c>
      <c r="C12">
        <v>59.8</v>
      </c>
      <c r="D12">
        <v>13.5</v>
      </c>
      <c r="E12" s="20">
        <f>+(60.04+45.47+35.47)/3</f>
        <v>46.993333333333332</v>
      </c>
      <c r="F12" s="55">
        <f t="shared" si="0"/>
        <v>0.22575250836120403</v>
      </c>
      <c r="G12" s="11"/>
      <c r="J12" s="1"/>
      <c r="K12" s="1"/>
      <c r="L12" s="1"/>
    </row>
    <row r="13" spans="1:13" ht="18.75" x14ac:dyDescent="0.3">
      <c r="A13" s="12" t="s">
        <v>38</v>
      </c>
      <c r="B13" s="13" t="str">
        <f>_xll.FDS($A13,"FG_COMPANY_NAME")</f>
        <v>EOG Resources, Inc.</v>
      </c>
      <c r="C13">
        <v>409.6</v>
      </c>
      <c r="D13">
        <v>0</v>
      </c>
      <c r="E13" s="20">
        <v>0</v>
      </c>
      <c r="F13" s="55">
        <f t="shared" si="0"/>
        <v>0</v>
      </c>
      <c r="G13" s="11"/>
    </row>
    <row r="14" spans="1:13" ht="18.75" x14ac:dyDescent="0.3">
      <c r="A14" s="12" t="s">
        <v>3</v>
      </c>
      <c r="B14" s="13" t="str">
        <f>_xll.FDS($A14,"FG_COMPANY_NAME")</f>
        <v>EP Energy Corp. Class A</v>
      </c>
      <c r="C14">
        <v>47.4</v>
      </c>
      <c r="D14">
        <f>8900000/365/1000</f>
        <v>24.383561643835616</v>
      </c>
      <c r="E14" s="20">
        <v>60</v>
      </c>
      <c r="F14" s="55">
        <f t="shared" si="0"/>
        <v>0.51442113172648984</v>
      </c>
      <c r="G14" s="11"/>
      <c r="M14" s="1"/>
    </row>
    <row r="15" spans="1:13" ht="18.75" x14ac:dyDescent="0.3">
      <c r="A15" s="12" t="s">
        <v>42</v>
      </c>
      <c r="B15" s="13" t="str">
        <f>_xll.FDS($A15,"FG_COMPANY_NAME")</f>
        <v>Earthstone Energy, Inc. Class A</v>
      </c>
      <c r="C15">
        <v>7.8</v>
      </c>
      <c r="D15">
        <f>1279000/365/1000</f>
        <v>3.504109589041096</v>
      </c>
      <c r="E15" s="20">
        <v>50.16</v>
      </c>
      <c r="F15" s="55">
        <f t="shared" si="0"/>
        <v>0.44924481910783282</v>
      </c>
      <c r="G15" s="11"/>
    </row>
    <row r="16" spans="1:13" ht="18.75" x14ac:dyDescent="0.3">
      <c r="A16" s="12" t="s">
        <v>8</v>
      </c>
      <c r="B16" s="13" t="str">
        <f>_xll.FDS($A16,"FG_COMPANY_NAME")</f>
        <v>Diamondback Energy, Inc.</v>
      </c>
      <c r="C16">
        <v>81.2</v>
      </c>
      <c r="D16">
        <v>25.666</v>
      </c>
      <c r="E16" s="20">
        <v>51</v>
      </c>
      <c r="F16" s="55">
        <f t="shared" si="0"/>
        <v>0.31608374384236454</v>
      </c>
      <c r="G16" s="11"/>
    </row>
    <row r="17" spans="1:12" ht="18.75" x14ac:dyDescent="0.3">
      <c r="A17" s="12" t="s">
        <v>21</v>
      </c>
      <c r="B17" s="13" t="str">
        <f>_xll.FDS($A17,"FG_COMPANY_NAME")</f>
        <v>Halcon Resources Corp</v>
      </c>
      <c r="C17">
        <v>12.6</v>
      </c>
      <c r="D17">
        <v>9.51</v>
      </c>
      <c r="E17" s="20">
        <v>52.65</v>
      </c>
      <c r="F17" s="55">
        <f t="shared" si="0"/>
        <v>0.75476190476190474</v>
      </c>
      <c r="G17" s="11"/>
      <c r="J17" s="1"/>
      <c r="K17" s="1"/>
      <c r="L17" s="1"/>
    </row>
    <row r="18" spans="1:12" ht="18.75" x14ac:dyDescent="0.3">
      <c r="A18" s="12" t="s">
        <v>36</v>
      </c>
      <c r="B18" s="13" t="str">
        <f>_xll.FDS($A18,"FG_COMPANY_NAME")</f>
        <v>Jagged Peak Energy, Inc.</v>
      </c>
      <c r="C18">
        <v>27.8</v>
      </c>
      <c r="D18">
        <v>14.42</v>
      </c>
      <c r="E18" s="20">
        <v>52.1</v>
      </c>
      <c r="F18" s="55">
        <f t="shared" si="0"/>
        <v>0.51870503597122297</v>
      </c>
      <c r="G18" s="11"/>
    </row>
    <row r="19" spans="1:12" ht="18.75" x14ac:dyDescent="0.3">
      <c r="A19" s="12" t="s">
        <v>10</v>
      </c>
      <c r="B19" s="13" t="str">
        <f>_xll.FDS($A19,"FG_COMPANY_NAME")</f>
        <v>Laredo Petroleum, Inc.</v>
      </c>
      <c r="C19">
        <v>29.5</v>
      </c>
      <c r="D19">
        <v>9.5153750000000006</v>
      </c>
      <c r="E19" s="20">
        <v>47.42</v>
      </c>
      <c r="F19" s="55">
        <f t="shared" si="0"/>
        <v>0.32255508474576272</v>
      </c>
      <c r="G19" s="11"/>
      <c r="I19" s="1"/>
      <c r="J19" s="1"/>
      <c r="K19" s="1"/>
      <c r="L19" s="1"/>
    </row>
    <row r="20" spans="1:12" ht="18.75" x14ac:dyDescent="0.3">
      <c r="A20" s="12" t="s">
        <v>2</v>
      </c>
      <c r="B20" s="13" t="str">
        <f>_xll.FDS($A20,"FG_COMPANY_NAME")</f>
        <v>Marathon Oil Corporation</v>
      </c>
      <c r="C20">
        <v>204.5</v>
      </c>
      <c r="D20">
        <v>68.5</v>
      </c>
      <c r="E20" s="20">
        <v>50.4</v>
      </c>
      <c r="F20" s="55">
        <f t="shared" si="0"/>
        <v>0.33496332518337407</v>
      </c>
      <c r="G20" s="11"/>
      <c r="H20" s="11"/>
      <c r="I20" s="11"/>
      <c r="J20" s="11"/>
      <c r="K20" s="11"/>
      <c r="L20" s="11"/>
    </row>
    <row r="21" spans="1:12" ht="18.75" x14ac:dyDescent="0.3">
      <c r="A21" s="12" t="s">
        <v>16</v>
      </c>
      <c r="B21" s="13" t="str">
        <f>_xll.FDS($A21,"FG_COMPANY_NAME")</f>
        <v>Matador Resources Company</v>
      </c>
      <c r="C21">
        <v>26.6</v>
      </c>
      <c r="D21">
        <f>2900000/365/1000</f>
        <v>7.9452054794520546</v>
      </c>
      <c r="E21" s="20">
        <v>50.5</v>
      </c>
      <c r="F21" s="55">
        <f t="shared" si="0"/>
        <v>0.2986919353177464</v>
      </c>
      <c r="G21" s="11"/>
    </row>
    <row r="22" spans="1:12" ht="18.75" x14ac:dyDescent="0.3">
      <c r="A22" s="12" t="s">
        <v>13</v>
      </c>
      <c r="B22" s="13" t="str">
        <f>_xll.FDS($A22,"FG_COMPANY_NAME")</f>
        <v>Noble Energy, Inc.</v>
      </c>
      <c r="C22">
        <v>156.19999999999999</v>
      </c>
      <c r="D22">
        <v>23</v>
      </c>
      <c r="E22" s="20">
        <v>54</v>
      </c>
      <c r="F22" s="55">
        <f t="shared" si="0"/>
        <v>0.147247119078105</v>
      </c>
      <c r="G22" s="11"/>
      <c r="I22" s="1"/>
      <c r="J22" s="1"/>
      <c r="K22" s="1"/>
      <c r="L22" s="1"/>
    </row>
    <row r="23" spans="1:12" ht="18.75" x14ac:dyDescent="0.3">
      <c r="A23" s="12" t="s">
        <v>98</v>
      </c>
      <c r="B23" s="13" t="str">
        <f>_xll.FDS($A23,"FG_COMPANY_NAME")</f>
        <v>Oasis Petroleum Inc.</v>
      </c>
      <c r="C23">
        <v>63.7</v>
      </c>
      <c r="D23">
        <v>14.387</v>
      </c>
      <c r="E23" s="20">
        <v>50.7</v>
      </c>
      <c r="F23" s="55">
        <f t="shared" si="0"/>
        <v>0.22585557299843015</v>
      </c>
      <c r="G23" s="11"/>
    </row>
    <row r="24" spans="1:12" ht="18.75" x14ac:dyDescent="0.3">
      <c r="A24" s="12" t="s">
        <v>43</v>
      </c>
      <c r="B24" s="13" t="str">
        <f>_xll.FDS($A24,"FG_COMPANY_NAME")</f>
        <v>Occidental Petroleum Corporation</v>
      </c>
      <c r="C24">
        <v>427.7</v>
      </c>
      <c r="D24" t="s">
        <v>102</v>
      </c>
      <c r="E24" s="20" t="s">
        <v>102</v>
      </c>
      <c r="F24" s="55" t="e">
        <f t="shared" si="0"/>
        <v>#VALUE!</v>
      </c>
      <c r="G24" s="11"/>
    </row>
    <row r="25" spans="1:12" ht="18.75" x14ac:dyDescent="0.3">
      <c r="A25" s="12" t="s">
        <v>19</v>
      </c>
      <c r="B25" s="13" t="str">
        <f>_xll.FDS($A25,"FG_COMPANY_NAME")</f>
        <v>PDC Energy Inc</v>
      </c>
      <c r="C25">
        <v>45.1</v>
      </c>
      <c r="D25">
        <v>10.1</v>
      </c>
      <c r="E25" s="20">
        <v>50.64</v>
      </c>
      <c r="F25" s="55">
        <f t="shared" si="0"/>
        <v>0.22394678492239467</v>
      </c>
      <c r="G25" s="11"/>
      <c r="I25" s="1"/>
      <c r="J25" s="1"/>
      <c r="K25" s="32"/>
      <c r="L25" s="1"/>
    </row>
    <row r="26" spans="1:12" ht="18.75" x14ac:dyDescent="0.3">
      <c r="A26" s="12" t="s">
        <v>11</v>
      </c>
      <c r="B26" s="13" t="str">
        <f>_xll.FDS($A26,"FG_COMPANY_NAME")</f>
        <v>Parsley Energy, Inc. Class A</v>
      </c>
      <c r="C26">
        <v>70</v>
      </c>
      <c r="D26">
        <v>70.14</v>
      </c>
      <c r="E26" s="20">
        <v>50</v>
      </c>
      <c r="F26" s="55">
        <f t="shared" si="0"/>
        <v>1.002</v>
      </c>
      <c r="G26" s="11"/>
      <c r="K26" s="32"/>
    </row>
    <row r="27" spans="1:12" ht="18.75" x14ac:dyDescent="0.3">
      <c r="A27" s="12" t="s">
        <v>15</v>
      </c>
      <c r="B27" s="13" t="str">
        <f>_xll.FDS($A27,"FG_COMPANY_NAME")</f>
        <v>Pioneer Natural Resources Company</v>
      </c>
      <c r="C27">
        <v>193.4</v>
      </c>
      <c r="D27">
        <v>155.78100000000001</v>
      </c>
      <c r="E27" s="20">
        <v>46.55</v>
      </c>
      <c r="F27" s="55">
        <f t="shared" si="0"/>
        <v>0.80548603929679419</v>
      </c>
      <c r="G27" s="11"/>
      <c r="I27" s="1"/>
      <c r="J27" s="1"/>
      <c r="K27" s="54"/>
    </row>
    <row r="28" spans="1:12" ht="18.75" x14ac:dyDescent="0.3">
      <c r="A28" s="12" t="s">
        <v>5</v>
      </c>
      <c r="B28" s="13" t="str">
        <f>_xll.FDS($A28,"FG_COMPANY_NAME")</f>
        <v>QEP Resources, Inc.</v>
      </c>
      <c r="C28">
        <v>63.2</v>
      </c>
      <c r="D28">
        <f>15700000/1000/365</f>
        <v>43.013698630136986</v>
      </c>
      <c r="E28" s="20">
        <v>52.37</v>
      </c>
      <c r="F28" s="55">
        <f t="shared" si="0"/>
        <v>0.6805964973122941</v>
      </c>
      <c r="G28" s="11"/>
      <c r="K28" s="54"/>
    </row>
    <row r="29" spans="1:12" ht="18.75" x14ac:dyDescent="0.3">
      <c r="A29" s="12" t="s">
        <v>41</v>
      </c>
      <c r="B29" s="13" t="str">
        <f>_xll.FDS($A29,"FG_COMPANY_NAME")</f>
        <v>Resolute Energy Corporation</v>
      </c>
      <c r="C29">
        <v>17.2</v>
      </c>
      <c r="D29">
        <v>6.9960000000000004</v>
      </c>
      <c r="E29" s="20">
        <f>51.1*0.54+0.46*(40.15+49.38+54.19)/3</f>
        <v>49.631066666666669</v>
      </c>
      <c r="F29" s="55">
        <f t="shared" si="0"/>
        <v>0.40674418604651169</v>
      </c>
      <c r="G29" s="11"/>
    </row>
    <row r="30" spans="1:12" ht="18.75" x14ac:dyDescent="0.3">
      <c r="A30" s="12" t="s">
        <v>97</v>
      </c>
      <c r="B30" s="13" t="str">
        <f>_xll.FDS($A30,"FG_COMPANY_NAME")</f>
        <v>Rosehill Resources, Inc. Class A</v>
      </c>
      <c r="C30" s="52">
        <v>15.8</v>
      </c>
      <c r="D30" t="s">
        <v>102</v>
      </c>
      <c r="E30" s="20" t="s">
        <v>102</v>
      </c>
      <c r="F30" s="55" t="e">
        <f t="shared" si="0"/>
        <v>#VALUE!</v>
      </c>
      <c r="G30" s="11"/>
    </row>
    <row r="31" spans="1:12" ht="18.75" x14ac:dyDescent="0.3">
      <c r="A31" s="12" t="s">
        <v>12</v>
      </c>
      <c r="B31" s="13" t="str">
        <f>_xll.FDS($A31,"FG_COMPANY_NAME")</f>
        <v>RSP Permian, Inc.</v>
      </c>
      <c r="C31">
        <v>53.4</v>
      </c>
      <c r="D31">
        <f>9419000/1000/365</f>
        <v>25.805479452054794</v>
      </c>
      <c r="E31" s="20">
        <v>46.68</v>
      </c>
      <c r="F31" s="55">
        <f t="shared" si="0"/>
        <v>0.48324867887743062</v>
      </c>
      <c r="G31" s="11"/>
    </row>
    <row r="32" spans="1:12" ht="18.75" x14ac:dyDescent="0.3">
      <c r="A32" s="12" t="s">
        <v>18</v>
      </c>
      <c r="B32" s="13" t="str">
        <f>_xll.FDS($A32,"FG_COMPANY_NAME")</f>
        <v>SM Energy Company</v>
      </c>
      <c r="C32">
        <v>51.9</v>
      </c>
      <c r="D32">
        <v>30.9</v>
      </c>
      <c r="E32" s="20">
        <v>53.5</v>
      </c>
      <c r="F32" s="55">
        <f t="shared" si="0"/>
        <v>0.59537572254335258</v>
      </c>
      <c r="G32" s="11"/>
    </row>
    <row r="33" spans="1:7" ht="18.75" x14ac:dyDescent="0.3">
      <c r="A33" s="12" t="s">
        <v>88</v>
      </c>
      <c r="B33" s="13" t="str">
        <f>_xll.FDS($A33,"FG_COMPANY_NAME")</f>
        <v>U.S. Energy Corp.</v>
      </c>
      <c r="C33" t="s">
        <v>102</v>
      </c>
      <c r="D33" t="s">
        <v>102</v>
      </c>
      <c r="E33" s="20" t="s">
        <v>102</v>
      </c>
      <c r="F33" s="55" t="e">
        <f t="shared" si="0"/>
        <v>#VALUE!</v>
      </c>
      <c r="G33" s="11"/>
    </row>
    <row r="34" spans="1:7" ht="18.75" x14ac:dyDescent="0.3">
      <c r="A34" s="12" t="s">
        <v>14</v>
      </c>
      <c r="B34" s="13" t="str">
        <f>_xll.FDS($A34,"FG_COMPANY_NAME")</f>
        <v>WPX Energy, Inc. Class A</v>
      </c>
      <c r="C34">
        <v>86.3</v>
      </c>
      <c r="D34">
        <f>55.5+13</f>
        <v>68.5</v>
      </c>
      <c r="E34" s="20">
        <f>55.5/D34*52.69+13/D34*58.89</f>
        <v>53.866642335766421</v>
      </c>
      <c r="F34" s="55">
        <f t="shared" si="0"/>
        <v>0.79374275782155279</v>
      </c>
      <c r="G34" s="11"/>
    </row>
    <row r="35" spans="1:7" ht="18.75" x14ac:dyDescent="0.3">
      <c r="A35" s="12" t="s">
        <v>4</v>
      </c>
      <c r="B35" s="13" t="str">
        <f>_xll.FDS($A35,"FG_COMPANY_NAME")</f>
        <v>Cimarex Energy Co.</v>
      </c>
      <c r="C35">
        <v>125.5</v>
      </c>
      <c r="D35">
        <v>20</v>
      </c>
      <c r="E35" s="20">
        <v>51.27</v>
      </c>
      <c r="F35" s="55">
        <f t="shared" si="0"/>
        <v>0.15936254980079681</v>
      </c>
      <c r="G35" s="11"/>
    </row>
    <row r="38" spans="1:7" x14ac:dyDescent="0.25">
      <c r="D38" s="1"/>
      <c r="E38" s="1"/>
      <c r="F38" s="1"/>
      <c r="G38" s="1"/>
    </row>
    <row r="41" spans="1:7" x14ac:dyDescent="0.25">
      <c r="C41" s="1"/>
      <c r="D41" s="1"/>
      <c r="E41" s="1"/>
      <c r="F41" s="1"/>
    </row>
    <row r="42" spans="1:7" s="1" customFormat="1" x14ac:dyDescent="0.25"/>
    <row r="43" spans="1:7" x14ac:dyDescent="0.25">
      <c r="D43" s="1"/>
      <c r="E43" s="1"/>
      <c r="F43" s="1"/>
      <c r="G43" s="1"/>
    </row>
    <row r="44" spans="1:7" x14ac:dyDescent="0.25">
      <c r="D44" s="1"/>
      <c r="E44" s="1"/>
      <c r="F44" s="1"/>
    </row>
    <row r="46" spans="1:7" x14ac:dyDescent="0.25">
      <c r="D46" s="1"/>
      <c r="E46" s="1"/>
      <c r="F46" s="1"/>
      <c r="G46" s="1"/>
    </row>
    <row r="48" spans="1:7" x14ac:dyDescent="0.25">
      <c r="E48" s="1"/>
      <c r="F48" s="1"/>
      <c r="G48" s="1"/>
    </row>
    <row r="49" spans="5:7" x14ac:dyDescent="0.25">
      <c r="E49" s="1"/>
      <c r="F49" s="1"/>
      <c r="G49" s="1"/>
    </row>
    <row r="54" spans="5:7" x14ac:dyDescent="0.25">
      <c r="F54" s="20"/>
      <c r="G54" s="20"/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showGridLines="0" zoomScale="85" zoomScaleNormal="85" workbookViewId="0">
      <pane xSplit="2" ySplit="1" topLeftCell="C2" activePane="bottomRight" state="frozen"/>
      <selection activeCell="C37" sqref="C37"/>
      <selection pane="topRight" activeCell="C37" sqref="C37"/>
      <selection pane="bottomLeft" activeCell="C37" sqref="C37"/>
      <selection pane="bottomRight" activeCell="A33" sqref="A33"/>
    </sheetView>
  </sheetViews>
  <sheetFormatPr defaultRowHeight="15" x14ac:dyDescent="0.25"/>
  <cols>
    <col min="1" max="1" width="11.28515625" style="8" customWidth="1"/>
    <col min="2" max="2" width="34" style="9" customWidth="1"/>
    <col min="3" max="4" width="25.28515625" style="1" customWidth="1"/>
    <col min="5" max="5" width="11.85546875" style="1" customWidth="1"/>
    <col min="6" max="8" width="16.42578125" style="1" customWidth="1"/>
    <col min="9" max="9" width="12.7109375" style="1" bestFit="1" customWidth="1"/>
    <col min="10" max="10" width="13.42578125" style="1" customWidth="1"/>
    <col min="11" max="11" width="15.85546875" style="1" customWidth="1"/>
    <col min="12" max="12" width="15.7109375" style="1" customWidth="1"/>
    <col min="13" max="16384" width="9.140625" style="1"/>
  </cols>
  <sheetData>
    <row r="1" spans="1:15" ht="67.5" customHeight="1" x14ac:dyDescent="0.25">
      <c r="A1" s="22" t="s">
        <v>0</v>
      </c>
      <c r="B1" s="22" t="s">
        <v>1</v>
      </c>
      <c r="C1" s="22" t="s">
        <v>89</v>
      </c>
      <c r="D1" s="22" t="s">
        <v>90</v>
      </c>
      <c r="E1" s="22" t="s">
        <v>91</v>
      </c>
      <c r="F1" s="22" t="s">
        <v>92</v>
      </c>
      <c r="G1" s="22" t="s">
        <v>93</v>
      </c>
      <c r="H1" s="22" t="s">
        <v>96</v>
      </c>
      <c r="I1" s="22"/>
      <c r="J1" s="22"/>
      <c r="K1" s="22"/>
      <c r="L1" s="22"/>
    </row>
    <row r="2" spans="1:15" ht="18.75" x14ac:dyDescent="0.3">
      <c r="A2" s="12" t="s">
        <v>8</v>
      </c>
      <c r="B2" s="13" t="str">
        <f>_xll.FDS($A2,"FG_COMPANY_NAME")</f>
        <v>Diamondback Energy, Inc.</v>
      </c>
      <c r="C2" s="41" t="e">
        <f>_xll.FDS($A2,"FE_GUIDANCE(PROD_DAY_OIL_ONLY,MIDPOINT,ANNUAL,+2,0,,,'')")</f>
        <v>#N/A</v>
      </c>
      <c r="D2" s="41" t="e">
        <f>_xll.FDS($A2,"FE_GUIDANCE(PRODPERDAY,MIDPOINT,ANNUAL,+2,0,,,'')")</f>
        <v>#N/A</v>
      </c>
      <c r="E2" s="41" t="e">
        <f>_xll.FDS($A2,"FE_GUIDANCE(TOTAL_PROD,MIDPOINT,ANNUAL,+2,0,,,'')")</f>
        <v>#N/A</v>
      </c>
      <c r="F2" s="41" t="e">
        <f>_xll.FDS($A2,"FE_GUIDANCE(CAPEX,MIDPOINT,ANNUAL,+2,0,,,'')")</f>
        <v>#N/A</v>
      </c>
      <c r="G2" s="41" t="e">
        <f>_xll.FDS($A2,"FE_GUIDANCE_DATE(DATEN,CAPEX,ANNUAL,2018,'MM/DD/YYYY',0)")</f>
        <v>#N/A</v>
      </c>
      <c r="H2" s="41" t="str">
        <f>_xll.FDSB($A2,"'FYE' + '  ' + CONVERT_DATE(FE_GUIDANCE_HISTO_DATE(DATEN,CAPEX,ANNUAL_ROLL,+1,'YYYY',NOW,-2AY,''),'MMM YY')")</f>
        <v>FYE  Dec 17</v>
      </c>
      <c r="I2" s="30"/>
      <c r="J2" s="30"/>
      <c r="K2" s="30"/>
      <c r="L2" s="30"/>
      <c r="O2" s="11"/>
    </row>
    <row r="3" spans="1:15" ht="18.75" x14ac:dyDescent="0.3">
      <c r="A3" s="12" t="s">
        <v>43</v>
      </c>
      <c r="B3" s="13" t="str">
        <f>_xll.FDS($A3,"FG_COMPANY_NAME")</f>
        <v>Occidental Petroleum Corporation</v>
      </c>
      <c r="C3" s="41" t="e">
        <f>_xll.FDS($A3,"FE_GUIDANCE(PROD_DAY_OIL_ONLY,MIDPOINT,ANNUAL,+2,0,,,'')")</f>
        <v>#N/A</v>
      </c>
      <c r="D3" s="41" t="e">
        <f>_xll.FDS($A3,"FE_GUIDANCE(PRODPERDAY,MIDPOINT,ANNUAL,+2,0,,,'')")</f>
        <v>#N/A</v>
      </c>
      <c r="E3" s="41" t="e">
        <f>_xll.FDS($A3,"FE_GUIDANCE(TOTAL_PROD,MIDPOINT,ANNUAL,+2,0,,,'')")</f>
        <v>#N/A</v>
      </c>
      <c r="F3" s="41">
        <f>_xll.FDS($A3,"FE_GUIDANCE(CAPEX,MIDPOINT,ANNUAL,+2,0,,,'')")</f>
        <v>3750</v>
      </c>
      <c r="G3" s="41" t="str">
        <f>_xll.FDS($A3,"FE_GUIDANCE_DATE(DATEN,CAPEX,ANNUAL,2018,'MM/DD/YYYY',0)")</f>
        <v>11/02/2017</v>
      </c>
      <c r="H3" s="41" t="str">
        <f>_xll.FDSB($A3,"'FYE' + '  ' + CONVERT_DATE(FE_GUIDANCE_HISTO_DATE(DATEN,CAPEX,ANNUAL_ROLL,+1,'YYYY',NOW,-2AY,''),'MMM YY')")</f>
        <v>FYE  Dec 17</v>
      </c>
      <c r="I3" s="30"/>
      <c r="J3" s="30"/>
      <c r="K3" s="30"/>
      <c r="L3" s="30"/>
    </row>
    <row r="4" spans="1:15" ht="18.75" x14ac:dyDescent="0.3">
      <c r="A4" s="12" t="s">
        <v>16</v>
      </c>
      <c r="B4" s="13" t="str">
        <f>_xll.FDS($A4,"FG_COMPANY_NAME")</f>
        <v>Matador Resources Company</v>
      </c>
      <c r="C4" s="41" t="e">
        <f>_xll.FDS($A4,"FE_GUIDANCE(PROD_DAY_OIL_ONLY,MIDPOINT,ANNUAL,+2,0,,,'')")</f>
        <v>#N/A</v>
      </c>
      <c r="D4" s="41" t="e">
        <f>_xll.FDS($A4,"FE_GUIDANCE(PRODPERDAY,MIDPOINT,ANNUAL,+2,0,,,'')")</f>
        <v>#N/A</v>
      </c>
      <c r="E4" s="41" t="e">
        <f>_xll.FDS($A4,"FE_GUIDANCE(TOTAL_PROD,MIDPOINT,ANNUAL,+2,0,,,'')")</f>
        <v>#N/A</v>
      </c>
      <c r="F4" s="41" t="e">
        <f>_xll.FDS($A4,"FE_GUIDANCE(CAPEX,MIDPOINT,ANNUAL,+2,0,,,'')")</f>
        <v>#N/A</v>
      </c>
      <c r="G4" s="41" t="e">
        <f>_xll.FDS($A4,"FE_GUIDANCE_DATE(DATEN,CAPEX,ANNUAL,2018,'MM/DD/YYYY',0)")</f>
        <v>#N/A</v>
      </c>
      <c r="H4" s="41" t="str">
        <f>_xll.FDSB($A4,"'FYE' + '  ' + CONVERT_DATE(FE_GUIDANCE_HISTO_DATE(DATEN,CAPEX,ANNUAL_ROLL,+1,'YYYY',NOW,-2AY,''),'MMM YY')")</f>
        <v>FYE  Dec 17</v>
      </c>
      <c r="I4" s="30"/>
      <c r="J4" s="30"/>
      <c r="K4" s="30"/>
      <c r="L4" s="30"/>
    </row>
    <row r="5" spans="1:15" ht="18.75" x14ac:dyDescent="0.3">
      <c r="A5" s="12" t="s">
        <v>7</v>
      </c>
      <c r="B5" s="13" t="str">
        <f>_xll.FDS($A5,"FG_COMPANY_NAME")</f>
        <v>Concho Resources Inc.</v>
      </c>
      <c r="C5" s="41" t="e">
        <f>_xll.FDS($A5,"FE_GUIDANCE(PROD_DAY_OIL_ONLY,MIDPOINT,ANNUAL,+2,0,,,'')")</f>
        <v>#N/A</v>
      </c>
      <c r="D5" s="41" t="e">
        <f>_xll.FDS($A5,"FE_GUIDANCE(PRODPERDAY,MIDPOINT,ANNUAL,+2,0,,,'')")</f>
        <v>#N/A</v>
      </c>
      <c r="E5" s="41" t="e">
        <f>_xll.FDS($A5,"FE_GUIDANCE(TOTAL_PROD,MIDPOINT,ANNUAL,+2,0,,,'')")</f>
        <v>#N/A</v>
      </c>
      <c r="F5" s="41" t="e">
        <f>_xll.FDS($A5,"FE_GUIDANCE(CAPEX,MIDPOINT,ANNUAL,+2,0,,,'')")</f>
        <v>#N/A</v>
      </c>
      <c r="G5" s="41" t="e">
        <f>_xll.FDS($A5,"FE_GUIDANCE_DATE(DATEN,CAPEX,ANNUAL,2018,'MM/DD/YYYY',0)")</f>
        <v>#N/A</v>
      </c>
      <c r="H5" s="41" t="str">
        <f>_xll.FDSB($A5,"'FYE' + '  ' + CONVERT_DATE(FE_GUIDANCE_HISTO_DATE(DATEN,CAPEX,ANNUAL_ROLL,+1,'YYYY',NOW,-2AY,''),'MMM YY')")</f>
        <v>FYE  Dec 17</v>
      </c>
      <c r="I5" s="30"/>
      <c r="J5" s="30"/>
      <c r="K5" s="30"/>
      <c r="L5" s="30"/>
    </row>
    <row r="6" spans="1:15" ht="18.75" x14ac:dyDescent="0.3">
      <c r="A6" s="12" t="s">
        <v>38</v>
      </c>
      <c r="B6" s="13" t="str">
        <f>_xll.FDS($A6,"FG_COMPANY_NAME")</f>
        <v>EOG Resources, Inc.</v>
      </c>
      <c r="C6" s="41" t="e">
        <f>_xll.FDS($A6,"FE_GUIDANCE(PROD_DAY_OIL_ONLY,MIDPOINT,ANNUAL,+2,0,,,'')")</f>
        <v>#N/A</v>
      </c>
      <c r="D6" s="41" t="e">
        <f>_xll.FDS($A6,"FE_GUIDANCE(PRODPERDAY,MIDPOINT,ANNUAL,+2,0,,,'')")</f>
        <v>#N/A</v>
      </c>
      <c r="E6" s="41" t="e">
        <f>_xll.FDS($A6,"FE_GUIDANCE(TOTAL_PROD,MIDPOINT,ANNUAL,+2,0,,,'')")</f>
        <v>#N/A</v>
      </c>
      <c r="F6" s="41" t="e">
        <f>_xll.FDS($A6,"FE_GUIDANCE(CAPEX,MIDPOINT,ANNUAL,+2,0,,,'')")</f>
        <v>#N/A</v>
      </c>
      <c r="G6" s="41" t="e">
        <f>_xll.FDS($A6,"FE_GUIDANCE_DATE(DATEN,CAPEX,ANNUAL,2018,'MM/DD/YYYY',0)")</f>
        <v>#N/A</v>
      </c>
      <c r="H6" s="41" t="str">
        <f>_xll.FDSB($A6,"'FYE' + '  ' + CONVERT_DATE(FE_GUIDANCE_HISTO_DATE(DATEN,CAPEX,ANNUAL_ROLL,+1,'YYYY',NOW,-2AY,''),'MMM YY')")</f>
        <v>FYE  Dec 17</v>
      </c>
      <c r="I6" s="30"/>
      <c r="J6" s="30"/>
      <c r="K6" s="30"/>
      <c r="L6" s="30"/>
    </row>
    <row r="7" spans="1:15" ht="18.75" x14ac:dyDescent="0.3">
      <c r="A7" s="12" t="s">
        <v>36</v>
      </c>
      <c r="B7" s="13" t="str">
        <f>_xll.FDS($A7,"FG_COMPANY_NAME")</f>
        <v>Jagged Peak Energy, Inc.</v>
      </c>
      <c r="C7" s="41" t="e">
        <f>_xll.FDS($A7,"FE_GUIDANCE(PROD_DAY_OIL_ONLY,MIDPOINT,ANNUAL,+2,0,,,'')")</f>
        <v>#N/A</v>
      </c>
      <c r="D7" s="41" t="e">
        <f>_xll.FDS($A7,"FE_GUIDANCE(PRODPERDAY,MIDPOINT,ANNUAL,+2,0,,,'')")</f>
        <v>#N/A</v>
      </c>
      <c r="E7" s="41" t="e">
        <f>_xll.FDS($A7,"FE_GUIDANCE(TOTAL_PROD,MIDPOINT,ANNUAL,+2,0,,,'')")</f>
        <v>#N/A</v>
      </c>
      <c r="F7" s="41" t="e">
        <f>_xll.FDS($A7,"FE_GUIDANCE(CAPEX,MIDPOINT,ANNUAL,+2,0,,,'')")</f>
        <v>#N/A</v>
      </c>
      <c r="G7" s="41" t="e">
        <f>_xll.FDS($A7,"FE_GUIDANCE_DATE(DATEN,CAPEX,ANNUAL,2018,'MM/DD/YYYY',0)")</f>
        <v>#N/A</v>
      </c>
      <c r="H7" s="41" t="str">
        <f>_xll.FDSB($A7,"'FYE' + '  ' + CONVERT_DATE(FE_GUIDANCE_HISTO_DATE(DATEN,CAPEX,ANNUAL_ROLL,+1,'YYYY',NOW,-2AY,''),'MMM YY')")</f>
        <v>FYE  Dec 17</v>
      </c>
      <c r="I7" s="30"/>
      <c r="J7" s="30"/>
      <c r="K7" s="30"/>
      <c r="L7" s="30"/>
    </row>
    <row r="8" spans="1:15" ht="18.75" x14ac:dyDescent="0.3">
      <c r="A8" s="12" t="s">
        <v>9</v>
      </c>
      <c r="B8" s="13" t="str">
        <f>_xll.FDS($A8,"FG_COMPANY_NAME")</f>
        <v>Energen Corporation</v>
      </c>
      <c r="C8" s="41" t="e">
        <f>_xll.FDS($A8,"FE_GUIDANCE(PROD_DAY_OIL_ONLY,MIDPOINT,ANNUAL,+2,0,,,'')")</f>
        <v>#N/A</v>
      </c>
      <c r="D8" s="41" t="e">
        <f>_xll.FDS($A8,"FE_GUIDANCE(PRODPERDAY,MIDPOINT,ANNUAL,+2,0,,,'')")</f>
        <v>#N/A</v>
      </c>
      <c r="E8" s="41" t="e">
        <f>_xll.FDS($A8,"FE_GUIDANCE(TOTAL_PROD,MIDPOINT,ANNUAL,+2,0,,,'')")</f>
        <v>#N/A</v>
      </c>
      <c r="F8" s="41" t="e">
        <f>_xll.FDS($A8,"FE_GUIDANCE(CAPEX,MIDPOINT,ANNUAL,+2,0,,,'')")</f>
        <v>#N/A</v>
      </c>
      <c r="G8" s="41" t="e">
        <f>_xll.FDS($A8,"FE_GUIDANCE_DATE(DATEN,CAPEX,ANNUAL,2018,'MM/DD/YYYY',0)")</f>
        <v>#N/A</v>
      </c>
      <c r="H8" s="41" t="str">
        <f>_xll.FDSB($A8,"'FYE' + '  ' + CONVERT_DATE(FE_GUIDANCE_HISTO_DATE(DATEN,CAPEX,ANNUAL_ROLL,+1,'YYYY',NOW,-2AY,''),'MMM YY')")</f>
        <v>FYE  Dec 17</v>
      </c>
      <c r="I8" s="30"/>
      <c r="J8" s="30"/>
      <c r="K8" s="30"/>
      <c r="L8" s="30"/>
    </row>
    <row r="9" spans="1:15" ht="18.75" x14ac:dyDescent="0.3">
      <c r="A9" s="12" t="s">
        <v>37</v>
      </c>
      <c r="B9" s="13" t="str">
        <f>_xll.FDS($A9,"FG_COMPANY_NAME")</f>
        <v>Centennial Resource Development, Inc. Class A</v>
      </c>
      <c r="C9" s="41" t="e">
        <f>_xll.FDS($A9,"FE_GUIDANCE(PROD_DAY_OIL_ONLY,MIDPOINT,ANNUAL,+2,0,,,'')")</f>
        <v>#N/A</v>
      </c>
      <c r="D9" s="41" t="e">
        <f>_xll.FDS($A9,"FE_GUIDANCE(PRODPERDAY,MIDPOINT,ANNUAL,+2,0,,,'')")</f>
        <v>#N/A</v>
      </c>
      <c r="E9" s="41" t="e">
        <f>_xll.FDS($A9,"FE_GUIDANCE(TOTAL_PROD,MIDPOINT,ANNUAL,+2,0,,,'')")</f>
        <v>#N/A</v>
      </c>
      <c r="F9" s="41" t="e">
        <f>_xll.FDS($A9,"FE_GUIDANCE(CAPEX,MIDPOINT,ANNUAL,+2,0,,,'')")</f>
        <v>#N/A</v>
      </c>
      <c r="G9" s="41" t="e">
        <f>_xll.FDS($A9,"FE_GUIDANCE_DATE(DATEN,CAPEX,ANNUAL,2018,'MM/DD/YYYY',0)")</f>
        <v>#N/A</v>
      </c>
      <c r="H9" s="41" t="str">
        <f>_xll.FDSB($A9,"'FYE' + '  ' + CONVERT_DATE(FE_GUIDANCE_HISTO_DATE(DATEN,CAPEX,ANNUAL_ROLL,+1,'YYYY',NOW,-2AY,''),'MMM YY')")</f>
        <v/>
      </c>
      <c r="I9" s="30"/>
      <c r="J9" s="30"/>
      <c r="K9" s="30"/>
      <c r="L9" s="30"/>
    </row>
    <row r="10" spans="1:15" ht="18.75" x14ac:dyDescent="0.3">
      <c r="A10" s="12" t="s">
        <v>6</v>
      </c>
      <c r="B10" s="13" t="str">
        <f>_xll.FDS($A10,"FG_COMPANY_NAME")</f>
        <v>Encana Corporation</v>
      </c>
      <c r="C10" s="41" t="e">
        <f>_xll.FDS($A10,"FE_GUIDANCE(PROD_DAY_OIL_ONLY,MIDPOINT,ANNUAL,+2,0,,,'')")</f>
        <v>#N/A</v>
      </c>
      <c r="D10" s="41" t="e">
        <f>_xll.FDS($A10,"FE_GUIDANCE(PRODPERDAY,MIDPOINT,ANNUAL,+2,0,,,'')")</f>
        <v>#N/A</v>
      </c>
      <c r="E10" s="41" t="e">
        <f>_xll.FDS($A10,"FE_GUIDANCE(TOTAL_PROD,MIDPOINT,ANNUAL,+2,0,,,'')")</f>
        <v>#N/A</v>
      </c>
      <c r="F10" s="41" t="e">
        <f>_xll.FDS($A10,"FE_GUIDANCE(CAPEX,MIDPOINT,ANNUAL,+2,0,,,'')")</f>
        <v>#N/A</v>
      </c>
      <c r="G10" s="41" t="e">
        <f>_xll.FDS($A10,"FE_GUIDANCE_DATE(DATEN,CAPEX,ANNUAL,2018,'MM/DD/YYYY',0)")</f>
        <v>#N/A</v>
      </c>
      <c r="H10" s="41" t="str">
        <f>_xll.FDSB($A10,"'FYE' + '  ' + CONVERT_DATE(FE_GUIDANCE_HISTO_DATE(DATEN,CAPEX,ANNUAL_ROLL,+1,'YYYY',NOW,-2AY,''),'MMM YY')")</f>
        <v>FYE  Dec 17</v>
      </c>
      <c r="I10" s="30"/>
      <c r="J10" s="30"/>
      <c r="K10" s="30"/>
      <c r="L10" s="30"/>
    </row>
    <row r="11" spans="1:15" ht="18.75" x14ac:dyDescent="0.3">
      <c r="A11" s="12" t="s">
        <v>14</v>
      </c>
      <c r="B11" s="13" t="str">
        <f>_xll.FDS($A11,"FG_COMPANY_NAME")</f>
        <v>WPX Energy, Inc. Class A</v>
      </c>
      <c r="C11" s="41">
        <f>_xll.FDS($A11,"FE_GUIDANCE(PROD_DAY_OIL_ONLY,MIDPOINT,ANNUAL,+2,0,,,'')")</f>
        <v>85</v>
      </c>
      <c r="D11" s="41">
        <f>_xll.FDS($A11,"FE_GUIDANCE(PRODPERDAY,MIDPOINT,ANNUAL,+2,0,,,'')")</f>
        <v>137.5</v>
      </c>
      <c r="E11" s="41" t="e">
        <f>_xll.FDS($A11,"FE_GUIDANCE(TOTAL_PROD,MIDPOINT,ANNUAL,+2,0,,,'')")</f>
        <v>#N/A</v>
      </c>
      <c r="F11" s="41">
        <f>_xll.FDS($A11,"FE_GUIDANCE(CAPEX,MIDPOINT,ANNUAL,+2,0,,,'')")</f>
        <v>1150</v>
      </c>
      <c r="G11" s="41" t="str">
        <f>_xll.FDS($A11,"FE_GUIDANCE_DATE(DATEN,CAPEX,ANNUAL,2018,'MM/DD/YYYY',0)")</f>
        <v>11/02/2017</v>
      </c>
      <c r="H11" s="41" t="str">
        <f>_xll.FDSB($A11,"'FYE' + '  ' + CONVERT_DATE(FE_GUIDANCE_HISTO_DATE(DATEN,CAPEX,ANNUAL_ROLL,+1,'YYYY',NOW,-2AY,''),'MMM YY')")</f>
        <v>FYE  Dec 17</v>
      </c>
      <c r="I11" s="30"/>
      <c r="J11" s="30"/>
      <c r="K11" s="30"/>
      <c r="L11" s="30"/>
    </row>
    <row r="12" spans="1:15" ht="18.75" x14ac:dyDescent="0.3">
      <c r="A12" s="12" t="s">
        <v>12</v>
      </c>
      <c r="B12" s="13" t="str">
        <f>_xll.FDS($A12,"FG_COMPANY_NAME")</f>
        <v>RSP Permian, Inc.</v>
      </c>
      <c r="C12" s="41" t="e">
        <f>_xll.FDS($A12,"FE_GUIDANCE(PROD_DAY_OIL_ONLY,MIDPOINT,ANNUAL,+2,0,,,'')")</f>
        <v>#N/A</v>
      </c>
      <c r="D12" s="41" t="e">
        <f>_xll.FDS($A12,"FE_GUIDANCE(PRODPERDAY,MIDPOINT,ANNUAL,+2,0,,,'')")</f>
        <v>#N/A</v>
      </c>
      <c r="E12" s="41" t="e">
        <f>_xll.FDS($A12,"FE_GUIDANCE(TOTAL_PROD,MIDPOINT,ANNUAL,+2,0,,,'')")</f>
        <v>#N/A</v>
      </c>
      <c r="F12" s="41" t="e">
        <f>_xll.FDS($A12,"FE_GUIDANCE(CAPEX,MIDPOINT,ANNUAL,+2,0,,,'')")</f>
        <v>#N/A</v>
      </c>
      <c r="G12" s="41" t="e">
        <f>_xll.FDS($A12,"FE_GUIDANCE_DATE(DATEN,CAPEX,ANNUAL,2018,'MM/DD/YYYY',0)")</f>
        <v>#N/A</v>
      </c>
      <c r="H12" s="41" t="str">
        <f>_xll.FDSB($A12,"'FYE' + '  ' + CONVERT_DATE(FE_GUIDANCE_HISTO_DATE(DATEN,CAPEX,ANNUAL_ROLL,+1,'YYYY',NOW,-2AY,''),'MMM YY')")</f>
        <v>FYE  Dec 17</v>
      </c>
      <c r="I12" s="30"/>
      <c r="J12" s="30"/>
      <c r="K12" s="30"/>
      <c r="L12" s="30"/>
    </row>
    <row r="13" spans="1:15" ht="18.75" x14ac:dyDescent="0.3">
      <c r="A13" s="12" t="s">
        <v>15</v>
      </c>
      <c r="B13" s="13" t="str">
        <f>_xll.FDS($A13,"FG_COMPANY_NAME")</f>
        <v>Pioneer Natural Resources Company</v>
      </c>
      <c r="C13" s="41" t="e">
        <f>_xll.FDS($A13,"FE_GUIDANCE(PROD_DAY_OIL_ONLY,MIDPOINT,ANNUAL,+2,0,,,'')")</f>
        <v>#N/A</v>
      </c>
      <c r="D13" s="41" t="e">
        <f>_xll.FDS($A13,"FE_GUIDANCE(PRODPERDAY,MIDPOINT,ANNUAL,+2,0,,,'')")</f>
        <v>#N/A</v>
      </c>
      <c r="E13" s="41" t="e">
        <f>_xll.FDS($A13,"FE_GUIDANCE(TOTAL_PROD,MIDPOINT,ANNUAL,+2,0,,,'')")</f>
        <v>#N/A</v>
      </c>
      <c r="F13" s="41" t="e">
        <f>_xll.FDS($A13,"FE_GUIDANCE(CAPEX,MIDPOINT,ANNUAL,+2,0,,,'')")</f>
        <v>#N/A</v>
      </c>
      <c r="G13" s="41" t="e">
        <f>_xll.FDS($A13,"FE_GUIDANCE_DATE(DATEN,CAPEX,ANNUAL,2018,'MM/DD/YYYY',0)")</f>
        <v>#N/A</v>
      </c>
      <c r="H13" s="41" t="str">
        <f>_xll.FDSB($A13,"'FYE' + '  ' + CONVERT_DATE(FE_GUIDANCE_HISTO_DATE(DATEN,CAPEX,ANNUAL_ROLL,+1,'YYYY',NOW,-2AY,''),'MMM YY')")</f>
        <v>FYE  Dec 17</v>
      </c>
      <c r="I13" s="30"/>
      <c r="J13" s="30"/>
      <c r="K13" s="30"/>
      <c r="L13" s="30"/>
    </row>
    <row r="14" spans="1:15" ht="18.75" x14ac:dyDescent="0.3">
      <c r="A14" s="12" t="s">
        <v>2</v>
      </c>
      <c r="B14" s="13" t="str">
        <f>_xll.FDS($A14,"FG_COMPANY_NAME")</f>
        <v>Marathon Oil Corporation</v>
      </c>
      <c r="C14" s="41" t="e">
        <f>_xll.FDS($A14,"FE_GUIDANCE(PROD_DAY_OIL_ONLY,MIDPOINT,ANNUAL,+2,0,,,'')")</f>
        <v>#N/A</v>
      </c>
      <c r="D14" s="41" t="e">
        <f>_xll.FDS($A14,"FE_GUIDANCE(PRODPERDAY,MIDPOINT,ANNUAL,+2,0,,,'')")</f>
        <v>#N/A</v>
      </c>
      <c r="E14" s="41" t="e">
        <f>_xll.FDS($A14,"FE_GUIDANCE(TOTAL_PROD,MIDPOINT,ANNUAL,+2,0,,,'')")</f>
        <v>#N/A</v>
      </c>
      <c r="F14" s="41" t="e">
        <f>_xll.FDS($A14,"FE_GUIDANCE(CAPEX,MIDPOINT,ANNUAL,+2,0,,,'')")</f>
        <v>#N/A</v>
      </c>
      <c r="G14" s="41" t="e">
        <f>_xll.FDS($A14,"FE_GUIDANCE_DATE(DATEN,CAPEX,ANNUAL,2018,'MM/DD/YYYY',0)")</f>
        <v>#N/A</v>
      </c>
      <c r="H14" s="41" t="str">
        <f>_xll.FDSB($A14,"'FYE' + '  ' + CONVERT_DATE(FE_GUIDANCE_HISTO_DATE(DATEN,CAPEX,ANNUAL_ROLL,+1,'YYYY',NOW,-2AY,''),'MMM YY')")</f>
        <v>FYE  Dec 17</v>
      </c>
      <c r="I14" s="30"/>
      <c r="J14" s="30"/>
      <c r="K14" s="30"/>
      <c r="L14" s="30"/>
    </row>
    <row r="15" spans="1:15" ht="18.75" x14ac:dyDescent="0.3">
      <c r="A15" s="12" t="s">
        <v>4</v>
      </c>
      <c r="B15" s="13" t="str">
        <f>_xll.FDS($A15,"FG_COMPANY_NAME")</f>
        <v>Cimarex Energy Co.</v>
      </c>
      <c r="C15" s="41" t="e">
        <f>_xll.FDS($A15,"FE_GUIDANCE(PROD_DAY_OIL_ONLY,MIDPOINT,ANNUAL,+2,0,,,'')")</f>
        <v>#N/A</v>
      </c>
      <c r="D15" s="41" t="e">
        <f>_xll.FDS($A15,"FE_GUIDANCE(PRODPERDAY,MIDPOINT,ANNUAL,+2,0,,,'')")</f>
        <v>#N/A</v>
      </c>
      <c r="E15" s="41" t="e">
        <f>_xll.FDS($A15,"FE_GUIDANCE(TOTAL_PROD,MIDPOINT,ANNUAL,+2,0,,,'')")</f>
        <v>#N/A</v>
      </c>
      <c r="F15" s="41" t="e">
        <f>_xll.FDS($A15,"FE_GUIDANCE(CAPEX,MIDPOINT,ANNUAL,+2,0,,,'')")</f>
        <v>#N/A</v>
      </c>
      <c r="G15" s="41" t="e">
        <f>_xll.FDS($A15,"FE_GUIDANCE_DATE(DATEN,CAPEX,ANNUAL,2018,'MM/DD/YYYY',0)")</f>
        <v>#N/A</v>
      </c>
      <c r="H15" s="41" t="str">
        <f>_xll.FDSB($A15,"'FYE' + '  ' + CONVERT_DATE(FE_GUIDANCE_HISTO_DATE(DATEN,CAPEX,ANNUAL_ROLL,+1,'YYYY',NOW,-2AY,''),'MMM YY')")</f>
        <v>FYE  Dec 17</v>
      </c>
      <c r="I15" s="30"/>
      <c r="J15" s="30"/>
      <c r="K15" s="30"/>
      <c r="L15" s="30"/>
    </row>
    <row r="16" spans="1:15" ht="18.75" x14ac:dyDescent="0.3">
      <c r="A16" s="12" t="s">
        <v>82</v>
      </c>
      <c r="B16" s="13" t="str">
        <f>_xll.FDS($A16,"FG_COMPANY_NAME")</f>
        <v>Devon Energy Corporation</v>
      </c>
      <c r="C16" s="41" t="e">
        <f>_xll.FDS($A16,"FE_GUIDANCE(PROD_DAY_OIL_ONLY,MIDPOINT,ANNUAL,+2,0,,,'')")</f>
        <v>#N/A</v>
      </c>
      <c r="D16" s="41" t="e">
        <f>_xll.FDS($A16,"FE_GUIDANCE(PRODPERDAY,MIDPOINT,ANNUAL,+2,0,,,'')")</f>
        <v>#N/A</v>
      </c>
      <c r="E16" s="41" t="e">
        <f>_xll.FDS($A16,"FE_GUIDANCE(TOTAL_PROD,MIDPOINT,ANNUAL,+2,0,,,'')")</f>
        <v>#N/A</v>
      </c>
      <c r="F16" s="41" t="e">
        <f>_xll.FDS($A16,"FE_GUIDANCE(CAPEX,MIDPOINT,ANNUAL,+2,0,,,'')")</f>
        <v>#N/A</v>
      </c>
      <c r="G16" s="41" t="e">
        <f>_xll.FDS($A16,"FE_GUIDANCE_DATE(DATEN,CAPEX,ANNUAL,2018,'MM/DD/YYYY',0)")</f>
        <v>#N/A</v>
      </c>
      <c r="H16" s="41" t="str">
        <f>_xll.FDSB($A16,"'FYE' + '  ' + CONVERT_DATE(FE_GUIDANCE_HISTO_DATE(DATEN,CAPEX,ANNUAL_ROLL,+1,'YYYY',NOW,-2AY,''),'MMM YY')")</f>
        <v>FYE  Dec 17</v>
      </c>
      <c r="I16" s="30"/>
      <c r="J16" s="30"/>
      <c r="K16" s="30"/>
      <c r="L16" s="30"/>
    </row>
    <row r="17" spans="1:12" ht="18.75" x14ac:dyDescent="0.3">
      <c r="A17" s="12" t="s">
        <v>21</v>
      </c>
      <c r="B17" s="13" t="str">
        <f>_xll.FDS($A17,"FG_COMPANY_NAME")</f>
        <v>Halcon Resources Corp</v>
      </c>
      <c r="C17" s="41" t="e">
        <f>_xll.FDS($A17,"FE_GUIDANCE(PROD_DAY_OIL_ONLY,MIDPOINT,ANNUAL,+2,0,,,'')")</f>
        <v>#N/A</v>
      </c>
      <c r="D17" s="41">
        <f>_xll.FDS($A17,"FE_GUIDANCE(PRODPERDAY,MIDPOINT,ANNUAL,+2,0,,,'')")</f>
        <v>17</v>
      </c>
      <c r="E17" s="41" t="e">
        <f>_xll.FDS($A17,"FE_GUIDANCE(TOTAL_PROD,MIDPOINT,ANNUAL,+2,0,,,'')")</f>
        <v>#N/A</v>
      </c>
      <c r="F17" s="41">
        <f>_xll.FDS($A17,"FE_GUIDANCE(CAPEX,MIDPOINT,ANNUAL,+2,0,,,'')")</f>
        <v>335</v>
      </c>
      <c r="G17" s="41" t="str">
        <f>_xll.FDS($A17,"FE_GUIDANCE_DATE(DATEN,CAPEX,ANNUAL,2018,'MM/DD/YYYY',0)")</f>
        <v>11/10/2017</v>
      </c>
      <c r="H17" s="41" t="str">
        <f>_xll.FDSB($A17,"'FYE' + '  ' + CONVERT_DATE(FE_GUIDANCE_HISTO_DATE(DATEN,CAPEX,ANNUAL_ROLL,+1,'YYYY',NOW,-2AY,''),'MMM YY')")</f>
        <v/>
      </c>
      <c r="I17" s="30"/>
      <c r="J17" s="30"/>
      <c r="K17" s="30"/>
      <c r="L17" s="30"/>
    </row>
    <row r="18" spans="1:12" ht="18.75" x14ac:dyDescent="0.3">
      <c r="A18" s="12" t="s">
        <v>11</v>
      </c>
      <c r="B18" s="13" t="str">
        <f>_xll.FDS($A18,"FG_COMPANY_NAME")</f>
        <v>Parsley Energy, Inc. Class A</v>
      </c>
      <c r="C18" s="41" t="e">
        <f>_xll.FDS($A18,"FE_GUIDANCE(PROD_DAY_OIL_ONLY,MIDPOINT,ANNUAL,+2,0,,,'')")</f>
        <v>#N/A</v>
      </c>
      <c r="D18" s="41">
        <f>_xll.FDS($A18,"FE_GUIDANCE(PRODPERDAY,MIDPOINT,ANNUAL,+2,0,,,'')")</f>
        <v>70</v>
      </c>
      <c r="E18" s="41" t="e">
        <f>_xll.FDS($A18,"FE_GUIDANCE(TOTAL_PROD,MIDPOINT,ANNUAL,+2,0,,,'')")</f>
        <v>#N/A</v>
      </c>
      <c r="F18" s="41">
        <f>_xll.FDS($A18,"FE_GUIDANCE(CAPEX,MIDPOINT,ANNUAL,+2,0,,,'')")</f>
        <v>1450</v>
      </c>
      <c r="G18" s="41" t="str">
        <f>_xll.FDS($A18,"FE_GUIDANCE_DATE(DATEN,CAPEX,ANNUAL,2018,'MM/DD/YYYY',0)")</f>
        <v>11/08/2017</v>
      </c>
      <c r="H18" s="41" t="str">
        <f>_xll.FDSB($A18,"'FYE' + '  ' + CONVERT_DATE(FE_GUIDANCE_HISTO_DATE(DATEN,CAPEX,ANNUAL_ROLL,+1,'YYYY',NOW,-2AY,''),'MMM YY')")</f>
        <v>FYE  Dec 17</v>
      </c>
      <c r="I18" s="30"/>
      <c r="J18" s="30"/>
      <c r="K18" s="30"/>
      <c r="L18" s="30"/>
    </row>
    <row r="19" spans="1:12" ht="18.75" x14ac:dyDescent="0.3">
      <c r="A19" s="12" t="s">
        <v>10</v>
      </c>
      <c r="B19" s="13" t="str">
        <f>_xll.FDS($A19,"FG_COMPANY_NAME")</f>
        <v>Laredo Petroleum, Inc.</v>
      </c>
      <c r="C19" s="41" t="e">
        <f>_xll.FDS($A19,"FE_GUIDANCE(PROD_DAY_OIL_ONLY,MIDPOINT,ANNUAL,+2,0,,,'')")</f>
        <v>#N/A</v>
      </c>
      <c r="D19" s="41" t="e">
        <f>_xll.FDS($A19,"FE_GUIDANCE(PRODPERDAY,MIDPOINT,ANNUAL,+2,0,,,'')")</f>
        <v>#N/A</v>
      </c>
      <c r="E19" s="41">
        <f>_xll.FDS($A19,"FE_GUIDANCE(TOTAL_PROD,MIDPOINT,ANNUAL,+2,0,,,'')")</f>
        <v>23.43</v>
      </c>
      <c r="F19" s="41">
        <f>_xll.FDS($A19,"FE_GUIDANCE(CAPEX,MIDPOINT,ANNUAL,+2,0,,,'')")</f>
        <v>555</v>
      </c>
      <c r="G19" s="41" t="str">
        <f>_xll.FDS($A19,"FE_GUIDANCE_DATE(DATEN,CAPEX,ANNUAL,2018,'MM/DD/YYYY',0)")</f>
        <v>01/25/2018</v>
      </c>
      <c r="H19" s="41" t="str">
        <f>_xll.FDSB($A19,"'FYE' + '  ' + CONVERT_DATE(FE_GUIDANCE_HISTO_DATE(DATEN,CAPEX,ANNUAL_ROLL,+1,'YYYY',NOW,-2AY,''),'MMM YY')")</f>
        <v>FYE  Dec 17</v>
      </c>
      <c r="I19" s="30"/>
      <c r="J19" s="30"/>
      <c r="K19" s="30"/>
      <c r="L19" s="30"/>
    </row>
    <row r="20" spans="1:12" ht="18.75" x14ac:dyDescent="0.3">
      <c r="A20" s="12" t="s">
        <v>13</v>
      </c>
      <c r="B20" s="13" t="str">
        <f>_xll.FDS($A20,"FG_COMPANY_NAME")</f>
        <v>Noble Energy, Inc.</v>
      </c>
      <c r="C20" s="41" t="e">
        <f>_xll.FDS($A20,"FE_GUIDANCE(PROD_DAY_OIL_ONLY,MIDPOINT,ANNUAL,+2,0,,,'')")</f>
        <v>#N/A</v>
      </c>
      <c r="D20" s="41" t="e">
        <f>_xll.FDS($A20,"FE_GUIDANCE(PRODPERDAY,MIDPOINT,ANNUAL,+2,0,,,'')")</f>
        <v>#N/A</v>
      </c>
      <c r="E20" s="41" t="e">
        <f>_xll.FDS($A20,"FE_GUIDANCE(TOTAL_PROD,MIDPOINT,ANNUAL,+2,0,,,'')")</f>
        <v>#N/A</v>
      </c>
      <c r="F20" s="41" t="e">
        <f>_xll.FDS($A20,"FE_GUIDANCE(CAPEX,MIDPOINT,ANNUAL,+2,0,,,'')")</f>
        <v>#N/A</v>
      </c>
      <c r="G20" s="41" t="e">
        <f>_xll.FDS($A20,"FE_GUIDANCE_DATE(DATEN,CAPEX,ANNUAL,2018,'MM/DD/YYYY',0)")</f>
        <v>#N/A</v>
      </c>
      <c r="H20" s="41" t="str">
        <f>_xll.FDSB($A20,"'FYE' + '  ' + CONVERT_DATE(FE_GUIDANCE_HISTO_DATE(DATEN,CAPEX,ANNUAL_ROLL,+1,'YYYY',NOW,-2AY,''),'MMM YY')")</f>
        <v/>
      </c>
      <c r="I20" s="30"/>
      <c r="J20" s="30"/>
      <c r="K20" s="30"/>
      <c r="L20" s="30"/>
    </row>
    <row r="21" spans="1:12" ht="18.75" x14ac:dyDescent="0.3">
      <c r="A21" s="12" t="s">
        <v>20</v>
      </c>
      <c r="B21" s="13" t="str">
        <f>_xll.FDS($A21,"FG_COMPANY_NAME")</f>
        <v>Callon Petroleum Company</v>
      </c>
      <c r="C21" s="41" t="e">
        <f>_xll.FDS($A21,"FE_GUIDANCE(PROD_DAY_OIL_ONLY,MIDPOINT,ANNUAL,+2,0,,,'')")</f>
        <v>#N/A</v>
      </c>
      <c r="D21" s="41">
        <f>_xll.FDS($A21,"FE_GUIDANCE(PRODPERDAY,MIDPOINT,ANNUAL,+2,0,,,'')")</f>
        <v>35</v>
      </c>
      <c r="E21" s="41" t="e">
        <f>_xll.FDS($A21,"FE_GUIDANCE(TOTAL_PROD,MIDPOINT,ANNUAL,+2,0,,,'')")</f>
        <v>#N/A</v>
      </c>
      <c r="F21" s="41">
        <f>_xll.FDS($A21,"FE_GUIDANCE(CAPEX,MIDPOINT,ANNUAL,+2,0,,,'')")</f>
        <v>450</v>
      </c>
      <c r="G21" s="41" t="str">
        <f>_xll.FDS($A21,"FE_GUIDANCE_DATE(DATEN,PRODPERDAY,ANNUAL,2018,'MM/DD/YYYY',0)")</f>
        <v>02/28/2017</v>
      </c>
      <c r="H21" s="41" t="str">
        <f>_xll.FDSB($A21,"'FYE' + '  ' + CONVERT_DATE(FE_GUIDANCE_HISTO_DATE(DATEN,CAPEX,ANNUAL_ROLL,+1,'YYYY',NOW,-2AY,''),'MMM YY')")</f>
        <v>FYE  Dec 17</v>
      </c>
      <c r="I21" s="30"/>
      <c r="J21" s="30"/>
      <c r="K21" s="30"/>
      <c r="L21" s="30"/>
    </row>
    <row r="22" spans="1:12" ht="18.75" x14ac:dyDescent="0.3">
      <c r="A22" s="12" t="s">
        <v>39</v>
      </c>
      <c r="B22" s="13" t="str">
        <f>_xll.FDS($A22,"FG_COMPANY_NAME")</f>
        <v>Apache Corporation</v>
      </c>
      <c r="C22" s="41" t="e">
        <f>_xll.FDS($A22,"FE_GUIDANCE(PROD_DAY_OIL_ONLY,MIDPOINT,ANNUAL,+2,0,,,'')")</f>
        <v>#N/A</v>
      </c>
      <c r="D22" s="41" t="e">
        <f>_xll.FDS($A22,"FE_GUIDANCE(PRODPERDAY,MIDPOINT,ANNUAL,+2,0,,,'')")</f>
        <v>#N/A</v>
      </c>
      <c r="E22" s="41" t="e">
        <f>_xll.FDS($A22,"FE_GUIDANCE(TOTAL_PROD,MIDPOINT,ANNUAL,+2,0,,,'')")</f>
        <v>#N/A</v>
      </c>
      <c r="F22" s="41" t="e">
        <f>_xll.FDS($A22,"FE_GUIDANCE(CAPEX,MIDPOINT,ANNUAL,+2,0,,,'')")</f>
        <v>#N/A</v>
      </c>
      <c r="G22" s="41" t="e">
        <f>_xll.FDS($A22,"FE_GUIDANCE_DATE(DATEN,CAPEX,ANNUAL,2018,'MM/DD/YYYY',0)")</f>
        <v>#N/A</v>
      </c>
      <c r="H22" s="41" t="str">
        <f>_xll.FDSB($A22,"'FYE' + '  ' + CONVERT_DATE(FE_GUIDANCE_HISTO_DATE(DATEN,CAPEX,ANNUAL_ROLL,+1,'YYYY',NOW,-2AY,''),'MMM YY')")</f>
        <v>FYE  Dec 17</v>
      </c>
      <c r="I22" s="30"/>
      <c r="J22" s="30"/>
      <c r="K22" s="30"/>
      <c r="L22" s="30"/>
    </row>
    <row r="23" spans="1:12" ht="18.75" x14ac:dyDescent="0.3">
      <c r="A23" s="12" t="s">
        <v>42</v>
      </c>
      <c r="B23" s="13" t="str">
        <f>_xll.FDS($A23,"FG_COMPANY_NAME")</f>
        <v>Earthstone Energy, Inc. Class A</v>
      </c>
      <c r="C23" s="41" t="e">
        <f>_xll.FDS($A23,"FE_GUIDANCE(PROD_DAY_OIL_ONLY,MIDPOINT,ANNUAL,+2,0,,,'')")</f>
        <v>#N/A</v>
      </c>
      <c r="D23" s="41">
        <f>_xll.FDS($A23,"FE_GUIDANCE(PRODPERDAY,MIDPOINT,ANNUAL,+2,0,,,'')")</f>
        <v>12.25</v>
      </c>
      <c r="E23" s="41" t="e">
        <f>_xll.FDS($A23,"FE_GUIDANCE(TOTAL_PROD,MIDPOINT,ANNUAL,+2,0,,,'')")</f>
        <v>#N/A</v>
      </c>
      <c r="F23" s="41">
        <f>_xll.FDS($A23,"FE_GUIDANCE(CAPEX,MIDPOINT,ANNUAL,+2,0,,,'')")</f>
        <v>170</v>
      </c>
      <c r="G23" s="41" t="str">
        <f>_xll.FDS($A23,"FE_GUIDANCE_DATE(DATEN,CAPEX,ANNUAL,2018,'MM/DD/YYYY',0)")</f>
        <v>01/23/2018</v>
      </c>
      <c r="H23" s="41" t="str">
        <f>_xll.FDSB($A23,"'FYE' + '  ' + CONVERT_DATE(FE_GUIDANCE_HISTO_DATE(DATEN,CAPEX,ANNUAL_ROLL,+1,'YYYY',NOW,-2AY,''),'MMM YY')")</f>
        <v/>
      </c>
      <c r="I23" s="29"/>
      <c r="J23" s="30"/>
      <c r="K23" s="30"/>
      <c r="L23" s="30"/>
    </row>
    <row r="24" spans="1:12" ht="18.75" x14ac:dyDescent="0.3">
      <c r="A24" s="12" t="s">
        <v>41</v>
      </c>
      <c r="B24" s="13" t="str">
        <f>_xll.FDS($A24,"FG_COMPANY_NAME")</f>
        <v>Resolute Energy Corporation</v>
      </c>
      <c r="C24" s="41" t="e">
        <f>_xll.FDS($A24,"FE_GUIDANCE(PROD_DAY_OIL_ONLY,MIDPOINT,ANNUAL,+2,0,,,'')")</f>
        <v>#N/A</v>
      </c>
      <c r="D24" s="41" t="e">
        <f>_xll.FDS($A24,"FE_GUIDANCE(PRODPERDAY,MIDPOINT,ANNUAL,+2,0,,,'')")</f>
        <v>#N/A</v>
      </c>
      <c r="E24" s="41" t="e">
        <f>_xll.FDS($A24,"FE_GUIDANCE(TOTAL_PROD,MIDPOINT,ANNUAL,+2,0,,,'')")</f>
        <v>#N/A</v>
      </c>
      <c r="F24" s="41" t="e">
        <f>_xll.FDS($A24,"FE_GUIDANCE(CAPEX,MIDPOINT,ANNUAL,+2,0,,,'')")</f>
        <v>#N/A</v>
      </c>
      <c r="G24" s="41" t="e">
        <f>_xll.FDS($A24,"FE_GUIDANCE_DATE(DATEN,CAPEX,ANNUAL,2018,'MM/DD/YYYY',0)")</f>
        <v>#N/A</v>
      </c>
      <c r="H24" s="41" t="str">
        <f>_xll.FDSB($A24,"'FYE' + '  ' + CONVERT_DATE(FE_GUIDANCE_HISTO_DATE(DATEN,CAPEX,ANNUAL_ROLL,+1,'YYYY',NOW,-2AY,''),'MMM YY')")</f>
        <v>FYE  Dec 16</v>
      </c>
      <c r="I24" s="30"/>
      <c r="J24" s="30"/>
      <c r="K24" s="30"/>
      <c r="L24" s="30"/>
    </row>
    <row r="25" spans="1:12" ht="18.75" x14ac:dyDescent="0.3">
      <c r="A25" s="12" t="s">
        <v>40</v>
      </c>
      <c r="B25" s="13" t="str">
        <f>_xll.FDS($A25,"FG_COMPANY_NAME")</f>
        <v>Approach Resources Inc.</v>
      </c>
      <c r="C25" s="41" t="e">
        <f>_xll.FDS($A25,"FE_GUIDANCE(PROD_DAY_OIL_ONLY,MIDPOINT,ANNUAL,+2,0,,,'')")</f>
        <v>#N/A</v>
      </c>
      <c r="D25" s="41" t="e">
        <f>_xll.FDS($A25,"FE_GUIDANCE(PRODPERDAY,MIDPOINT,ANNUAL,+2,0,,,'')")</f>
        <v>#N/A</v>
      </c>
      <c r="E25" s="41" t="e">
        <f>_xll.FDS($A25,"FE_GUIDANCE(TOTAL_PROD,MIDPOINT,ANNUAL,+2,0,,,'')")</f>
        <v>#N/A</v>
      </c>
      <c r="F25" s="41" t="e">
        <f>_xll.FDS($A25,"FE_GUIDANCE(CAPEX,MIDPOINT,ANNUAL,+2,0,,,'')")</f>
        <v>#N/A</v>
      </c>
      <c r="G25" s="41" t="e">
        <f>_xll.FDS($A25,"FE_GUIDANCE_DATE(DATEN,CAPEX,ANNUAL,2018,'MM/DD/YYYY',0)")</f>
        <v>#N/A</v>
      </c>
      <c r="H25" s="41" t="str">
        <f>_xll.FDSB($A25,"'FYE' + '  ' + CONVERT_DATE(FE_GUIDANCE_HISTO_DATE(DATEN,CAPEX,ANNUAL_ROLL,+1,'YYYY',NOW,-2AY,''),'MMM YY')")</f>
        <v>FYE  Dec 17</v>
      </c>
      <c r="I25" s="30"/>
      <c r="J25" s="30"/>
      <c r="K25" s="30"/>
      <c r="L25" s="30"/>
    </row>
    <row r="26" spans="1:12" ht="18.75" x14ac:dyDescent="0.3">
      <c r="A26" s="12" t="s">
        <v>18</v>
      </c>
      <c r="B26" s="13" t="str">
        <f>_xll.FDS($A26,"FG_COMPANY_NAME")</f>
        <v>SM Energy Company</v>
      </c>
      <c r="C26" s="41" t="e">
        <f>_xll.FDS($A26,"FE_GUIDANCE(PROD_DAY_OIL_ONLY,MIDPOINT,ANNUAL,+2,0,,,'')")</f>
        <v>#N/A</v>
      </c>
      <c r="D26" s="41" t="e">
        <f>_xll.FDS($A26,"FE_GUIDANCE(PRODPERDAY,MIDPOINT,ANNUAL,+2,0,,,'')")</f>
        <v>#N/A</v>
      </c>
      <c r="E26" s="41" t="e">
        <f>_xll.FDS($A26,"FE_GUIDANCE(TOTAL_PROD,MIDPOINT,ANNUAL,+2,0,,,'')")</f>
        <v>#N/A</v>
      </c>
      <c r="F26" s="41" t="e">
        <f>_xll.FDS($A26,"FE_GUIDANCE(CAPEX,MIDPOINT,ANNUAL,+2,0,,,'')")</f>
        <v>#N/A</v>
      </c>
      <c r="G26" s="41" t="e">
        <f>_xll.FDS($A26,"FE_GUIDANCE_DATE(DATEN,CAPEX,ANNUAL,2018,'MM/DD/YYYY',0)")</f>
        <v>#N/A</v>
      </c>
      <c r="H26" s="41" t="str">
        <f>_xll.FDSB($A26,"'FYE' + '  ' + CONVERT_DATE(FE_GUIDANCE_HISTO_DATE(DATEN,CAPEX,ANNUAL_ROLL,+1,'YYYY',NOW,-2AY,''),'MMM YY')")</f>
        <v>FYE  Dec 17</v>
      </c>
      <c r="I26" s="30"/>
      <c r="J26" s="30"/>
      <c r="K26" s="30"/>
      <c r="L26" s="30"/>
    </row>
    <row r="27" spans="1:12" ht="18.75" x14ac:dyDescent="0.3">
      <c r="A27" s="12" t="s">
        <v>19</v>
      </c>
      <c r="B27" s="13" t="str">
        <f>_xll.FDS($A27,"FG_COMPANY_NAME")</f>
        <v>PDC Energy Inc</v>
      </c>
      <c r="C27" s="41" t="e">
        <f>_xll.FDS($A27,"FE_GUIDANCE(PROD_DAY_OIL_ONLY,MIDPOINT,ANNUAL,+2,0,,,'')")</f>
        <v>#N/A</v>
      </c>
      <c r="D27" s="41" t="e">
        <f>_xll.FDS($A27,"FE_GUIDANCE(PRODPERDAY,MIDPOINT,ANNUAL,+2,0,,,'')")</f>
        <v>#N/A</v>
      </c>
      <c r="E27" s="41" t="e">
        <f>_xll.FDS($A27,"FE_GUIDANCE(TOTAL_PROD,MIDPOINT,ANNUAL,+2,0,,,'')")</f>
        <v>#N/A</v>
      </c>
      <c r="F27" s="41" t="e">
        <f>_xll.FDS($A27,"FE_GUIDANCE(CAPEX,MIDPOINT,ANNUAL,+2,0,,,'')")</f>
        <v>#N/A</v>
      </c>
      <c r="G27" s="41" t="e">
        <f>_xll.FDS($A27,"FE_GUIDANCE_DATE(DATEN,CAPEX,ANNUAL,2018,'MM/DD/YYYY',0)")</f>
        <v>#N/A</v>
      </c>
      <c r="H27" s="41" t="str">
        <f>_xll.FDSB($A27,"'FYE' + '  ' + CONVERT_DATE(FE_GUIDANCE_HISTO_DATE(DATEN,CAPEX,ANNUAL_ROLL,+1,'YYYY',NOW,-2AY,''),'MMM YY')")</f>
        <v>FYE  Dec 17</v>
      </c>
      <c r="I27" s="30"/>
      <c r="J27" s="30"/>
      <c r="K27" s="30"/>
      <c r="L27" s="30"/>
    </row>
    <row r="28" spans="1:12" ht="18.75" x14ac:dyDescent="0.3">
      <c r="A28" s="12" t="s">
        <v>17</v>
      </c>
      <c r="B28" s="13" t="str">
        <f>_xll.FDS($A28,"FG_COMPANY_NAME")</f>
        <v>Carrizo Oil &amp; Gas, Inc.</v>
      </c>
      <c r="C28" s="41" t="e">
        <f>_xll.FDS($A28,"FE_GUIDANCE(PROD_DAY_OIL_ONLY,MIDPOINT,ANNUAL,+2,0,,,'')")</f>
        <v>#N/A</v>
      </c>
      <c r="D28" s="41" t="e">
        <f>_xll.FDS($A28,"FE_GUIDANCE(PRODPERDAY,MIDPOINT,ANNUAL,+2,0,,,'')")</f>
        <v>#N/A</v>
      </c>
      <c r="E28" s="41" t="e">
        <f>_xll.FDS($A28,"FE_GUIDANCE(TOTAL_PROD,MIDPOINT,ANNUAL,+2,0,,,'')")</f>
        <v>#N/A</v>
      </c>
      <c r="F28" s="41" t="e">
        <f>_xll.FDS($A28,"FE_GUIDANCE(CAPEX,MIDPOINT,ANNUAL,+2,0,,,'')")</f>
        <v>#N/A</v>
      </c>
      <c r="G28" s="41" t="e">
        <f>_xll.FDS($A28,"FE_GUIDANCE_DATE(DATEN,CAPEX,ANNUAL,2018,'MM/DD/YYYY',0)")</f>
        <v>#N/A</v>
      </c>
      <c r="H28" s="41" t="str">
        <f>_xll.FDSB($A28,"'FYE' + '  ' + CONVERT_DATE(FE_GUIDANCE_HISTO_DATE(DATEN,CAPEX,ANNUAL_ROLL,+1,'YYYY',NOW,-2AY,''),'MMM YY')")</f>
        <v>FYE  Dec 17</v>
      </c>
      <c r="I28" s="30"/>
      <c r="J28" s="30"/>
      <c r="K28" s="30"/>
      <c r="L28" s="30"/>
    </row>
    <row r="29" spans="1:12" ht="18.75" x14ac:dyDescent="0.3">
      <c r="A29" s="12" t="s">
        <v>5</v>
      </c>
      <c r="B29" s="13" t="str">
        <f>_xll.FDS($A29,"FG_COMPANY_NAME")</f>
        <v>QEP Resources, Inc.</v>
      </c>
      <c r="C29" s="41" t="e">
        <f>_xll.FDS($A29,"FE_GUIDANCE(PROD_DAY_OIL_ONLY,MIDPOINT,ANNUAL,+2,0,,,'')")</f>
        <v>#N/A</v>
      </c>
      <c r="D29" s="41" t="e">
        <f>_xll.FDS($A29,"FE_GUIDANCE(PRODPERDAY,MIDPOINT,ANNUAL,+2,0,,,'')")</f>
        <v>#N/A</v>
      </c>
      <c r="E29" s="41" t="e">
        <f>_xll.FDS($A29,"FE_GUIDANCE(TOTAL_PROD,MIDPOINT,ANNUAL,+2,0,,,'')")</f>
        <v>#N/A</v>
      </c>
      <c r="F29" s="41" t="e">
        <f>_xll.FDS($A29,"FE_GUIDANCE(CAPEX,MIDPOINT,ANNUAL,+2,0,,,'')")</f>
        <v>#N/A</v>
      </c>
      <c r="G29" s="41" t="e">
        <f>_xll.FDS($A29,"FE_GUIDANCE_DATE(DATEN,CAPEX,ANNUAL,2018,'MM/DD/YYYY',0)")</f>
        <v>#N/A</v>
      </c>
      <c r="H29" s="41" t="str">
        <f>_xll.FDSB($A29,"'FYE' + '  ' + CONVERT_DATE(FE_GUIDANCE_HISTO_DATE(DATEN,CAPEX,ANNUAL_ROLL,+1,'YYYY',NOW,-2AY,''),'MMM YY')")</f>
        <v>FYE  Dec 17</v>
      </c>
      <c r="I29" s="30"/>
      <c r="J29" s="30"/>
      <c r="K29" s="30"/>
      <c r="L29" s="30"/>
    </row>
    <row r="30" spans="1:12" ht="18.75" x14ac:dyDescent="0.3">
      <c r="A30" s="12" t="s">
        <v>3</v>
      </c>
      <c r="B30" s="13" t="str">
        <f>_xll.FDS($A30,"FG_COMPANY_NAME")</f>
        <v>EP Energy Corp. Class A</v>
      </c>
      <c r="C30" s="41" t="e">
        <f>_xll.FDS($A30,"FE_GUIDANCE(PROD_DAY_OIL_ONLY,MIDPOINT,ANNUAL,+2,0,,,'')")</f>
        <v>#N/A</v>
      </c>
      <c r="D30" s="41" t="e">
        <f>_xll.FDS($A30,"FE_GUIDANCE(PRODPERDAY,MIDPOINT,ANNUAL,+2,0,,,'')")</f>
        <v>#N/A</v>
      </c>
      <c r="E30" s="41" t="e">
        <f>_xll.FDS($A30,"FE_GUIDANCE(TOTAL_PROD,MIDPOINT,ANNUAL,+2,0,,,'')")</f>
        <v>#N/A</v>
      </c>
      <c r="F30" s="41" t="e">
        <f>_xll.FDS($A30,"FE_GUIDANCE(CAPEX,MIDPOINT,ANNUAL,+2,0,,,'')")</f>
        <v>#N/A</v>
      </c>
      <c r="G30" s="41" t="e">
        <f>_xll.FDS($A30,"FE_GUIDANCE_DATE(DATEN,CAPEX,ANNUAL,2018,'MM/DD/YYYY',0)")</f>
        <v>#N/A</v>
      </c>
      <c r="H30" s="41" t="str">
        <f>_xll.FDSB($A30,"'FYE' + '  ' + CONVERT_DATE(FE_GUIDANCE_HISTO_DATE(DATEN,CAPEX,ANNUAL_ROLL,+1,'YYYY',NOW,-2AY,''),'MMM YY')")</f>
        <v>FYE  Dec 17</v>
      </c>
      <c r="I30" s="30"/>
      <c r="J30" s="30"/>
      <c r="K30" s="30"/>
      <c r="L30" s="30"/>
    </row>
    <row r="31" spans="1:12" ht="18.75" x14ac:dyDescent="0.3">
      <c r="A31" s="12" t="s">
        <v>86</v>
      </c>
      <c r="B31" s="13" t="str">
        <f>_xll.FDS($A31,"FG_COMPANY_NAME")</f>
        <v>Abraxas Petroleum Corporation</v>
      </c>
      <c r="C31" s="41" t="e">
        <f>_xll.FDS($A31,"FE_GUIDANCE(PROD_DAY_OIL_ONLY,MIDPOINT,ANNUAL,+2,0,,,'')")</f>
        <v>#N/A</v>
      </c>
      <c r="D31" s="41">
        <f>_xll.FDS($A31,"FE_GUIDANCE(PRODPERDAY,MIDPOINT,ANNUAL,+2,0,,,'')")</f>
        <v>11.5</v>
      </c>
      <c r="E31" s="41" t="e">
        <f>_xll.FDS($A31,"FE_GUIDANCE(TOTAL_PROD,MIDPOINT,ANNUAL,+2,0,,,'')")</f>
        <v>#N/A</v>
      </c>
      <c r="F31" s="41">
        <f>_xll.FDS($A31,"FE_GUIDANCE(CAPEX,MIDPOINT,ANNUAL,+2,0,,,'')")</f>
        <v>90</v>
      </c>
      <c r="G31" s="41" t="str">
        <f>_xll.FDS($A31,"FE_GUIDANCE_DATE(DATEN,CAPEX,ANNUAL,2018,'MM/DD/YYYY',0)")</f>
        <v>08/09/2017</v>
      </c>
      <c r="H31" s="41" t="str">
        <f>_xll.FDSB($A31,"'FYE' + '  ' + CONVERT_DATE(FE_GUIDANCE_HISTO_DATE(DATEN,CAPEX,ANNUAL_ROLL,+1,'YYYY',NOW,-2AY,''),'MMM YY')")</f>
        <v>FYE  Dec 17</v>
      </c>
      <c r="K31" s="30"/>
    </row>
    <row r="32" spans="1:12" ht="18.75" x14ac:dyDescent="0.3">
      <c r="A32" s="12" t="s">
        <v>87</v>
      </c>
      <c r="B32" s="13" t="str">
        <f>_xll.FDS($A32,"FG_COMPANY_NAME")</f>
        <v>ConocoPhillips</v>
      </c>
      <c r="C32" s="41" t="e">
        <f>_xll.FDS($A32,"FE_GUIDANCE(PROD_DAY_OIL_ONLY,MIDPOINT,ANNUAL,+2,0,,,'')")</f>
        <v>#N/A</v>
      </c>
      <c r="D32" s="41" t="e">
        <f>_xll.FDS($A32,"FE_GUIDANCE(PRODPERDAY,MIDPOINT,ANNUAL,+2,0,,,'')")</f>
        <v>#N/A</v>
      </c>
      <c r="E32" s="41" t="e">
        <f>_xll.FDS($A32,"FE_GUIDANCE(TOTAL_PROD,MIDPOINT,ANNUAL,+2,0,,,'')")</f>
        <v>#N/A</v>
      </c>
      <c r="F32" s="41" t="e">
        <f>_xll.FDS($A32,"FE_GUIDANCE(CAPEX,MIDPOINT,ANNUAL,+2,0,,,'')")</f>
        <v>#N/A</v>
      </c>
      <c r="G32" s="41" t="e">
        <f>_xll.FDS($A32,"FE_GUIDANCE_DATE(DATEN,CAPEX,ANNUAL,2018,'MM/DD/YYYY',0)")</f>
        <v>#N/A</v>
      </c>
      <c r="H32" s="41" t="str">
        <f>_xll.FDSB($A32,"'FYE' + '  ' + CONVERT_DATE(FE_GUIDANCE_HISTO_DATE(DATEN,CAPEX,ANNUAL_ROLL,+1,'YYYY',NOW,-2AY,''),'MMM YY')")</f>
        <v>FYE  Dec 17</v>
      </c>
      <c r="K32" s="30"/>
    </row>
    <row r="33" spans="1:11" ht="18.75" x14ac:dyDescent="0.3">
      <c r="A33" s="12" t="s">
        <v>88</v>
      </c>
      <c r="B33" s="13" t="str">
        <f>_xll.FDS($A33,"FG_COMPANY_NAME")</f>
        <v>U.S. Energy Corp.</v>
      </c>
      <c r="C33" s="41" t="e">
        <f>_xll.FDS($A33,"FE_GUIDANCE(PROD_DAY_OIL_ONLY,MIDPOINT,ANNUAL,+2,0,,,'')")</f>
        <v>#N/A</v>
      </c>
      <c r="D33" s="41" t="e">
        <f>_xll.FDS($A33,"FE_GUIDANCE(PRODPERDAY,MIDPOINT,ANNUAL,+2,0,,,'')")</f>
        <v>#N/A</v>
      </c>
      <c r="E33" s="41" t="e">
        <f>_xll.FDS($A33,"FE_GUIDANCE(TOTAL_PROD,MIDPOINT,ANNUAL,+2,0,,,'')")</f>
        <v>#N/A</v>
      </c>
      <c r="F33" s="41" t="e">
        <f>_xll.FDS($A33,"FE_GUIDANCE(CAPEX,MIDPOINT,ANNUAL,+2,0,,,'')")</f>
        <v>#N/A</v>
      </c>
      <c r="G33" s="41" t="e">
        <f>_xll.FDS($A33,"FE_GUIDANCE_DATE(DATEN,CAPEX,ANNUAL,2018,'MM/DD/YYYY',0)")</f>
        <v>#N/A</v>
      </c>
      <c r="H33" s="41" t="str">
        <f>_xll.FDSB($A33,"'FYE' + '  ' + CONVERT_DATE(FE_GUIDANCE_HISTO_DATE(DATEN,CAPEX,ANNUAL_ROLL,+1,'YYYY',NOW,-2AY,''),'MMM YY')")</f>
        <v/>
      </c>
      <c r="K33" s="30"/>
    </row>
    <row r="34" spans="1:11" ht="18.75" x14ac:dyDescent="0.3">
      <c r="C34" s="11"/>
      <c r="D34" s="11"/>
      <c r="E34" s="11"/>
      <c r="H34" s="11"/>
      <c r="K34" s="30"/>
    </row>
    <row r="36" spans="1:11" x14ac:dyDescent="0.25">
      <c r="C36" s="11"/>
    </row>
    <row r="37" spans="1:11" x14ac:dyDescent="0.25">
      <c r="D37" s="1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Z32"/>
  <sheetViews>
    <sheetView showGridLines="0" zoomScaleNormal="100" workbookViewId="0">
      <selection activeCell="C22" sqref="C22"/>
    </sheetView>
  </sheetViews>
  <sheetFormatPr defaultRowHeight="15" x14ac:dyDescent="0.25"/>
  <cols>
    <col min="1" max="1" width="16.28515625" style="1" customWidth="1"/>
    <col min="2" max="2" width="25.28515625" style="1" customWidth="1"/>
    <col min="3" max="4" width="16.28515625" style="1" customWidth="1"/>
    <col min="5" max="9" width="9.140625" style="1"/>
    <col min="13" max="16384" width="9.140625" style="1"/>
  </cols>
  <sheetData>
    <row r="1" spans="1:10 16378:16380" ht="15.75" thickBot="1" x14ac:dyDescent="0.3">
      <c r="B1" s="2" t="s">
        <v>27</v>
      </c>
      <c r="C1" s="3" t="s">
        <v>28</v>
      </c>
      <c r="D1" s="4" t="s">
        <v>29</v>
      </c>
      <c r="XEX1" s="1" t="s">
        <v>27</v>
      </c>
      <c r="XEY1" s="1" t="s">
        <v>28</v>
      </c>
      <c r="XEZ1" s="1" t="s">
        <v>29</v>
      </c>
    </row>
    <row r="2" spans="1:10 16378:16380" ht="15.75" thickBot="1" x14ac:dyDescent="0.3">
      <c r="B2" s="5">
        <v>1</v>
      </c>
      <c r="C2" s="6">
        <v>31</v>
      </c>
      <c r="D2" s="7">
        <v>2018</v>
      </c>
      <c r="H2" s="2" t="s">
        <v>27</v>
      </c>
      <c r="I2" s="3" t="s">
        <v>28</v>
      </c>
      <c r="J2" s="4" t="s">
        <v>29</v>
      </c>
      <c r="XEX2" s="1">
        <v>1</v>
      </c>
      <c r="XEY2" s="1">
        <v>1</v>
      </c>
      <c r="XEZ2" s="1">
        <v>2015</v>
      </c>
    </row>
    <row r="3" spans="1:10 16378:16380" ht="15.75" thickBot="1" x14ac:dyDescent="0.3">
      <c r="H3" s="5">
        <v>1</v>
      </c>
      <c r="I3" s="6">
        <v>12</v>
      </c>
      <c r="J3" s="7">
        <v>2018</v>
      </c>
      <c r="XEX3" s="1">
        <v>2</v>
      </c>
      <c r="XEY3" s="1">
        <v>2</v>
      </c>
      <c r="XEZ3" s="1">
        <v>2016</v>
      </c>
    </row>
    <row r="4" spans="1:10 16378:16380" x14ac:dyDescent="0.25">
      <c r="J4" s="1"/>
      <c r="XEX4" s="1">
        <v>3</v>
      </c>
      <c r="XEY4" s="1">
        <v>3</v>
      </c>
      <c r="XEZ4" s="1">
        <v>2017</v>
      </c>
    </row>
    <row r="5" spans="1:10 16378:16380" x14ac:dyDescent="0.25">
      <c r="A5" s="10"/>
      <c r="B5" s="10"/>
      <c r="C5" s="10"/>
      <c r="D5" s="10"/>
      <c r="J5" s="1"/>
      <c r="XEX5" s="1">
        <v>4</v>
      </c>
      <c r="XEY5" s="1">
        <v>4</v>
      </c>
      <c r="XEZ5" s="1">
        <v>2018</v>
      </c>
    </row>
    <row r="6" spans="1:10 16378:16380" x14ac:dyDescent="0.25">
      <c r="A6" s="16" t="s">
        <v>30</v>
      </c>
      <c r="B6" s="44">
        <f>DATE(D2,B2,C2)</f>
        <v>43131</v>
      </c>
      <c r="C6" s="44"/>
      <c r="D6" s="44"/>
      <c r="J6" s="1"/>
      <c r="XEX6" s="1">
        <v>5</v>
      </c>
      <c r="XEY6" s="1">
        <v>5</v>
      </c>
    </row>
    <row r="7" spans="1:10 16378:16380" x14ac:dyDescent="0.25">
      <c r="A7" s="16" t="s">
        <v>31</v>
      </c>
      <c r="B7" s="45">
        <f>Date</f>
        <v>43131</v>
      </c>
      <c r="C7" s="45"/>
      <c r="D7" s="45"/>
      <c r="G7" s="37" t="s">
        <v>30</v>
      </c>
      <c r="H7" s="48">
        <f>DATE(J3,H3,I3)</f>
        <v>43112</v>
      </c>
      <c r="I7" s="48"/>
      <c r="J7" s="48"/>
      <c r="XEX7" s="1">
        <v>6</v>
      </c>
      <c r="XEY7" s="1">
        <v>6</v>
      </c>
    </row>
    <row r="8" spans="1:10 16378:16380" x14ac:dyDescent="0.25">
      <c r="A8" s="16" t="s">
        <v>32</v>
      </c>
      <c r="B8" s="46">
        <f>Date</f>
        <v>43131</v>
      </c>
      <c r="C8" s="46"/>
      <c r="D8" s="46"/>
      <c r="G8" s="37" t="s">
        <v>31</v>
      </c>
      <c r="H8" s="49">
        <f>Date</f>
        <v>43131</v>
      </c>
      <c r="I8" s="49"/>
      <c r="J8" s="49"/>
      <c r="XEX8" s="1">
        <v>7</v>
      </c>
      <c r="XEY8" s="1">
        <v>7</v>
      </c>
    </row>
    <row r="9" spans="1:10 16378:16380" x14ac:dyDescent="0.25">
      <c r="A9" s="16" t="s">
        <v>27</v>
      </c>
      <c r="B9" s="47" t="str">
        <f>TEXT($B$6,"mmmm")</f>
        <v>January</v>
      </c>
      <c r="C9" s="47"/>
      <c r="D9" s="47"/>
      <c r="G9" s="37" t="s">
        <v>32</v>
      </c>
      <c r="H9" s="50">
        <f>Date</f>
        <v>43131</v>
      </c>
      <c r="I9" s="50"/>
      <c r="J9" s="50"/>
      <c r="XEX9" s="1">
        <v>8</v>
      </c>
      <c r="XEY9" s="1">
        <v>8</v>
      </c>
    </row>
    <row r="10" spans="1:10 16378:16380" x14ac:dyDescent="0.25">
      <c r="A10" s="16" t="s">
        <v>33</v>
      </c>
      <c r="B10" s="47" t="str">
        <f>TEXT(WEEKDAY(B7,1),"dddd")</f>
        <v>Wednesday</v>
      </c>
      <c r="C10" s="47"/>
      <c r="D10" s="47"/>
      <c r="G10" s="37" t="s">
        <v>27</v>
      </c>
      <c r="H10" s="51" t="str">
        <f>TEXT($B$6,"mmmm")</f>
        <v>January</v>
      </c>
      <c r="I10" s="51"/>
      <c r="J10" s="51"/>
      <c r="XEX10" s="1">
        <v>9</v>
      </c>
      <c r="XEY10" s="1">
        <v>9</v>
      </c>
    </row>
    <row r="11" spans="1:10 16378:16380" x14ac:dyDescent="0.25">
      <c r="A11" s="16" t="s">
        <v>51</v>
      </c>
      <c r="G11" s="37" t="s">
        <v>33</v>
      </c>
      <c r="H11" s="51" t="str">
        <f>TEXT(WEEKDAY(H8,1),"dddd")</f>
        <v>Wednesday</v>
      </c>
      <c r="I11" s="51"/>
      <c r="J11" s="51"/>
      <c r="XEX11" s="1">
        <v>10</v>
      </c>
      <c r="XEY11" s="1">
        <v>10</v>
      </c>
    </row>
    <row r="12" spans="1:10 16378:16380" x14ac:dyDescent="0.25">
      <c r="XEX12" s="1">
        <v>11</v>
      </c>
      <c r="XEY12" s="1">
        <v>11</v>
      </c>
    </row>
    <row r="13" spans="1:10 16378:16380" x14ac:dyDescent="0.25">
      <c r="XEX13" s="1">
        <v>12</v>
      </c>
      <c r="XEY13" s="1">
        <v>12</v>
      </c>
    </row>
    <row r="14" spans="1:10 16378:16380" x14ac:dyDescent="0.25">
      <c r="B14" s="17" t="s">
        <v>44</v>
      </c>
      <c r="C14" s="17"/>
      <c r="XEY14" s="1">
        <v>13</v>
      </c>
    </row>
    <row r="15" spans="1:10 16378:16380" x14ac:dyDescent="0.25">
      <c r="B15" s="1" t="s">
        <v>45</v>
      </c>
      <c r="C15" s="18">
        <v>55</v>
      </c>
      <c r="XEY15" s="1">
        <v>14</v>
      </c>
    </row>
    <row r="16" spans="1:10 16378:16380" x14ac:dyDescent="0.25">
      <c r="B16" s="1" t="s">
        <v>46</v>
      </c>
      <c r="C16" s="18">
        <v>3</v>
      </c>
      <c r="XEY16" s="1">
        <v>15</v>
      </c>
    </row>
    <row r="17" spans="2:12 16379:16379" x14ac:dyDescent="0.25">
      <c r="B17" s="1" t="s">
        <v>47</v>
      </c>
      <c r="C17" s="18">
        <v>25</v>
      </c>
      <c r="XEY17" s="1">
        <v>16</v>
      </c>
    </row>
    <row r="18" spans="2:12 16379:16379" x14ac:dyDescent="0.25">
      <c r="XEY18" s="1">
        <v>17</v>
      </c>
    </row>
    <row r="19" spans="2:12 16379:16379" x14ac:dyDescent="0.25">
      <c r="B19" s="17" t="s">
        <v>63</v>
      </c>
      <c r="C19" s="17"/>
      <c r="XEY19" s="1">
        <v>18</v>
      </c>
    </row>
    <row r="20" spans="2:12 16379:16379" ht="15" customHeight="1" x14ac:dyDescent="0.25">
      <c r="B20" s="1" t="s">
        <v>52</v>
      </c>
      <c r="C20" s="36">
        <f>_xll.FDS("CXO-US","FF_FY_LENGTH_DAYS(QTR_R,0)")</f>
        <v>92</v>
      </c>
      <c r="G20" s="11"/>
      <c r="XEY20" s="1">
        <v>19</v>
      </c>
    </row>
    <row r="21" spans="2:12 16379:16379" ht="15" customHeight="1" x14ac:dyDescent="0.25">
      <c r="B21" s="1" t="s">
        <v>83</v>
      </c>
      <c r="C21" s="36" t="str">
        <f>_xll.FDS("CXO","FF_FISCAL_DATE(QTR_R,0,,,,Date)")</f>
        <v>09/2017</v>
      </c>
      <c r="D21" s="25"/>
      <c r="E21" s="25"/>
      <c r="XEY21" s="1">
        <v>20</v>
      </c>
    </row>
    <row r="22" spans="2:12 16379:16379" x14ac:dyDescent="0.25">
      <c r="B22" s="1" t="s">
        <v>64</v>
      </c>
      <c r="C22" s="35" t="str">
        <f>_xll.FDS("CXO","FF_FISCAL_DATE(QTR_R,-3AM,,,,Date)")</f>
        <v>06/2017</v>
      </c>
      <c r="XEY22" s="1">
        <v>21</v>
      </c>
    </row>
    <row r="23" spans="2:12 16379:16379" x14ac:dyDescent="0.25">
      <c r="XEY23" s="1">
        <v>22</v>
      </c>
    </row>
    <row r="24" spans="2:12 16379:16379" x14ac:dyDescent="0.25">
      <c r="XEY24" s="1">
        <v>23</v>
      </c>
    </row>
    <row r="25" spans="2:12 16379:16379" x14ac:dyDescent="0.25">
      <c r="XEY25" s="1">
        <v>24</v>
      </c>
    </row>
    <row r="26" spans="2:12 16379:16379" x14ac:dyDescent="0.25">
      <c r="C26" s="40"/>
      <c r="D26" s="11"/>
      <c r="XEY26" s="1">
        <v>25</v>
      </c>
    </row>
    <row r="27" spans="2:12 16379:16379" x14ac:dyDescent="0.25">
      <c r="XEY27" s="1">
        <v>26</v>
      </c>
    </row>
    <row r="28" spans="2:12 16379:16379" x14ac:dyDescent="0.25">
      <c r="B28" s="8"/>
      <c r="C28" s="39"/>
      <c r="XEY28" s="1">
        <v>27</v>
      </c>
    </row>
    <row r="29" spans="2:12 16379:16379" x14ac:dyDescent="0.25">
      <c r="C29" s="11"/>
      <c r="XEY29" s="1">
        <v>28</v>
      </c>
    </row>
    <row r="30" spans="2:12 16379:16379" x14ac:dyDescent="0.25">
      <c r="J30" s="1"/>
      <c r="K30" s="1"/>
      <c r="L30" s="1"/>
      <c r="XEY30" s="1">
        <v>29</v>
      </c>
    </row>
    <row r="31" spans="2:12 16379:16379" x14ac:dyDescent="0.25">
      <c r="C31" s="11"/>
      <c r="XEY31" s="1">
        <v>30</v>
      </c>
    </row>
    <row r="32" spans="2:12 16379:16379" x14ac:dyDescent="0.25">
      <c r="XEY32" s="1">
        <v>31</v>
      </c>
    </row>
  </sheetData>
  <mergeCells count="10">
    <mergeCell ref="H7:J7"/>
    <mergeCell ref="H8:J8"/>
    <mergeCell ref="H9:J9"/>
    <mergeCell ref="H10:J10"/>
    <mergeCell ref="H11:J11"/>
    <mergeCell ref="B6:D6"/>
    <mergeCell ref="B7:D7"/>
    <mergeCell ref="B8:D8"/>
    <mergeCell ref="B9:D9"/>
    <mergeCell ref="B10:D10"/>
  </mergeCells>
  <dataValidations count="4">
    <dataValidation type="list" allowBlank="1" showInputMessage="1" showErrorMessage="1" sqref="D2">
      <formula1>$XEZ$2:$XEZ$5</formula1>
    </dataValidation>
    <dataValidation type="list" allowBlank="1" showInputMessage="1" showErrorMessage="1" sqref="C2 I3">
      <formula1>List_Day</formula1>
    </dataValidation>
    <dataValidation type="list" allowBlank="1" showInputMessage="1" showErrorMessage="1" sqref="B2 H3">
      <formula1>List_Month</formula1>
    </dataValidation>
    <dataValidation type="list" allowBlank="1" showInputMessage="1" showErrorMessage="1" sqref="J3">
      <formula1>R3:R6</formula1>
    </dataValidation>
  </dataValidations>
  <pageMargins left="0.7" right="0.7" top="0.75" bottom="0.75" header="0.3" footer="0.3"/>
  <pageSetup paperSize="23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11</vt:i4>
      </vt:variant>
    </vt:vector>
  </HeadingPairs>
  <TitlesOfParts>
    <vt:vector size="20" baseType="lpstr">
      <vt:lpstr>Net Back</vt:lpstr>
      <vt:lpstr>Production</vt:lpstr>
      <vt:lpstr>Reserves</vt:lpstr>
      <vt:lpstr>Acreage</vt:lpstr>
      <vt:lpstr>Pricing_Liquidity_Market Cap</vt:lpstr>
      <vt:lpstr>Production_Hedge</vt:lpstr>
      <vt:lpstr>Guidance</vt:lpstr>
      <vt:lpstr>Inputs</vt:lpstr>
      <vt:lpstr>Master</vt:lpstr>
      <vt:lpstr>Current_Quarter</vt:lpstr>
      <vt:lpstr>Date</vt:lpstr>
      <vt:lpstr>Date_Formal</vt:lpstr>
      <vt:lpstr>Date_Full</vt:lpstr>
      <vt:lpstr>Day</vt:lpstr>
      <vt:lpstr>List_Day</vt:lpstr>
      <vt:lpstr>List_Month</vt:lpstr>
      <vt:lpstr>List_Year</vt:lpstr>
      <vt:lpstr>Month</vt:lpstr>
      <vt:lpstr>Prev_Quarter</vt:lpstr>
      <vt:lpstr>Year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Maupin</dc:creator>
  <cp:lastModifiedBy>David Maupin</cp:lastModifiedBy>
  <dcterms:created xsi:type="dcterms:W3CDTF">2017-12-06T21:51:31Z</dcterms:created>
  <dcterms:modified xsi:type="dcterms:W3CDTF">2018-02-01T20:56:42Z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=fdsSearchOrder">
    <vt:i4>0</vt:i4>
  </property>
</Properties>
</file>