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Z:\David\StockAnalysis\"/>
    </mc:Choice>
  </mc:AlternateContent>
  <xr:revisionPtr revIDLastSave="0" documentId="13_ncr:1_{9A0C23D4-3456-4AF5-B8D9-A507B886A77C}" xr6:coauthVersionLast="45" xr6:coauthVersionMax="45" xr10:uidLastSave="{00000000-0000-0000-0000-000000000000}"/>
  <bookViews>
    <workbookView xWindow="975" yWindow="1950" windowWidth="26355" windowHeight="14355" activeTab="6" xr2:uid="{00000000-000D-0000-FFFF-FFFF00000000}"/>
  </bookViews>
  <sheets>
    <sheet name="Charts" sheetId="7" r:id="rId1"/>
    <sheet name="ACCR" sheetId="1" r:id="rId2"/>
    <sheet name="DBMM" sheetId="2" r:id="rId3"/>
    <sheet name="BNGI" sheetId="3" r:id="rId4"/>
    <sheet name="ANDI" sheetId="4" r:id="rId5"/>
    <sheet name="NIHK" sheetId="5" r:id="rId6"/>
    <sheet name="GWRE" sheetId="6" r:id="rId7"/>
  </sheets>
  <definedNames>
    <definedName name="ExternalData_1" localSheetId="1" hidden="1">ACCR!$A$1:$Q$8</definedName>
    <definedName name="ExternalData_1" localSheetId="4" hidden="1">ANDI!$A$1:$Q$21</definedName>
    <definedName name="ExternalData_1" localSheetId="3" hidden="1">BNGI!$A$1:$Q$10</definedName>
    <definedName name="ExternalData_1" localSheetId="2" hidden="1">DBMM!$A$1:$Q$18</definedName>
    <definedName name="ExternalData_1" localSheetId="6" hidden="1">GWRE!$A$1:$Q$10</definedName>
    <definedName name="ExternalData_1" localSheetId="5" hidden="1">NIHK!$A$1:$Q$21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6" l="1"/>
  <c r="P11" i="6"/>
  <c r="O11" i="6"/>
  <c r="N11" i="6"/>
  <c r="M11" i="6"/>
  <c r="L11" i="6"/>
  <c r="J11" i="6"/>
  <c r="K11" i="6"/>
  <c r="I11" i="6"/>
  <c r="G11" i="6"/>
  <c r="F11" i="6"/>
  <c r="E11" i="6"/>
  <c r="C11" i="6"/>
  <c r="H11" i="6"/>
  <c r="D11" i="6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1D8A91-CF90-45BB-9364-CDDBE69EC81C}" keepAlive="1" name="Query - ACCR" description="Connection to the 'ACCR' query in the workbook." type="5" refreshedVersion="6" background="1" saveData="1">
    <dbPr connection="Provider=Microsoft.Mashup.OleDb.1;Data Source=$Workbook$;Location=ACCR;Extended Properties=&quot;&quot;" command="SELECT * FROM [ACCR]"/>
  </connection>
  <connection id="2" xr16:uid="{3395BED1-CA52-4298-B4F1-C5628801B714}" keepAlive="1" name="Query - ANDI" description="Connection to the 'ANDI' query in the workbook." type="5" refreshedVersion="6" background="1" saveData="1">
    <dbPr connection="Provider=Microsoft.Mashup.OleDb.1;Data Source=$Workbook$;Location=ANDI;Extended Properties=&quot;&quot;" command="SELECT * FROM [ANDI]"/>
  </connection>
  <connection id="3" xr16:uid="{DE0FC154-3F2D-4AC0-9B84-C31467B2FE68}" keepAlive="1" name="Query - BNGI" description="Connection to the 'BNGI' query in the workbook." type="5" refreshedVersion="6" background="1" saveData="1">
    <dbPr connection="Provider=Microsoft.Mashup.OleDb.1;Data Source=$Workbook$;Location=BNGI;Extended Properties=&quot;&quot;" command="SELECT * FROM [BNGI]"/>
  </connection>
  <connection id="4" xr16:uid="{31489232-046E-46FC-9544-702F4612365F}" keepAlive="1" name="Query - DBMM" description="Connection to the 'DBMM' query in the workbook." type="5" refreshedVersion="6" background="1" saveData="1">
    <dbPr connection="Provider=Microsoft.Mashup.OleDb.1;Data Source=$Workbook$;Location=DBMM;Extended Properties=&quot;&quot;" command="SELECT * FROM [DBMM]"/>
  </connection>
  <connection id="5" xr16:uid="{D9E17897-F74C-45DF-B3DF-0EDD2BC0EE99}" keepAlive="1" name="Query - GWRE" description="Connection to the 'GWRE' query in the workbook." type="5" refreshedVersion="6" background="1" saveData="1">
    <dbPr connection="Provider=Microsoft.Mashup.OleDb.1;Data Source=$Workbook$;Location=GWRE;Extended Properties=&quot;&quot;" command="SELECT * FROM [GWRE]"/>
  </connection>
  <connection id="6" xr16:uid="{ED12237A-299E-4535-9AD6-FBC3FBB9F450}" keepAlive="1" name="Query - NIHK" description="Connection to the 'NIHK' query in the workbook." type="5" refreshedVersion="6" background="1" saveData="1">
    <dbPr connection="Provider=Microsoft.Mashup.OleDb.1;Data Source=$Workbook$;Location=NIHK;Extended Properties=&quot;&quot;" command="SELECT * FROM [NIHK]"/>
  </connection>
</connections>
</file>

<file path=xl/sharedStrings.xml><?xml version="1.0" encoding="utf-8"?>
<sst xmlns="http://schemas.openxmlformats.org/spreadsheetml/2006/main" count="104" uniqueCount="18">
  <si>
    <t>Count</t>
  </si>
  <si>
    <t>Date</t>
  </si>
  <si>
    <t>Avg Price</t>
  </si>
  <si>
    <t>Volume</t>
  </si>
  <si>
    <t>Buy</t>
  </si>
  <si>
    <t>Sell</t>
  </si>
  <si>
    <t>???</t>
  </si>
  <si>
    <t>Volume ($)</t>
  </si>
  <si>
    <t>Buy ($)</t>
  </si>
  <si>
    <t>Sell ($)</t>
  </si>
  <si>
    <t>??? ($)</t>
  </si>
  <si>
    <t>Buy (%)</t>
  </si>
  <si>
    <t>Sell (%)</t>
  </si>
  <si>
    <t>??? (%)</t>
  </si>
  <si>
    <t>Dollar-Buy (%)</t>
  </si>
  <si>
    <t>Dollar-Sell (%)</t>
  </si>
  <si>
    <t>Dollar-??? (%)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</si>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</sst>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000_);_(&quot;$&quot;* \(#,##0.0000000\);_(&quot;$&quot;* &quot;-&quot;??_);_(@_)"/>
    <numFmt numFmtId="168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4" fontId="0" fillId="0" borderId="0" xfId="2" applyFont="1"/>
    <xf numFmtId="164" fontId="0" fillId="0" borderId="0" xfId="1" applyNumberFormat="1" applyFont="1"/>
    <xf numFmtId="9" fontId="0" fillId="0" borderId="0" xfId="3" applyFont="1"/>
    <xf numFmtId="165" fontId="0" fillId="0" borderId="0" xfId="2" applyNumberFormat="1" applyFont="1"/>
    <xf numFmtId="0" fontId="0" fillId="0" borderId="0" xfId="0" applyAlignment="1">
      <alignment wrapText="1"/>
    </xf>
    <xf numFmtId="165" fontId="2" fillId="0" borderId="0" xfId="0" applyNumberFormat="1" applyFont="1"/>
    <xf numFmtId="164" fontId="2" fillId="0" borderId="0" xfId="0" applyNumberFormat="1" applyFont="1"/>
    <xf numFmtId="44" fontId="2" fillId="0" borderId="0" xfId="0" applyNumberFormat="1" applyFont="1"/>
    <xf numFmtId="9" fontId="2" fillId="0" borderId="0" xfId="0" applyNumberFormat="1" applyFont="1"/>
    <xf numFmtId="168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9">
    <dxf>
      <numFmt numFmtId="168" formatCode="_(&quot;$&quot;* #,##0_);_(&quot;$&quot;* \(#,##0\);_(&quot;$&quot;* &quot;-&quot;??_);_(@_)"/>
    </dxf>
    <dxf>
      <numFmt numFmtId="164" formatCode="_(* #,##0_);_(* \(#,##0\);_(* &quot;-&quot;??_);_(@_)"/>
    </dxf>
    <dxf>
      <numFmt numFmtId="19" formatCode="m/d/yyyy"/>
    </dxf>
    <dxf>
      <numFmt numFmtId="164" formatCode="_(* #,##0_);_(* \(#,##0\);_(* &quot;-&quot;??_);_(@_)"/>
    </dxf>
    <dxf>
      <numFmt numFmtId="168" formatCode="_(&quot;$&quot;* #,##0_);_(&quot;$&quot;* \(#,##0\);_(&quot;$&quot;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8" formatCode="_(&quot;$&quot;* #,##0_);_(&quot;$&quot;* \(#,##0\);_(&quot;$&quot;* &quot;-&quot;??_);_(@_)"/>
    </dxf>
    <dxf>
      <numFmt numFmtId="168" formatCode="_(&quot;$&quot;* #,##0_);_(&quot;$&quot;* \(#,##0\);_(&quot;$&quot;* &quot;-&quot;??_);_(@_)"/>
    </dxf>
    <dxf>
      <numFmt numFmtId="168" formatCode="_(&quot;$&quot;* #,##0_);_(&quot;$&quot;* \(#,##0\);_(&quot;$&quot;* &quot;-&quot;??_);_(@_)"/>
    </dxf>
    <dxf>
      <numFmt numFmtId="168" formatCode="_(&quot;$&quot;* #,##0_);_(&quot;$&quot;* \(#,##0\);_(&quot;$&quot;* &quot;-&quot;??_);_(@_)"/>
    </dxf>
    <dxf>
      <numFmt numFmtId="168" formatCode="_(&quot;$&quot;* #,##0_);_(&quot;$&quot;* \(#,##0\);_(&quot;$&quot;* &quot;-&quot;??_);_(@_)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&quot;$&quot;* #,##0.0000000_);_(&quot;$&quot;* \(#,##0.0000000\);_(&quot;$&quot;* &quot;-&quot;??_);_(@_)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000_);_(&quot;$&quot;* \(#,##0.000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156459-C34A-4B65-A8EC-71C34206D221}" autoFormatId="16" applyNumberFormats="0" applyBorderFormats="0" applyFontFormats="0" applyPatternFormats="0" applyAlignmentFormats="0" applyWidthHeightFormats="0">
  <queryTableRefresh nextId="18">
    <queryTableFields count="17">
      <queryTableField id="1" name="Count" tableColumnId="1"/>
      <queryTableField id="2" name="Date" tableColumnId="2"/>
      <queryTableField id="3" name="Avg Price" tableColumnId="3"/>
      <queryTableField id="4" name="Volume" tableColumnId="4"/>
      <queryTableField id="5" name="Buy" tableColumnId="5"/>
      <queryTableField id="6" name="Sell" tableColumnId="6"/>
      <queryTableField id="7" name="???" tableColumnId="7"/>
      <queryTableField id="8" name="Volume ($)" tableColumnId="8"/>
      <queryTableField id="9" name="Buy ($)" tableColumnId="9"/>
      <queryTableField id="10" name="Sell ($)" tableColumnId="10"/>
      <queryTableField id="11" name="??? ($)" tableColumnId="11"/>
      <queryTableField id="12" name="Buy (%)" tableColumnId="12"/>
      <queryTableField id="13" name="Sell (%)" tableColumnId="13"/>
      <queryTableField id="14" name="??? (%)" tableColumnId="14"/>
      <queryTableField id="15" name="Dollar-Buy (%)" tableColumnId="15"/>
      <queryTableField id="16" name="Dollar-Sell (%)" tableColumnId="16"/>
      <queryTableField id="17" name="Dollar-??? (%)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5A92EBD-5913-44F6-8559-F19AE2225B37}" autoFormatId="16" applyNumberFormats="0" applyBorderFormats="0" applyFontFormats="0" applyPatternFormats="0" applyAlignmentFormats="0" applyWidthHeightFormats="0">
  <queryTableRefresh nextId="18">
    <queryTableFields count="17">
      <queryTableField id="1" name="Count" tableColumnId="1"/>
      <queryTableField id="2" name="Date" tableColumnId="2"/>
      <queryTableField id="3" name="Avg Price" tableColumnId="3"/>
      <queryTableField id="4" name="Volume" tableColumnId="4"/>
      <queryTableField id="5" name="Buy" tableColumnId="5"/>
      <queryTableField id="6" name="Sell" tableColumnId="6"/>
      <queryTableField id="7" name="???" tableColumnId="7"/>
      <queryTableField id="8" name="Volume ($)" tableColumnId="8"/>
      <queryTableField id="9" name="Buy ($)" tableColumnId="9"/>
      <queryTableField id="10" name="Sell ($)" tableColumnId="10"/>
      <queryTableField id="11" name="??? ($)" tableColumnId="11"/>
      <queryTableField id="12" name="Buy (%)" tableColumnId="12"/>
      <queryTableField id="13" name="Sell (%)" tableColumnId="13"/>
      <queryTableField id="14" name="??? (%)" tableColumnId="14"/>
      <queryTableField id="15" name="Dollar-Buy (%)" tableColumnId="15"/>
      <queryTableField id="16" name="Dollar-Sell (%)" tableColumnId="16"/>
      <queryTableField id="17" name="Dollar-??? (%)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54EB38C-AB33-40FF-B319-0E8AEFC35982}" autoFormatId="16" applyNumberFormats="0" applyBorderFormats="0" applyFontFormats="0" applyPatternFormats="0" applyAlignmentFormats="0" applyWidthHeightFormats="0">
  <queryTableRefresh nextId="18">
    <queryTableFields count="17">
      <queryTableField id="1" name="Count" tableColumnId="1"/>
      <queryTableField id="2" name="Date" tableColumnId="2"/>
      <queryTableField id="3" name="Avg Price" tableColumnId="3"/>
      <queryTableField id="4" name="Volume" tableColumnId="4"/>
      <queryTableField id="5" name="Buy" tableColumnId="5"/>
      <queryTableField id="6" name="Sell" tableColumnId="6"/>
      <queryTableField id="7" name="???" tableColumnId="7"/>
      <queryTableField id="8" name="Volume ($)" tableColumnId="8"/>
      <queryTableField id="9" name="Buy ($)" tableColumnId="9"/>
      <queryTableField id="10" name="Sell ($)" tableColumnId="10"/>
      <queryTableField id="11" name="??? ($)" tableColumnId="11"/>
      <queryTableField id="12" name="Buy (%)" tableColumnId="12"/>
      <queryTableField id="13" name="Sell (%)" tableColumnId="13"/>
      <queryTableField id="14" name="??? (%)" tableColumnId="14"/>
      <queryTableField id="15" name="Dollar-Buy (%)" tableColumnId="15"/>
      <queryTableField id="16" name="Dollar-Sell (%)" tableColumnId="16"/>
      <queryTableField id="17" name="Dollar-??? (%)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53745A0-091D-4DE8-BAF5-4A3375102625}" autoFormatId="16" applyNumberFormats="0" applyBorderFormats="0" applyFontFormats="0" applyPatternFormats="0" applyAlignmentFormats="0" applyWidthHeightFormats="0">
  <queryTableRefresh nextId="18">
    <queryTableFields count="17">
      <queryTableField id="1" name="Count" tableColumnId="1"/>
      <queryTableField id="2" name="Date" tableColumnId="2"/>
      <queryTableField id="3" name="Avg Price" tableColumnId="3"/>
      <queryTableField id="4" name="Volume" tableColumnId="4"/>
      <queryTableField id="5" name="Buy" tableColumnId="5"/>
      <queryTableField id="6" name="Sell" tableColumnId="6"/>
      <queryTableField id="7" name="???" tableColumnId="7"/>
      <queryTableField id="8" name="Volume ($)" tableColumnId="8"/>
      <queryTableField id="9" name="Buy ($)" tableColumnId="9"/>
      <queryTableField id="10" name="Sell ($)" tableColumnId="10"/>
      <queryTableField id="11" name="??? ($)" tableColumnId="11"/>
      <queryTableField id="12" name="Buy (%)" tableColumnId="12"/>
      <queryTableField id="13" name="Sell (%)" tableColumnId="13"/>
      <queryTableField id="14" name="??? (%)" tableColumnId="14"/>
      <queryTableField id="15" name="Dollar-Buy (%)" tableColumnId="15"/>
      <queryTableField id="16" name="Dollar-Sell (%)" tableColumnId="16"/>
      <queryTableField id="17" name="Dollar-??? (%)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7D04E74-E921-4825-99E3-CB20602BFDF3}" autoFormatId="16" applyNumberFormats="0" applyBorderFormats="0" applyFontFormats="0" applyPatternFormats="0" applyAlignmentFormats="0" applyWidthHeightFormats="0">
  <queryTableRefresh nextId="18">
    <queryTableFields count="17">
      <queryTableField id="1" name="Count" tableColumnId="1"/>
      <queryTableField id="2" name="Date" tableColumnId="2"/>
      <queryTableField id="3" name="Avg Price" tableColumnId="3"/>
      <queryTableField id="4" name="Volume" tableColumnId="4"/>
      <queryTableField id="5" name="Buy" tableColumnId="5"/>
      <queryTableField id="6" name="Sell" tableColumnId="6"/>
      <queryTableField id="7" name="???" tableColumnId="7"/>
      <queryTableField id="8" name="Volume ($)" tableColumnId="8"/>
      <queryTableField id="9" name="Buy ($)" tableColumnId="9"/>
      <queryTableField id="10" name="Sell ($)" tableColumnId="10"/>
      <queryTableField id="11" name="??? ($)" tableColumnId="11"/>
      <queryTableField id="12" name="Buy (%)" tableColumnId="12"/>
      <queryTableField id="13" name="Sell (%)" tableColumnId="13"/>
      <queryTableField id="14" name="??? (%)" tableColumnId="14"/>
      <queryTableField id="15" name="Dollar-Buy (%)" tableColumnId="15"/>
      <queryTableField id="16" name="Dollar-Sell (%)" tableColumnId="16"/>
      <queryTableField id="17" name="Dollar-??? (%)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BA20EF3-2DE5-4C48-B8B0-3B0B2601DB19}" autoFormatId="16" applyNumberFormats="0" applyBorderFormats="0" applyFontFormats="0" applyPatternFormats="0" applyAlignmentFormats="0" applyWidthHeightFormats="0">
  <queryTableRefresh nextId="18">
    <queryTableFields count="17">
      <queryTableField id="1" name="Count" tableColumnId="1"/>
      <queryTableField id="2" name="Date" tableColumnId="2"/>
      <queryTableField id="3" name="Avg Price" tableColumnId="3"/>
      <queryTableField id="4" name="Volume" tableColumnId="4"/>
      <queryTableField id="5" name="Buy" tableColumnId="5"/>
      <queryTableField id="6" name="Sell" tableColumnId="6"/>
      <queryTableField id="7" name="???" tableColumnId="7"/>
      <queryTableField id="8" name="Volume ($)" tableColumnId="8"/>
      <queryTableField id="9" name="Buy ($)" tableColumnId="9"/>
      <queryTableField id="10" name="Sell ($)" tableColumnId="10"/>
      <queryTableField id="11" name="??? ($)" tableColumnId="11"/>
      <queryTableField id="12" name="Buy (%)" tableColumnId="12"/>
      <queryTableField id="13" name="Sell (%)" tableColumnId="13"/>
      <queryTableField id="14" name="??? (%)" tableColumnId="14"/>
      <queryTableField id="15" name="Dollar-Buy (%)" tableColumnId="15"/>
      <queryTableField id="16" name="Dollar-Sell (%)" tableColumnId="16"/>
      <queryTableField id="17" name="Dollar-??? (%)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25311E-53AD-4DA4-B065-5E8E410F1701}" name="ACCR" displayName="ACCR" ref="A1:Q8" tableType="queryTable" totalsRowShown="0">
  <autoFilter ref="A1:Q8" xr:uid="{17E5EEB1-3BB7-41C5-AE21-3B21392F49B9}"/>
  <tableColumns count="17">
    <tableColumn id="1" xr3:uid="{D3A2EEE8-371B-46F5-AA3E-EE5068797655}" uniqueName="1" name="Count" queryTableFieldId="1"/>
    <tableColumn id="2" xr3:uid="{0BBE1B1D-0B69-4028-BD31-6B6FBD53DB58}" uniqueName="2" name="Date" queryTableFieldId="2" dataDxfId="47"/>
    <tableColumn id="3" xr3:uid="{48D0B988-D521-4B4A-9489-C39B6F19313E}" uniqueName="3" name="Avg Price" queryTableFieldId="3"/>
    <tableColumn id="4" xr3:uid="{0ED14533-8B59-473B-BAD2-AAC57242BD53}" uniqueName="4" name="Volume" queryTableFieldId="4"/>
    <tableColumn id="5" xr3:uid="{2058845F-8BF1-4D1C-8BF9-4C5215001A15}" uniqueName="5" name="Buy" queryTableFieldId="5"/>
    <tableColumn id="6" xr3:uid="{46104F6A-A44C-4A9D-88F5-B4DB5EAD52D8}" uniqueName="6" name="Sell" queryTableFieldId="6"/>
    <tableColumn id="7" xr3:uid="{91C49B8F-D734-4DFC-BC1C-329E17DD3DAE}" uniqueName="7" name="???" queryTableFieldId="7"/>
    <tableColumn id="8" xr3:uid="{139F0067-885E-46DA-8E8D-47B99550E7D4}" uniqueName="8" name="Volume ($)" queryTableFieldId="8"/>
    <tableColumn id="9" xr3:uid="{70C0C385-4479-46E0-8238-3B36073508D1}" uniqueName="9" name="Buy ($)" queryTableFieldId="9"/>
    <tableColumn id="10" xr3:uid="{DE51AD7F-D6D2-4CCC-9333-1F9A872E010B}" uniqueName="10" name="Sell ($)" queryTableFieldId="10"/>
    <tableColumn id="11" xr3:uid="{98344E64-927E-44C8-829B-42B838C8C242}" uniqueName="11" name="??? ($)" queryTableFieldId="11"/>
    <tableColumn id="12" xr3:uid="{5F9B2581-9F9C-4C6B-89B1-79D7B2C29868}" uniqueName="12" name="Buy (%)" queryTableFieldId="12"/>
    <tableColumn id="13" xr3:uid="{15FCC30E-E414-4BBF-A00E-ACBE44AE38DD}" uniqueName="13" name="Sell (%)" queryTableFieldId="13"/>
    <tableColumn id="14" xr3:uid="{FDB3E08F-91E7-4CD8-9C98-C71DD88DCC98}" uniqueName="14" name="??? (%)" queryTableFieldId="14"/>
    <tableColumn id="15" xr3:uid="{981FFA37-553D-4452-9F62-1833F4F238B8}" uniqueName="15" name="Dollar-Buy (%)" queryTableFieldId="15"/>
    <tableColumn id="16" xr3:uid="{D82315A2-13E4-4B6A-9DC3-61F860411126}" uniqueName="16" name="Dollar-Sell (%)" queryTableFieldId="16"/>
    <tableColumn id="17" xr3:uid="{0ACA32CE-70AA-496C-B1B6-22BA5C63CD43}" uniqueName="17" name="Dollar-??? (%)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2DFB54-DF75-4676-B483-625A460997C4}" name="DBMM" displayName="DBMM" ref="A1:Q18" tableType="queryTable" totalsRowShown="0">
  <autoFilter ref="A1:Q18" xr:uid="{6A5D1E54-01A8-4C24-9737-10F93DEEE7B2}"/>
  <tableColumns count="17">
    <tableColumn id="1" xr3:uid="{124EC2D5-2F30-4BEC-80B0-80CA353127EA}" uniqueName="1" name="Count" queryTableFieldId="1"/>
    <tableColumn id="2" xr3:uid="{51794DA3-5D95-4223-AD85-E1C761DA37BB}" uniqueName="2" name="Date" queryTableFieldId="2" dataDxfId="46"/>
    <tableColumn id="3" xr3:uid="{CA4CC9B5-C39C-45EC-8D66-EC7883A5BA6F}" uniqueName="3" name="Avg Price" queryTableFieldId="3"/>
    <tableColumn id="4" xr3:uid="{D110BB8F-C583-48AD-9C9F-238D95DB6237}" uniqueName="4" name="Volume" queryTableFieldId="4"/>
    <tableColumn id="5" xr3:uid="{30024653-F111-46EF-8893-C36362205694}" uniqueName="5" name="Buy" queryTableFieldId="5"/>
    <tableColumn id="6" xr3:uid="{103B0250-8209-4E79-91FA-74810F583E21}" uniqueName="6" name="Sell" queryTableFieldId="6"/>
    <tableColumn id="7" xr3:uid="{60B6A043-63F2-4D56-B228-E6969C827DBB}" uniqueName="7" name="???" queryTableFieldId="7"/>
    <tableColumn id="8" xr3:uid="{D4465067-4EA2-4A14-A5D8-328E0532742E}" uniqueName="8" name="Volume ($)" queryTableFieldId="8"/>
    <tableColumn id="9" xr3:uid="{47A1E944-9AEE-40F2-B279-92AAAB9523DA}" uniqueName="9" name="Buy ($)" queryTableFieldId="9"/>
    <tableColumn id="10" xr3:uid="{6D5C9F58-8539-4F0A-A248-5B0EF04BF77E}" uniqueName="10" name="Sell ($)" queryTableFieldId="10"/>
    <tableColumn id="11" xr3:uid="{FB78398B-7A06-4822-9995-E5821549D46F}" uniqueName="11" name="??? ($)" queryTableFieldId="11"/>
    <tableColumn id="12" xr3:uid="{EEB12932-3698-4FE8-9C28-99DC118D89B9}" uniqueName="12" name="Buy (%)" queryTableFieldId="12"/>
    <tableColumn id="13" xr3:uid="{52FE34E8-1E38-4E20-BD59-B54EA07D14A3}" uniqueName="13" name="Sell (%)" queryTableFieldId="13"/>
    <tableColumn id="14" xr3:uid="{9146E2B7-245D-4B14-9288-6FDC90178F79}" uniqueName="14" name="??? (%)" queryTableFieldId="14"/>
    <tableColumn id="15" xr3:uid="{30E83B60-38A1-4EBB-BF93-EEDEAE17AA57}" uniqueName="15" name="Dollar-Buy (%)" queryTableFieldId="15"/>
    <tableColumn id="16" xr3:uid="{61292E8B-61FC-426C-BD24-E01AD1C1B777}" uniqueName="16" name="Dollar-Sell (%)" queryTableFieldId="16"/>
    <tableColumn id="17" xr3:uid="{04FF58D4-DCE0-408C-9820-20941285A22B}" uniqueName="17" name="Dollar-??? (%)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79CCDF-AEBC-43CC-AFCD-BA0121B7FDA5}" name="BNGI" displayName="BNGI" ref="A1:Q11" tableType="queryTable" totalsRowCount="1" headerRowDxfId="48">
  <autoFilter ref="A1:Q10" xr:uid="{4E92F333-0EBB-4314-96F4-1A15130FC068}"/>
  <tableColumns count="17">
    <tableColumn id="1" xr3:uid="{FE670F04-504E-4258-AF5A-FA731C437B29}" uniqueName="1" name="Count" totalsRowLabel="Total" queryTableFieldId="1"/>
    <tableColumn id="2" xr3:uid="{A298A0FB-2901-4126-9754-0AFA6DB9E767}" uniqueName="2" name="Date" queryTableFieldId="2" dataDxfId="29" totalsRowDxfId="30"/>
    <tableColumn id="3" xr3:uid="{00483AB2-F704-4C49-ABB6-650B64D54039}" uniqueName="3" name="Avg Price" totalsRowFunction="custom" queryTableFieldId="3" dataDxfId="28" totalsRowDxfId="31" dataCellStyle="Currency" totalsRowCellStyle="Currency">
      <totalsRowFormula>SUBTOTAL(109,BNGI[Volume ($)])/SUBTOTAL(109,BNGI[Volume])</totalsRowFormula>
    </tableColumn>
    <tableColumn id="4" xr3:uid="{03C13C2A-3DC5-46BB-A744-74B3798DB18C}" uniqueName="4" name="Volume" totalsRowFunction="sum" queryTableFieldId="4" dataDxfId="27" totalsRowDxfId="32" dataCellStyle="Comma" totalsRowCellStyle="Comma"/>
    <tableColumn id="5" xr3:uid="{51B2C2E4-E31D-46A6-BFF9-F8965F31794C}" uniqueName="5" name="Buy" totalsRowFunction="sum" queryTableFieldId="5" dataDxfId="26" totalsRowDxfId="33" dataCellStyle="Comma" totalsRowCellStyle="Comma"/>
    <tableColumn id="6" xr3:uid="{7085D07F-B158-400D-8390-17A031DF36F0}" uniqueName="6" name="Sell" totalsRowFunction="sum" queryTableFieldId="6" dataDxfId="25" totalsRowDxfId="34" dataCellStyle="Comma" totalsRowCellStyle="Comma"/>
    <tableColumn id="7" xr3:uid="{0613FB56-AE07-42C5-BE9F-38B78EFB481F}" uniqueName="7" name="???" totalsRowFunction="sum" queryTableFieldId="7" dataDxfId="24" totalsRowDxfId="35" dataCellStyle="Comma" totalsRowCellStyle="Comma"/>
    <tableColumn id="8" xr3:uid="{1F98453B-0F10-49F2-8DBA-154A12FE959B}" uniqueName="8" name="Volume ($)" totalsRowFunction="sum" queryTableFieldId="8" dataDxfId="23" totalsRowDxfId="36" dataCellStyle="Currency" totalsRowCellStyle="Currency"/>
    <tableColumn id="9" xr3:uid="{C54BBD00-14B1-4BB4-A5FE-9CD3AE8ACCCC}" uniqueName="9" name="Buy ($)" totalsRowFunction="sum" queryTableFieldId="9" dataDxfId="22" totalsRowDxfId="37" dataCellStyle="Currency" totalsRowCellStyle="Currency"/>
    <tableColumn id="10" xr3:uid="{D910C84C-008B-43FE-ACA5-4842B34A81DE}" uniqueName="10" name="Sell ($)" totalsRowFunction="sum" queryTableFieldId="10" dataDxfId="21" totalsRowDxfId="38" dataCellStyle="Currency" totalsRowCellStyle="Currency"/>
    <tableColumn id="11" xr3:uid="{608B5FCA-B279-4335-9669-44F4A4A1458A}" uniqueName="11" name="??? ($)" totalsRowFunction="sum" queryTableFieldId="11" dataDxfId="20" totalsRowDxfId="39" dataCellStyle="Currency" totalsRowCellStyle="Currency"/>
    <tableColumn id="12" xr3:uid="{5853BABB-1794-4696-A384-46AB5D1E1407}" uniqueName="12" name="Buy (%)" totalsRowFunction="average" queryTableFieldId="12" dataDxfId="19" totalsRowDxfId="40" dataCellStyle="Percent" totalsRowCellStyle="Percent"/>
    <tableColumn id="13" xr3:uid="{5ED68EFF-EC74-4246-9302-D2C0479DF304}" uniqueName="13" name="Sell (%)" totalsRowFunction="average" queryTableFieldId="13" dataDxfId="18" totalsRowDxfId="41" dataCellStyle="Percent" totalsRowCellStyle="Percent"/>
    <tableColumn id="14" xr3:uid="{847A735E-B082-446F-82D9-3F453F84B17A}" uniqueName="14" name="??? (%)" totalsRowFunction="average" queryTableFieldId="14" dataDxfId="17" totalsRowDxfId="42" dataCellStyle="Percent" totalsRowCellStyle="Percent"/>
    <tableColumn id="15" xr3:uid="{656A91FC-3767-4CEC-9510-19BD3FEDF806}" uniqueName="15" name="Dollar-Buy (%)" totalsRowFunction="average" queryTableFieldId="15" dataDxfId="16" totalsRowDxfId="43" dataCellStyle="Percent" totalsRowCellStyle="Percent"/>
    <tableColumn id="16" xr3:uid="{42F57FC9-2B2B-4ABC-937D-AACAACADEF2F}" uniqueName="16" name="Dollar-Sell (%)" totalsRowFunction="average" queryTableFieldId="16" dataDxfId="15" totalsRowDxfId="44" dataCellStyle="Percent" totalsRowCellStyle="Percent"/>
    <tableColumn id="17" xr3:uid="{9F39194E-7CE8-4C44-9ACC-D851CC54F440}" uniqueName="17" name="Dollar-??? (%)" totalsRowFunction="average" queryTableFieldId="17" dataDxfId="14" totalsRowDxfId="45" dataCellStyle="Percent" totalsRowCellStyle="Percen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75BCBC-5F55-4022-BD43-0E8CCB76FF77}" name="ANDI" displayName="ANDI" ref="A1:Q21" tableType="queryTable" totalsRowShown="0">
  <autoFilter ref="A1:Q21" xr:uid="{5933847B-64D9-4349-B55D-3ECC36C6FA41}"/>
  <tableColumns count="17">
    <tableColumn id="1" xr3:uid="{DD16BF0B-E2CD-4382-8302-5575BDECD041}" uniqueName="1" name="Count" queryTableFieldId="1"/>
    <tableColumn id="2" xr3:uid="{ED5DE995-4E81-456E-95BF-5DEB7A343758}" uniqueName="2" name="Date" queryTableFieldId="2" dataDxfId="13"/>
    <tableColumn id="3" xr3:uid="{BFAAEA65-5724-429B-965C-D54236D56C7C}" uniqueName="3" name="Avg Price" queryTableFieldId="3"/>
    <tableColumn id="4" xr3:uid="{49F9C1AA-D49B-4E12-96CD-A8FDB18CCA57}" uniqueName="4" name="Volume" queryTableFieldId="4"/>
    <tableColumn id="5" xr3:uid="{BD838EDD-F8D3-4DBE-9806-01A7DE0BC13E}" uniqueName="5" name="Buy" queryTableFieldId="5"/>
    <tableColumn id="6" xr3:uid="{74563A8C-1847-4FAA-91AA-3FFAB7FA8FEE}" uniqueName="6" name="Sell" queryTableFieldId="6"/>
    <tableColumn id="7" xr3:uid="{2E867B55-9E35-4EEE-8DFE-50D9086FE0CE}" uniqueName="7" name="???" queryTableFieldId="7"/>
    <tableColumn id="8" xr3:uid="{2B8BA28A-6E1F-450F-A419-FAFFDD2B7DEE}" uniqueName="8" name="Volume ($)" queryTableFieldId="8"/>
    <tableColumn id="9" xr3:uid="{85F4498A-BD79-49A4-AC58-22EE3B756031}" uniqueName="9" name="Buy ($)" queryTableFieldId="9"/>
    <tableColumn id="10" xr3:uid="{BAB1E4D0-DD94-4D55-B3D7-1A2220A1148C}" uniqueName="10" name="Sell ($)" queryTableFieldId="10"/>
    <tableColumn id="11" xr3:uid="{188B8C88-1BA7-4DB3-8D22-E02AF2F7164B}" uniqueName="11" name="??? ($)" queryTableFieldId="11"/>
    <tableColumn id="12" xr3:uid="{5AD76E97-69C9-464C-8C5C-29BC14E013A5}" uniqueName="12" name="Buy (%)" queryTableFieldId="12"/>
    <tableColumn id="13" xr3:uid="{AEF19391-4A80-46BF-8F12-3B27686A40E6}" uniqueName="13" name="Sell (%)" queryTableFieldId="13"/>
    <tableColumn id="14" xr3:uid="{49C666FC-3CDD-4495-9C31-7D3FF41FB2B7}" uniqueName="14" name="??? (%)" queryTableFieldId="14"/>
    <tableColumn id="15" xr3:uid="{6B9BA79D-72C0-4A2A-B611-4ED455A9ACF1}" uniqueName="15" name="Dollar-Buy (%)" queryTableFieldId="15"/>
    <tableColumn id="16" xr3:uid="{C8316F89-F51F-4C75-8F13-DB9E3CC412DC}" uniqueName="16" name="Dollar-Sell (%)" queryTableFieldId="16"/>
    <tableColumn id="17" xr3:uid="{3AA4FB48-A30B-4325-ABE0-D115162F2BEB}" uniqueName="17" name="Dollar-??? (%)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1D7EE3-23AB-4BA0-A55D-1F255F3C9074}" name="NIHK" displayName="NIHK" ref="A1:Q21" tableType="queryTable" totalsRowShown="0">
  <autoFilter ref="A1:Q21" xr:uid="{F08DBB14-F366-4338-BA46-8BA628B62DDF}"/>
  <tableColumns count="17">
    <tableColumn id="1" xr3:uid="{4CB195D8-E7B7-4342-AC27-1C40400E8F12}" uniqueName="1" name="Count" queryTableFieldId="1"/>
    <tableColumn id="2" xr3:uid="{5A9580A7-D821-4CBB-B5B6-55ACBA533A83}" uniqueName="2" name="Date" queryTableFieldId="2" dataDxfId="12"/>
    <tableColumn id="3" xr3:uid="{1A01E434-2E33-42F9-ADBB-01981BBA5148}" uniqueName="3" name="Avg Price" queryTableFieldId="3"/>
    <tableColumn id="4" xr3:uid="{45C75C2B-D8B2-4D5E-AFC5-09B9730B33F0}" uniqueName="4" name="Volume" queryTableFieldId="4"/>
    <tableColumn id="5" xr3:uid="{989DE5DE-6A76-4ECF-90CC-79322BD8D31A}" uniqueName="5" name="Buy" queryTableFieldId="5"/>
    <tableColumn id="6" xr3:uid="{F7CD7A63-5215-4A2A-8E84-44BB1B00DE6A}" uniqueName="6" name="Sell" queryTableFieldId="6"/>
    <tableColumn id="7" xr3:uid="{69AF219A-F147-4C48-8411-F8859F533E72}" uniqueName="7" name="???" queryTableFieldId="7"/>
    <tableColumn id="8" xr3:uid="{5F06D7C1-E2F9-4B8A-8AFB-9A9B0DEBE344}" uniqueName="8" name="Volume ($)" queryTableFieldId="8"/>
    <tableColumn id="9" xr3:uid="{F2EB3F75-B3CD-4526-9765-115662DB899D}" uniqueName="9" name="Buy ($)" queryTableFieldId="9"/>
    <tableColumn id="10" xr3:uid="{3D4C9E55-E907-4B96-BF24-58E79D70A268}" uniqueName="10" name="Sell ($)" queryTableFieldId="10"/>
    <tableColumn id="11" xr3:uid="{D8D35352-8678-4956-B1D3-86E830F319A2}" uniqueName="11" name="??? ($)" queryTableFieldId="11"/>
    <tableColumn id="12" xr3:uid="{5FAA1CD0-D981-4ACA-8277-31B4D4B04ED6}" uniqueName="12" name="Buy (%)" queryTableFieldId="12"/>
    <tableColumn id="13" xr3:uid="{0291DC88-7573-4951-A243-709AAA24821F}" uniqueName="13" name="Sell (%)" queryTableFieldId="13"/>
    <tableColumn id="14" xr3:uid="{8DBDE266-DB83-45AE-9121-C205006453FE}" uniqueName="14" name="??? (%)" queryTableFieldId="14"/>
    <tableColumn id="15" xr3:uid="{D946BAD8-536B-4C8D-AA18-5B772D657F8D}" uniqueName="15" name="Dollar-Buy (%)" queryTableFieldId="15"/>
    <tableColumn id="16" xr3:uid="{305EEDAE-45B5-4019-836B-F976A44D1E76}" uniqueName="16" name="Dollar-Sell (%)" queryTableFieldId="16"/>
    <tableColumn id="17" xr3:uid="{3157C6CD-0DF6-49BF-B237-77E06A045022}" uniqueName="17" name="Dollar-??? (%)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76669B-43F7-40FC-ADC1-CDD9EAE8C6A7}" name="GWRE" displayName="GWRE" ref="A1:Q11" tableType="queryTable" totalsRowCount="1">
  <autoFilter ref="A1:Q10" xr:uid="{3DDB2459-486B-4BB7-BAC1-BC71C0549E08}"/>
  <tableColumns count="17">
    <tableColumn id="1" xr3:uid="{211D9472-521B-4156-BF85-93B74D140370}" uniqueName="1" name="Count" totalsRowLabel="Total" queryTableFieldId="1"/>
    <tableColumn id="2" xr3:uid="{87762556-6E0B-4939-980D-27D631348977}" uniqueName="2" name="Date" queryTableFieldId="2" dataDxfId="2"/>
    <tableColumn id="3" xr3:uid="{146EA109-4B63-46B4-8B7C-43AC7CA7509B}" uniqueName="3" name="Avg Price" totalsRowFunction="custom" queryTableFieldId="3" dataDxfId="0" totalsRowDxfId="11" dataCellStyle="Currency" totalsRowCellStyle="Currency">
      <totalsRowFormula>H11/D11</totalsRowFormula>
    </tableColumn>
    <tableColumn id="4" xr3:uid="{AE643058-7400-4C8C-BE75-337A81DF854E}" uniqueName="4" name="Volume" totalsRowFunction="sum" queryTableFieldId="4" dataDxfId="1" dataCellStyle="Comma"/>
    <tableColumn id="5" xr3:uid="{A1EA1540-891F-4E7D-BA8B-4183CF022B62}" uniqueName="5" name="Buy" totalsRowFunction="sum" queryTableFieldId="5" dataDxfId="6" dataCellStyle="Comma"/>
    <tableColumn id="6" xr3:uid="{00937438-042D-428C-935F-959FE2C6A2C3}" uniqueName="6" name="Sell" totalsRowFunction="sum" queryTableFieldId="6" dataDxfId="5" dataCellStyle="Comma"/>
    <tableColumn id="7" xr3:uid="{60D47330-6703-4B0C-8D46-240B103E7369}" uniqueName="7" name="???" totalsRowFunction="sum" queryTableFieldId="7" dataDxfId="3" dataCellStyle="Comma"/>
    <tableColumn id="8" xr3:uid="{EA37F40C-9609-434C-A369-56DDE50EBA2D}" uniqueName="8" name="Volume ($)" totalsRowFunction="sum" queryTableFieldId="8" dataDxfId="4" totalsRowDxfId="10" dataCellStyle="Currency" totalsRowCellStyle="Currency"/>
    <tableColumn id="9" xr3:uid="{E85E3128-8D7C-4D89-9B9E-78EB29382835}" uniqueName="9" name="Buy ($)" totalsRowFunction="sum" queryTableFieldId="9" dataDxfId="9" dataCellStyle="Currency"/>
    <tableColumn id="10" xr3:uid="{0CBF8187-EAD4-403C-B928-8C1BC4ED4784}" uniqueName="10" name="Sell ($)" totalsRowFunction="sum" queryTableFieldId="10" dataDxfId="8" dataCellStyle="Currency"/>
    <tableColumn id="11" xr3:uid="{DED18AC6-9A14-4921-BCF3-FCFD943312CB}" uniqueName="11" name="??? ($)" totalsRowFunction="sum" queryTableFieldId="11" dataDxfId="7" dataCellStyle="Currency"/>
    <tableColumn id="12" xr3:uid="{91CA4774-3C32-4579-A3C5-B495AB90E892}" uniqueName="12" name="Buy (%)" totalsRowFunction="average" queryTableFieldId="12" dataCellStyle="Percent"/>
    <tableColumn id="13" xr3:uid="{33D730ED-0B16-4C28-95FE-31E2AC9A94BF}" uniqueName="13" name="Sell (%)" totalsRowFunction="average" queryTableFieldId="13" dataCellStyle="Percent"/>
    <tableColumn id="14" xr3:uid="{4D149628-0D8E-45F6-A80A-DB40204781C6}" uniqueName="14" name="??? (%)" totalsRowFunction="average" queryTableFieldId="14" dataCellStyle="Percent"/>
    <tableColumn id="15" xr3:uid="{DEC588AE-F0A5-48B3-ADDF-0B7C41E5ECBC}" uniqueName="15" name="Dollar-Buy (%)" totalsRowFunction="average" queryTableFieldId="15" dataCellStyle="Percent"/>
    <tableColumn id="16" xr3:uid="{19151A0E-056F-484B-9C16-0A6B5C9F83E3}" uniqueName="16" name="Dollar-Sell (%)" totalsRowFunction="average" queryTableFieldId="16" dataCellStyle="Percent"/>
    <tableColumn id="17" xr3:uid="{E641B94F-2973-451F-B341-2E8A775AF233}" uniqueName="17" name="Dollar-??? (%)" totalsRowFunction="average" queryTableFieldId="17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0531-63FA-43F2-9866-3543654A9723}">
  <dimension ref="A1"/>
  <sheetViews>
    <sheetView workbookViewId="0">
      <selection activeCell="Q41" sqref="Q4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>
      <selection activeCell="C20" sqref="C20"/>
    </sheetView>
  </sheetViews>
  <sheetFormatPr defaultRowHeight="15" x14ac:dyDescent="0.25"/>
  <cols>
    <col min="1" max="1" width="8.5703125" bestFit="1" customWidth="1"/>
    <col min="2" max="2" width="10.7109375" bestFit="1" customWidth="1"/>
    <col min="3" max="3" width="11.42578125" bestFit="1" customWidth="1"/>
    <col min="4" max="4" width="10.28515625" bestFit="1" customWidth="1"/>
    <col min="5" max="6" width="8" bestFit="1" customWidth="1"/>
    <col min="7" max="7" width="7" bestFit="1" customWidth="1"/>
    <col min="8" max="8" width="13.140625" bestFit="1" customWidth="1"/>
    <col min="9" max="10" width="11" bestFit="1" customWidth="1"/>
    <col min="11" max="13" width="10" bestFit="1" customWidth="1"/>
    <col min="14" max="14" width="9.7109375" bestFit="1" customWidth="1"/>
    <col min="15" max="16" width="16.140625" bestFit="1" customWidth="1"/>
    <col min="17" max="17" width="15.85546875" bestFit="1" customWidth="1"/>
    <col min="18" max="18" width="8" bestFit="1" customWidth="1"/>
    <col min="19" max="22" width="7.85546875" bestFit="1" customWidth="1"/>
    <col min="23" max="23" width="10" bestFit="1" customWidth="1"/>
    <col min="24" max="26" width="11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1">
        <v>43801</v>
      </c>
      <c r="C2">
        <v>4.4106800000000002E-3</v>
      </c>
      <c r="D2">
        <v>2166776</v>
      </c>
      <c r="E2">
        <v>526566</v>
      </c>
      <c r="F2">
        <v>1495686</v>
      </c>
      <c r="G2">
        <v>144524</v>
      </c>
      <c r="H2">
        <v>9556.9590000000007</v>
      </c>
      <c r="I2">
        <v>2404.9861999999998</v>
      </c>
      <c r="J2">
        <v>6523.71</v>
      </c>
      <c r="K2">
        <v>628.26279999999997</v>
      </c>
      <c r="L2">
        <v>0.24302000000000001</v>
      </c>
      <c r="M2">
        <v>0.69028</v>
      </c>
      <c r="N2">
        <v>6.6699999999999995E-2</v>
      </c>
      <c r="O2">
        <v>0.25164999999999998</v>
      </c>
      <c r="P2">
        <v>0.68261000000000005</v>
      </c>
      <c r="Q2">
        <v>6.5740000000000007E-2</v>
      </c>
    </row>
    <row r="3" spans="1:17" x14ac:dyDescent="0.25">
      <c r="A3">
        <v>2</v>
      </c>
      <c r="B3" s="1">
        <v>43802</v>
      </c>
      <c r="C3">
        <v>4.9710800000000001E-3</v>
      </c>
      <c r="D3">
        <v>978230</v>
      </c>
      <c r="E3">
        <v>210700</v>
      </c>
      <c r="F3">
        <v>470166</v>
      </c>
      <c r="G3">
        <v>297364</v>
      </c>
      <c r="H3">
        <v>4862.8590000000004</v>
      </c>
      <c r="I3">
        <v>1109.2</v>
      </c>
      <c r="J3">
        <v>2274.58</v>
      </c>
      <c r="K3">
        <v>1479.079</v>
      </c>
      <c r="L3">
        <v>0.21539</v>
      </c>
      <c r="M3">
        <v>0.48063</v>
      </c>
      <c r="N3">
        <v>0.30397999999999997</v>
      </c>
      <c r="O3">
        <v>0.2281</v>
      </c>
      <c r="P3">
        <v>0.46775</v>
      </c>
      <c r="Q3">
        <v>0.30415999999999999</v>
      </c>
    </row>
    <row r="4" spans="1:17" x14ac:dyDescent="0.25">
      <c r="A4">
        <v>3</v>
      </c>
      <c r="B4" s="1">
        <v>43803</v>
      </c>
      <c r="C4">
        <v>6.89984E-3</v>
      </c>
      <c r="D4">
        <v>4525990</v>
      </c>
      <c r="E4">
        <v>1907865</v>
      </c>
      <c r="F4">
        <v>2536247</v>
      </c>
      <c r="G4">
        <v>81878</v>
      </c>
      <c r="H4">
        <v>31228.589499999998</v>
      </c>
      <c r="I4">
        <v>13358.3796</v>
      </c>
      <c r="J4">
        <v>17251.924900000002</v>
      </c>
      <c r="K4">
        <v>618.28499999999997</v>
      </c>
      <c r="L4">
        <v>0.42154000000000003</v>
      </c>
      <c r="M4">
        <v>0.56037000000000003</v>
      </c>
      <c r="N4">
        <v>1.8089999999999998E-2</v>
      </c>
      <c r="O4">
        <v>0.42775999999999997</v>
      </c>
      <c r="P4">
        <v>0.55244000000000004</v>
      </c>
      <c r="Q4">
        <v>1.9800000000000002E-2</v>
      </c>
    </row>
    <row r="5" spans="1:17" x14ac:dyDescent="0.25">
      <c r="A5">
        <v>4</v>
      </c>
      <c r="B5" s="1">
        <v>43804</v>
      </c>
      <c r="C5">
        <v>5.8262599999999998E-3</v>
      </c>
      <c r="D5">
        <v>1098797</v>
      </c>
      <c r="E5">
        <v>474777</v>
      </c>
      <c r="F5">
        <v>614020</v>
      </c>
      <c r="G5">
        <v>10000</v>
      </c>
      <c r="H5">
        <v>6401.8824999999997</v>
      </c>
      <c r="I5">
        <v>3087.779</v>
      </c>
      <c r="J5">
        <v>3249.1035000000002</v>
      </c>
      <c r="K5">
        <v>65</v>
      </c>
      <c r="L5">
        <v>0.43208999999999997</v>
      </c>
      <c r="M5">
        <v>0.55881000000000003</v>
      </c>
      <c r="N5">
        <v>9.1000000000000004E-3</v>
      </c>
      <c r="O5">
        <v>0.48232000000000003</v>
      </c>
      <c r="P5">
        <v>0.50751999999999997</v>
      </c>
      <c r="Q5">
        <v>1.0149999999999999E-2</v>
      </c>
    </row>
    <row r="6" spans="1:17" x14ac:dyDescent="0.25">
      <c r="A6">
        <v>5</v>
      </c>
      <c r="B6" s="1">
        <v>43805</v>
      </c>
      <c r="C6">
        <v>6.5760699999999998E-3</v>
      </c>
      <c r="D6">
        <v>1587433</v>
      </c>
      <c r="E6">
        <v>562277</v>
      </c>
      <c r="F6">
        <v>955285</v>
      </c>
      <c r="G6">
        <v>69871</v>
      </c>
      <c r="H6">
        <v>10439.071599999999</v>
      </c>
      <c r="I6">
        <v>4120.0064000000002</v>
      </c>
      <c r="J6">
        <v>5862.6818999999996</v>
      </c>
      <c r="K6">
        <v>456.38330000000002</v>
      </c>
      <c r="L6">
        <v>0.35421000000000002</v>
      </c>
      <c r="M6">
        <v>0.60177999999999998</v>
      </c>
      <c r="N6">
        <v>4.4019999999999997E-2</v>
      </c>
      <c r="O6">
        <v>0.39467000000000002</v>
      </c>
      <c r="P6">
        <v>0.56161000000000005</v>
      </c>
      <c r="Q6">
        <v>4.3720000000000002E-2</v>
      </c>
    </row>
    <row r="7" spans="1:17" x14ac:dyDescent="0.25">
      <c r="A7">
        <v>6</v>
      </c>
      <c r="B7" s="1">
        <v>43808</v>
      </c>
      <c r="C7">
        <v>6.0195800000000001E-3</v>
      </c>
      <c r="D7">
        <v>1894012</v>
      </c>
      <c r="E7">
        <v>673152</v>
      </c>
      <c r="F7">
        <v>971083</v>
      </c>
      <c r="G7">
        <v>249777</v>
      </c>
      <c r="H7">
        <v>11401.155000000001</v>
      </c>
      <c r="I7">
        <v>4358.7885999999999</v>
      </c>
      <c r="J7">
        <v>5677.9598999999998</v>
      </c>
      <c r="K7">
        <v>1364.4065000000001</v>
      </c>
      <c r="L7">
        <v>0.35541</v>
      </c>
      <c r="M7">
        <v>0.51271</v>
      </c>
      <c r="N7">
        <v>0.13188</v>
      </c>
      <c r="O7">
        <v>0.38230999999999998</v>
      </c>
      <c r="P7">
        <v>0.49802000000000002</v>
      </c>
      <c r="Q7">
        <v>0.11967</v>
      </c>
    </row>
    <row r="8" spans="1:17" x14ac:dyDescent="0.25">
      <c r="A8">
        <v>7</v>
      </c>
      <c r="B8" s="1">
        <v>43809</v>
      </c>
      <c r="C8">
        <v>6.0654899999999998E-3</v>
      </c>
      <c r="D8">
        <v>452716</v>
      </c>
      <c r="E8">
        <v>80500</v>
      </c>
      <c r="F8">
        <v>332216</v>
      </c>
      <c r="G8">
        <v>40000</v>
      </c>
      <c r="H8">
        <v>2745.9459999999999</v>
      </c>
      <c r="I8">
        <v>583.65</v>
      </c>
      <c r="J8">
        <v>1922.296</v>
      </c>
      <c r="K8">
        <v>240</v>
      </c>
      <c r="L8">
        <v>0.17782000000000001</v>
      </c>
      <c r="M8">
        <v>0.73382999999999998</v>
      </c>
      <c r="N8">
        <v>8.8359999999999994E-2</v>
      </c>
      <c r="O8">
        <v>0.21254999999999999</v>
      </c>
      <c r="P8">
        <v>0.70004999999999995</v>
      </c>
      <c r="Q8">
        <v>8.7400000000000005E-2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451-A7DC-41BD-96A4-3F66DA6D6F54}">
  <dimension ref="A1:Q18"/>
  <sheetViews>
    <sheetView workbookViewId="0"/>
  </sheetViews>
  <sheetFormatPr defaultRowHeight="15" x14ac:dyDescent="0.25"/>
  <cols>
    <col min="1" max="1" width="8.5703125" bestFit="1" customWidth="1"/>
    <col min="2" max="2" width="10.7109375" bestFit="1" customWidth="1"/>
    <col min="3" max="3" width="11.42578125" bestFit="1" customWidth="1"/>
    <col min="4" max="4" width="10.28515625" bestFit="1" customWidth="1"/>
    <col min="5" max="6" width="6.5703125" bestFit="1" customWidth="1"/>
    <col min="7" max="7" width="9" bestFit="1" customWidth="1"/>
    <col min="8" max="8" width="13.140625" bestFit="1" customWidth="1"/>
    <col min="9" max="10" width="9.42578125" bestFit="1" customWidth="1"/>
    <col min="11" max="11" width="12" bestFit="1" customWidth="1"/>
    <col min="12" max="13" width="10" bestFit="1" customWidth="1"/>
    <col min="14" max="14" width="9.7109375" bestFit="1" customWidth="1"/>
    <col min="15" max="16" width="16.140625" bestFit="1" customWidth="1"/>
    <col min="17" max="17" width="15.85546875" bestFit="1" customWidth="1"/>
    <col min="18" max="18" width="10" bestFit="1" customWidth="1"/>
    <col min="19" max="25" width="11" bestFit="1" customWidth="1"/>
    <col min="26" max="26" width="7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1">
        <v>43742</v>
      </c>
      <c r="C2">
        <v>5.9999999999999995E-4</v>
      </c>
      <c r="D2">
        <v>625</v>
      </c>
      <c r="E2">
        <v>0</v>
      </c>
      <c r="F2">
        <v>0</v>
      </c>
      <c r="G2">
        <v>625</v>
      </c>
      <c r="H2">
        <v>0.375</v>
      </c>
      <c r="I2">
        <v>0</v>
      </c>
      <c r="J2">
        <v>0</v>
      </c>
      <c r="K2">
        <v>0.375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</row>
    <row r="3" spans="1:17" x14ac:dyDescent="0.25">
      <c r="A3">
        <v>2</v>
      </c>
      <c r="B3" s="1">
        <v>43745</v>
      </c>
      <c r="C3">
        <v>5.9999999999999995E-4</v>
      </c>
      <c r="D3">
        <v>2</v>
      </c>
      <c r="E3">
        <v>0</v>
      </c>
      <c r="F3">
        <v>0</v>
      </c>
      <c r="G3">
        <v>2</v>
      </c>
      <c r="H3">
        <v>1.1999999999999999E-3</v>
      </c>
      <c r="I3">
        <v>0</v>
      </c>
      <c r="J3">
        <v>0</v>
      </c>
      <c r="K3">
        <v>1.1999999999999999E-3</v>
      </c>
      <c r="L3">
        <v>0</v>
      </c>
      <c r="M3">
        <v>0</v>
      </c>
      <c r="N3">
        <v>1</v>
      </c>
      <c r="O3">
        <v>0</v>
      </c>
      <c r="P3">
        <v>0</v>
      </c>
      <c r="Q3">
        <v>1</v>
      </c>
    </row>
    <row r="4" spans="1:17" x14ac:dyDescent="0.25">
      <c r="A4">
        <v>3</v>
      </c>
      <c r="B4" s="1">
        <v>43746</v>
      </c>
      <c r="C4">
        <v>6.2215999999999997E-4</v>
      </c>
      <c r="D4">
        <v>902498</v>
      </c>
      <c r="E4">
        <v>0</v>
      </c>
      <c r="F4">
        <v>0</v>
      </c>
      <c r="G4">
        <v>902498</v>
      </c>
      <c r="H4">
        <v>561.49879999999996</v>
      </c>
      <c r="I4">
        <v>0</v>
      </c>
      <c r="J4">
        <v>0</v>
      </c>
      <c r="K4">
        <v>561.49879999999996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</row>
    <row r="5" spans="1:17" x14ac:dyDescent="0.25">
      <c r="A5">
        <v>4</v>
      </c>
      <c r="B5" s="1">
        <v>43747</v>
      </c>
      <c r="C5">
        <v>1.30053E-3</v>
      </c>
      <c r="D5">
        <v>12018197</v>
      </c>
      <c r="E5">
        <v>0</v>
      </c>
      <c r="F5">
        <v>0</v>
      </c>
      <c r="G5">
        <v>12018197</v>
      </c>
      <c r="H5">
        <v>15629.966700000001</v>
      </c>
      <c r="I5">
        <v>0</v>
      </c>
      <c r="J5">
        <v>0</v>
      </c>
      <c r="K5">
        <v>15629.966700000001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</row>
    <row r="6" spans="1:17" x14ac:dyDescent="0.25">
      <c r="A6">
        <v>5</v>
      </c>
      <c r="B6" s="1">
        <v>43748</v>
      </c>
      <c r="C6">
        <v>3.9498199999999997E-3</v>
      </c>
      <c r="D6">
        <v>78450171</v>
      </c>
      <c r="E6">
        <v>0</v>
      </c>
      <c r="F6">
        <v>0</v>
      </c>
      <c r="G6">
        <v>78450171</v>
      </c>
      <c r="H6">
        <v>309863.69620000001</v>
      </c>
      <c r="I6">
        <v>0</v>
      </c>
      <c r="J6">
        <v>0</v>
      </c>
      <c r="K6">
        <v>309863.69620000001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</row>
    <row r="7" spans="1:17" x14ac:dyDescent="0.25">
      <c r="A7">
        <v>6</v>
      </c>
      <c r="B7" s="1">
        <v>43749</v>
      </c>
      <c r="C7">
        <v>2.9834499999999999E-3</v>
      </c>
      <c r="D7">
        <v>49400752</v>
      </c>
      <c r="E7">
        <v>0</v>
      </c>
      <c r="F7">
        <v>0</v>
      </c>
      <c r="G7">
        <v>49400752</v>
      </c>
      <c r="H7">
        <v>147384.7144</v>
      </c>
      <c r="I7">
        <v>0</v>
      </c>
      <c r="J7">
        <v>0</v>
      </c>
      <c r="K7">
        <v>147384.7144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</row>
    <row r="8" spans="1:17" x14ac:dyDescent="0.25">
      <c r="A8">
        <v>7</v>
      </c>
      <c r="B8" s="1">
        <v>43752</v>
      </c>
      <c r="C8">
        <v>2.9486500000000001E-3</v>
      </c>
      <c r="D8">
        <v>14280403</v>
      </c>
      <c r="E8">
        <v>0</v>
      </c>
      <c r="F8">
        <v>0</v>
      </c>
      <c r="G8">
        <v>14280403</v>
      </c>
      <c r="H8">
        <v>42107.884100000003</v>
      </c>
      <c r="I8">
        <v>0</v>
      </c>
      <c r="J8">
        <v>0</v>
      </c>
      <c r="K8">
        <v>42107.884100000003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</row>
    <row r="9" spans="1:17" x14ac:dyDescent="0.25">
      <c r="A9">
        <v>8</v>
      </c>
      <c r="B9" s="1">
        <v>43753</v>
      </c>
      <c r="C9">
        <v>1.92643E-3</v>
      </c>
      <c r="D9">
        <v>20882560</v>
      </c>
      <c r="E9">
        <v>0</v>
      </c>
      <c r="F9">
        <v>0</v>
      </c>
      <c r="G9">
        <v>20882560</v>
      </c>
      <c r="H9">
        <v>40228.7765</v>
      </c>
      <c r="I9">
        <v>0</v>
      </c>
      <c r="J9">
        <v>0</v>
      </c>
      <c r="K9">
        <v>40228.7765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</row>
    <row r="10" spans="1:17" x14ac:dyDescent="0.25">
      <c r="A10">
        <v>9</v>
      </c>
      <c r="B10" s="1">
        <v>43754</v>
      </c>
      <c r="C10">
        <v>2.6451500000000002E-3</v>
      </c>
      <c r="D10">
        <v>11952104</v>
      </c>
      <c r="E10">
        <v>0</v>
      </c>
      <c r="F10">
        <v>0</v>
      </c>
      <c r="G10">
        <v>11952104</v>
      </c>
      <c r="H10">
        <v>31615.067899999998</v>
      </c>
      <c r="I10">
        <v>0</v>
      </c>
      <c r="J10">
        <v>0</v>
      </c>
      <c r="K10">
        <v>31615.067899999998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</row>
    <row r="11" spans="1:17" x14ac:dyDescent="0.25">
      <c r="A11">
        <v>10</v>
      </c>
      <c r="B11" s="1">
        <v>43755</v>
      </c>
      <c r="C11">
        <v>2.0212899999999998E-3</v>
      </c>
      <c r="D11">
        <v>8349620</v>
      </c>
      <c r="E11">
        <v>0</v>
      </c>
      <c r="F11">
        <v>0</v>
      </c>
      <c r="G11">
        <v>8349620</v>
      </c>
      <c r="H11">
        <v>16876.995500000001</v>
      </c>
      <c r="I11">
        <v>0</v>
      </c>
      <c r="J11">
        <v>0</v>
      </c>
      <c r="K11">
        <v>16876.995500000001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</row>
    <row r="12" spans="1:17" x14ac:dyDescent="0.25">
      <c r="A12">
        <v>11</v>
      </c>
      <c r="B12" s="1">
        <v>43756</v>
      </c>
      <c r="C12">
        <v>2.0605599999999999E-3</v>
      </c>
      <c r="D12">
        <v>12670180</v>
      </c>
      <c r="E12">
        <v>0</v>
      </c>
      <c r="F12">
        <v>0</v>
      </c>
      <c r="G12">
        <v>12670180</v>
      </c>
      <c r="H12">
        <v>26107.707699999999</v>
      </c>
      <c r="I12">
        <v>0</v>
      </c>
      <c r="J12">
        <v>0</v>
      </c>
      <c r="K12">
        <v>26107.707699999999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</row>
    <row r="13" spans="1:17" x14ac:dyDescent="0.25">
      <c r="A13">
        <v>12</v>
      </c>
      <c r="B13" s="1">
        <v>43759</v>
      </c>
      <c r="C13">
        <v>2.22223E-3</v>
      </c>
      <c r="D13">
        <v>5390427</v>
      </c>
      <c r="E13">
        <v>0</v>
      </c>
      <c r="F13">
        <v>0</v>
      </c>
      <c r="G13">
        <v>5390427</v>
      </c>
      <c r="H13">
        <v>11978.779399999999</v>
      </c>
      <c r="I13">
        <v>0</v>
      </c>
      <c r="J13">
        <v>0</v>
      </c>
      <c r="K13">
        <v>11978.779399999999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</row>
    <row r="14" spans="1:17" x14ac:dyDescent="0.25">
      <c r="A14">
        <v>13</v>
      </c>
      <c r="B14" s="1">
        <v>43760</v>
      </c>
      <c r="C14">
        <v>2.3194499999999998E-3</v>
      </c>
      <c r="D14">
        <v>5421609</v>
      </c>
      <c r="E14">
        <v>0</v>
      </c>
      <c r="F14">
        <v>0</v>
      </c>
      <c r="G14">
        <v>5421609</v>
      </c>
      <c r="H14">
        <v>12575.158799999999</v>
      </c>
      <c r="I14">
        <v>0</v>
      </c>
      <c r="J14">
        <v>0</v>
      </c>
      <c r="K14">
        <v>12575.158799999999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</row>
    <row r="15" spans="1:17" x14ac:dyDescent="0.25">
      <c r="A15">
        <v>14</v>
      </c>
      <c r="B15" s="1">
        <v>43761</v>
      </c>
      <c r="C15">
        <v>2.0593999999999999E-3</v>
      </c>
      <c r="D15">
        <v>6858070</v>
      </c>
      <c r="E15">
        <v>0</v>
      </c>
      <c r="F15">
        <v>0</v>
      </c>
      <c r="G15">
        <v>6858070</v>
      </c>
      <c r="H15">
        <v>14123.492</v>
      </c>
      <c r="I15">
        <v>0</v>
      </c>
      <c r="J15">
        <v>0</v>
      </c>
      <c r="K15">
        <v>14123.492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</row>
    <row r="16" spans="1:17" x14ac:dyDescent="0.25">
      <c r="A16">
        <v>15</v>
      </c>
      <c r="B16" s="1">
        <v>43762</v>
      </c>
      <c r="C16">
        <v>2.01417E-3</v>
      </c>
      <c r="D16">
        <v>5657044</v>
      </c>
      <c r="E16">
        <v>0</v>
      </c>
      <c r="F16">
        <v>0</v>
      </c>
      <c r="G16">
        <v>5657044</v>
      </c>
      <c r="H16">
        <v>11394.2677</v>
      </c>
      <c r="I16">
        <v>0</v>
      </c>
      <c r="J16">
        <v>0</v>
      </c>
      <c r="K16">
        <v>11394.2677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</row>
    <row r="17" spans="1:17" x14ac:dyDescent="0.25">
      <c r="A17">
        <v>16</v>
      </c>
      <c r="B17" s="1">
        <v>43763</v>
      </c>
      <c r="C17">
        <v>1.95414E-3</v>
      </c>
      <c r="D17">
        <v>3429382</v>
      </c>
      <c r="E17">
        <v>0</v>
      </c>
      <c r="F17">
        <v>0</v>
      </c>
      <c r="G17">
        <v>3429382</v>
      </c>
      <c r="H17">
        <v>6701.4876000000004</v>
      </c>
      <c r="I17">
        <v>0</v>
      </c>
      <c r="J17">
        <v>0</v>
      </c>
      <c r="K17">
        <v>6701.4876000000004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</row>
    <row r="18" spans="1:17" x14ac:dyDescent="0.25">
      <c r="A18">
        <v>17</v>
      </c>
      <c r="B18" s="1">
        <v>43766</v>
      </c>
      <c r="C18">
        <v>2E-3</v>
      </c>
      <c r="D18">
        <v>69000</v>
      </c>
      <c r="E18">
        <v>0</v>
      </c>
      <c r="F18">
        <v>0</v>
      </c>
      <c r="G18">
        <v>69000</v>
      </c>
      <c r="H18">
        <v>138</v>
      </c>
      <c r="I18">
        <v>0</v>
      </c>
      <c r="J18">
        <v>0</v>
      </c>
      <c r="K18">
        <v>138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8776-31A6-43FD-B51B-1EE0F07B3746}">
  <dimension ref="A1:Q11"/>
  <sheetViews>
    <sheetView topLeftCell="B1" workbookViewId="0">
      <selection activeCell="D34" sqref="D34"/>
    </sheetView>
  </sheetViews>
  <sheetFormatPr defaultRowHeight="15" x14ac:dyDescent="0.25"/>
  <cols>
    <col min="1" max="1" width="8.5703125" hidden="1" customWidth="1"/>
    <col min="2" max="2" width="10.7109375" bestFit="1" customWidth="1"/>
    <col min="3" max="3" width="12" bestFit="1" customWidth="1"/>
    <col min="4" max="4" width="12.5703125" bestFit="1" customWidth="1"/>
    <col min="5" max="5" width="11.5703125" bestFit="1" customWidth="1"/>
    <col min="6" max="7" width="12.5703125" bestFit="1" customWidth="1"/>
    <col min="8" max="8" width="13.140625" bestFit="1" customWidth="1"/>
    <col min="9" max="9" width="10.5703125" bestFit="1" customWidth="1"/>
    <col min="10" max="11" width="11.5703125" bestFit="1" customWidth="1"/>
    <col min="12" max="13" width="10" bestFit="1" customWidth="1"/>
    <col min="14" max="14" width="9.7109375" bestFit="1" customWidth="1"/>
    <col min="15" max="16" width="16.140625" bestFit="1" customWidth="1"/>
    <col min="17" max="17" width="15.85546875" bestFit="1" customWidth="1"/>
    <col min="18" max="18" width="11.140625" bestFit="1" customWidth="1"/>
    <col min="19" max="23" width="5.28515625" bestFit="1" customWidth="1"/>
    <col min="24" max="26" width="11.5703125" bestFit="1" customWidth="1"/>
    <col min="27" max="27" width="10.5703125" bestFit="1" customWidth="1"/>
    <col min="28" max="29" width="9" bestFit="1" customWidth="1"/>
  </cols>
  <sheetData>
    <row r="1" spans="1:17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 x14ac:dyDescent="0.25">
      <c r="A2">
        <v>1</v>
      </c>
      <c r="B2" s="1">
        <v>43801</v>
      </c>
      <c r="C2" s="5">
        <v>1E-4</v>
      </c>
      <c r="D2" s="3">
        <v>124138100</v>
      </c>
      <c r="E2" s="3">
        <v>3000</v>
      </c>
      <c r="F2" s="3">
        <v>80151000</v>
      </c>
      <c r="G2" s="3">
        <v>43984100</v>
      </c>
      <c r="H2" s="2">
        <v>12414.11</v>
      </c>
      <c r="I2" s="2">
        <v>0.6</v>
      </c>
      <c r="J2" s="2">
        <v>8015.1</v>
      </c>
      <c r="K2" s="2">
        <v>4398.41</v>
      </c>
      <c r="L2" s="4">
        <v>2.0000000000000002E-5</v>
      </c>
      <c r="M2" s="4">
        <v>0.64566000000000001</v>
      </c>
      <c r="N2" s="4">
        <v>0.35432000000000002</v>
      </c>
      <c r="O2" s="4">
        <v>5.0000000000000002E-5</v>
      </c>
      <c r="P2" s="4">
        <v>0.64563999999999999</v>
      </c>
      <c r="Q2" s="4">
        <v>0.35431000000000001</v>
      </c>
    </row>
    <row r="3" spans="1:17" x14ac:dyDescent="0.25">
      <c r="A3">
        <v>2</v>
      </c>
      <c r="B3" s="1">
        <v>43802</v>
      </c>
      <c r="C3" s="5">
        <v>1E-4</v>
      </c>
      <c r="D3" s="3">
        <v>26434530</v>
      </c>
      <c r="E3" s="3">
        <v>0</v>
      </c>
      <c r="F3" s="3">
        <v>100000</v>
      </c>
      <c r="G3" s="3">
        <v>26334530</v>
      </c>
      <c r="H3" s="2">
        <v>2643.453</v>
      </c>
      <c r="I3" s="2">
        <v>0</v>
      </c>
      <c r="J3" s="2">
        <v>10</v>
      </c>
      <c r="K3" s="2">
        <v>2633.453</v>
      </c>
      <c r="L3" s="4">
        <v>0</v>
      </c>
      <c r="M3" s="4">
        <v>3.7799999999999999E-3</v>
      </c>
      <c r="N3" s="4">
        <v>0.99621999999999999</v>
      </c>
      <c r="O3" s="4">
        <v>0</v>
      </c>
      <c r="P3" s="4">
        <v>3.7799999999999999E-3</v>
      </c>
      <c r="Q3" s="4">
        <v>0.99621999999999999</v>
      </c>
    </row>
    <row r="4" spans="1:17" x14ac:dyDescent="0.25">
      <c r="A4">
        <v>3</v>
      </c>
      <c r="B4" s="1">
        <v>43803</v>
      </c>
      <c r="C4" s="5">
        <v>1E-4</v>
      </c>
      <c r="D4" s="3">
        <v>52289495</v>
      </c>
      <c r="E4" s="3">
        <v>20697000</v>
      </c>
      <c r="F4" s="3">
        <v>7110000</v>
      </c>
      <c r="G4" s="3">
        <v>24482495</v>
      </c>
      <c r="H4" s="2">
        <v>5228.9494999999997</v>
      </c>
      <c r="I4" s="2">
        <v>2069.6999999999998</v>
      </c>
      <c r="J4" s="2">
        <v>711</v>
      </c>
      <c r="K4" s="2">
        <v>2448.2494999999999</v>
      </c>
      <c r="L4" s="4">
        <v>0.39582000000000001</v>
      </c>
      <c r="M4" s="4">
        <v>0.13597000000000001</v>
      </c>
      <c r="N4" s="4">
        <v>0.46821000000000002</v>
      </c>
      <c r="O4" s="4">
        <v>0.39582000000000001</v>
      </c>
      <c r="P4" s="4">
        <v>0.13597000000000001</v>
      </c>
      <c r="Q4" s="4">
        <v>0.46821000000000002</v>
      </c>
    </row>
    <row r="5" spans="1:17" x14ac:dyDescent="0.25">
      <c r="A5">
        <v>4</v>
      </c>
      <c r="B5" s="1">
        <v>43804</v>
      </c>
      <c r="C5" s="5">
        <v>1E-4</v>
      </c>
      <c r="D5" s="3">
        <v>42151900</v>
      </c>
      <c r="E5" s="3">
        <v>0</v>
      </c>
      <c r="F5" s="3">
        <v>4161000</v>
      </c>
      <c r="G5" s="3">
        <v>37990900</v>
      </c>
      <c r="H5" s="2">
        <v>4215.1899999999996</v>
      </c>
      <c r="I5" s="2">
        <v>0</v>
      </c>
      <c r="J5" s="2">
        <v>416.1</v>
      </c>
      <c r="K5" s="2">
        <v>3799.09</v>
      </c>
      <c r="L5" s="4">
        <v>0</v>
      </c>
      <c r="M5" s="4">
        <v>9.8710000000000006E-2</v>
      </c>
      <c r="N5" s="4">
        <v>0.90129000000000004</v>
      </c>
      <c r="O5" s="4">
        <v>0</v>
      </c>
      <c r="P5" s="4">
        <v>9.8710000000000006E-2</v>
      </c>
      <c r="Q5" s="4">
        <v>0.90129000000000004</v>
      </c>
    </row>
    <row r="6" spans="1:17" x14ac:dyDescent="0.25">
      <c r="A6">
        <v>5</v>
      </c>
      <c r="B6" s="1">
        <v>43805</v>
      </c>
      <c r="C6" s="5">
        <v>1.0090999999999999E-4</v>
      </c>
      <c r="D6" s="3">
        <v>54967995</v>
      </c>
      <c r="E6" s="3">
        <v>28573044</v>
      </c>
      <c r="F6" s="3">
        <v>22002724</v>
      </c>
      <c r="G6" s="3">
        <v>4392227</v>
      </c>
      <c r="H6" s="2">
        <v>5546.6495000000004</v>
      </c>
      <c r="I6" s="2">
        <v>2907.1543999999999</v>
      </c>
      <c r="J6" s="2">
        <v>2200.2723999999998</v>
      </c>
      <c r="K6" s="2">
        <v>439.22269999999997</v>
      </c>
      <c r="L6" s="4">
        <v>0.51980999999999999</v>
      </c>
      <c r="M6" s="4">
        <v>0.40028000000000002</v>
      </c>
      <c r="N6" s="4">
        <v>7.9909999999999995E-2</v>
      </c>
      <c r="O6" s="4">
        <v>0.52412999999999998</v>
      </c>
      <c r="P6" s="4">
        <v>0.39667999999999998</v>
      </c>
      <c r="Q6" s="4">
        <v>7.9189999999999997E-2</v>
      </c>
    </row>
    <row r="7" spans="1:17" x14ac:dyDescent="0.25">
      <c r="A7">
        <v>6</v>
      </c>
      <c r="B7" s="1">
        <v>43808</v>
      </c>
      <c r="C7" s="5">
        <v>1E-4</v>
      </c>
      <c r="D7" s="3">
        <v>10460298</v>
      </c>
      <c r="E7" s="3">
        <v>0</v>
      </c>
      <c r="F7" s="3">
        <v>5014999</v>
      </c>
      <c r="G7" s="3">
        <v>5445299</v>
      </c>
      <c r="H7" s="2">
        <v>1046.0298</v>
      </c>
      <c r="I7" s="2">
        <v>0</v>
      </c>
      <c r="J7" s="2">
        <v>501.49990000000003</v>
      </c>
      <c r="K7" s="2">
        <v>544.5299</v>
      </c>
      <c r="L7" s="4">
        <v>0</v>
      </c>
      <c r="M7" s="4">
        <v>0.47943000000000002</v>
      </c>
      <c r="N7" s="4">
        <v>0.52056999999999998</v>
      </c>
      <c r="O7" s="4">
        <v>0</v>
      </c>
      <c r="P7" s="4">
        <v>0.47943000000000002</v>
      </c>
      <c r="Q7" s="4">
        <v>0.52056999999999998</v>
      </c>
    </row>
    <row r="8" spans="1:17" x14ac:dyDescent="0.25">
      <c r="A8">
        <v>7</v>
      </c>
      <c r="B8" s="1">
        <v>43809</v>
      </c>
      <c r="C8" s="5">
        <v>1E-4</v>
      </c>
      <c r="D8" s="3">
        <v>9163787</v>
      </c>
      <c r="E8" s="3">
        <v>9163787</v>
      </c>
      <c r="F8" s="3">
        <v>0</v>
      </c>
      <c r="G8" s="3">
        <v>0</v>
      </c>
      <c r="H8" s="2">
        <v>916.37869999999998</v>
      </c>
      <c r="I8" s="2">
        <v>916.37869999999998</v>
      </c>
      <c r="J8" s="2">
        <v>0</v>
      </c>
      <c r="K8" s="2">
        <v>0</v>
      </c>
      <c r="L8" s="4">
        <v>1</v>
      </c>
      <c r="M8" s="4">
        <v>0</v>
      </c>
      <c r="N8" s="4">
        <v>0</v>
      </c>
      <c r="O8" s="4">
        <v>1</v>
      </c>
      <c r="P8" s="4">
        <v>0</v>
      </c>
      <c r="Q8" s="4">
        <v>0</v>
      </c>
    </row>
    <row r="9" spans="1:17" x14ac:dyDescent="0.25">
      <c r="A9">
        <v>8</v>
      </c>
      <c r="B9" s="1">
        <v>43810</v>
      </c>
      <c r="C9" s="5">
        <v>1E-4</v>
      </c>
      <c r="D9" s="3">
        <v>3450000</v>
      </c>
      <c r="E9" s="3">
        <v>3450000</v>
      </c>
      <c r="F9" s="3">
        <v>0</v>
      </c>
      <c r="G9" s="3">
        <v>0</v>
      </c>
      <c r="H9" s="2">
        <v>345</v>
      </c>
      <c r="I9" s="2">
        <v>345</v>
      </c>
      <c r="J9" s="2">
        <v>0</v>
      </c>
      <c r="K9" s="2">
        <v>0</v>
      </c>
      <c r="L9" s="4">
        <v>1</v>
      </c>
      <c r="M9" s="4">
        <v>0</v>
      </c>
      <c r="N9" s="4">
        <v>0</v>
      </c>
      <c r="O9" s="4">
        <v>1</v>
      </c>
      <c r="P9" s="4">
        <v>0</v>
      </c>
      <c r="Q9" s="4">
        <v>0</v>
      </c>
    </row>
    <row r="10" spans="1:17" x14ac:dyDescent="0.25">
      <c r="A10">
        <v>9</v>
      </c>
      <c r="B10" s="1">
        <v>43811</v>
      </c>
      <c r="C10" s="5">
        <v>1E-4</v>
      </c>
      <c r="D10" s="3">
        <v>4408000</v>
      </c>
      <c r="E10" s="3">
        <v>4408000</v>
      </c>
      <c r="F10" s="3">
        <v>0</v>
      </c>
      <c r="G10" s="3">
        <v>0</v>
      </c>
      <c r="H10" s="2">
        <v>440.8</v>
      </c>
      <c r="I10" s="2">
        <v>440.8</v>
      </c>
      <c r="J10" s="2">
        <v>0</v>
      </c>
      <c r="K10" s="2">
        <v>0</v>
      </c>
      <c r="L10" s="4">
        <v>1</v>
      </c>
      <c r="M10" s="4">
        <v>0</v>
      </c>
      <c r="N10" s="4">
        <v>0</v>
      </c>
      <c r="O10" s="4">
        <v>1</v>
      </c>
      <c r="P10" s="4">
        <v>0</v>
      </c>
      <c r="Q10" s="4">
        <v>0</v>
      </c>
    </row>
    <row r="11" spans="1:17" x14ac:dyDescent="0.25">
      <c r="A11" t="s">
        <v>17</v>
      </c>
      <c r="B11" s="1"/>
      <c r="C11" s="7">
        <f>SUBTOTAL(109,BNGI[Volume ($)])/SUBTOTAL(109,BNGI[Volume])</f>
        <v>1.0015314655632257E-4</v>
      </c>
      <c r="D11" s="8">
        <f>SUBTOTAL(109,BNGI[Volume])</f>
        <v>327464105</v>
      </c>
      <c r="E11" s="8">
        <f>SUBTOTAL(109,BNGI[Buy])</f>
        <v>66294831</v>
      </c>
      <c r="F11" s="8">
        <f>SUBTOTAL(109,BNGI[Sell])</f>
        <v>118539723</v>
      </c>
      <c r="G11" s="8">
        <f>SUBTOTAL(109,BNGI[???])</f>
        <v>142629551</v>
      </c>
      <c r="H11" s="9">
        <f>SUBTOTAL(109,BNGI[Volume ($)])</f>
        <v>32796.5605</v>
      </c>
      <c r="I11" s="9">
        <f>SUBTOTAL(109,BNGI[Buy ($)])</f>
        <v>6679.6331</v>
      </c>
      <c r="J11" s="9">
        <f>SUBTOTAL(109,BNGI[Sell ($)])</f>
        <v>11853.972300000001</v>
      </c>
      <c r="K11" s="9">
        <f>SUBTOTAL(109,BNGI[??? ($)])</f>
        <v>14262.955099999999</v>
      </c>
      <c r="L11" s="10">
        <f>SUBTOTAL(101,BNGI[Buy (%)])</f>
        <v>0.43507222222222225</v>
      </c>
      <c r="M11" s="10">
        <f>SUBTOTAL(101,BNGI[Sell (%)])</f>
        <v>0.19598111111111111</v>
      </c>
      <c r="N11" s="10">
        <f>SUBTOTAL(101,BNGI[??? (%)])</f>
        <v>0.3689466666666667</v>
      </c>
      <c r="O11" s="10">
        <f>SUBTOTAL(101,BNGI[Dollar-Buy (%)])</f>
        <v>0.43555555555555553</v>
      </c>
      <c r="P11" s="10">
        <f>SUBTOTAL(101,BNGI[Dollar-Sell (%)])</f>
        <v>0.19557888888888889</v>
      </c>
      <c r="Q11" s="10">
        <f>SUBTOTAL(101,BNGI[Dollar-??? (%)])</f>
        <v>0.36886555555555556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0DB0-5A9D-4602-ADC1-50C9ED064F4D}">
  <dimension ref="A1:Q21"/>
  <sheetViews>
    <sheetView workbookViewId="0"/>
  </sheetViews>
  <sheetFormatPr defaultRowHeight="15" x14ac:dyDescent="0.25"/>
  <cols>
    <col min="1" max="1" width="8.5703125" bestFit="1" customWidth="1"/>
    <col min="2" max="2" width="10.7109375" bestFit="1" customWidth="1"/>
    <col min="3" max="3" width="11.42578125" bestFit="1" customWidth="1"/>
    <col min="4" max="4" width="10.28515625" bestFit="1" customWidth="1"/>
    <col min="5" max="6" width="10" bestFit="1" customWidth="1"/>
    <col min="7" max="7" width="8" bestFit="1" customWidth="1"/>
    <col min="8" max="8" width="13.140625" bestFit="1" customWidth="1"/>
    <col min="9" max="9" width="10" bestFit="1" customWidth="1"/>
    <col min="10" max="10" width="11" bestFit="1" customWidth="1"/>
    <col min="12" max="13" width="10" bestFit="1" customWidth="1"/>
    <col min="14" max="14" width="9.7109375" bestFit="1" customWidth="1"/>
    <col min="15" max="16" width="16.140625" bestFit="1" customWidth="1"/>
    <col min="17" max="17" width="15.85546875" bestFit="1" customWidth="1"/>
    <col min="18" max="18" width="11.140625" bestFit="1" customWidth="1"/>
    <col min="19" max="23" width="5.28515625" bestFit="1" customWidth="1"/>
    <col min="24" max="26" width="11" bestFit="1" customWidth="1"/>
    <col min="27" max="27" width="9" bestFit="1" customWidth="1"/>
    <col min="28" max="29" width="8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1">
        <v>43739</v>
      </c>
      <c r="C2">
        <v>2.2856999999999999E-4</v>
      </c>
      <c r="D2">
        <v>7000000</v>
      </c>
      <c r="E2">
        <v>2000000</v>
      </c>
      <c r="F2">
        <v>5000000</v>
      </c>
      <c r="G2">
        <v>0</v>
      </c>
      <c r="H2">
        <v>1600</v>
      </c>
      <c r="I2">
        <v>600</v>
      </c>
      <c r="J2">
        <v>1000</v>
      </c>
      <c r="K2">
        <v>0</v>
      </c>
      <c r="L2">
        <v>0.28571000000000002</v>
      </c>
      <c r="M2">
        <v>0.71428999999999998</v>
      </c>
      <c r="N2">
        <v>0</v>
      </c>
      <c r="O2">
        <v>0.375</v>
      </c>
      <c r="P2">
        <v>0.625</v>
      </c>
      <c r="Q2">
        <v>0</v>
      </c>
    </row>
    <row r="3" spans="1:17" x14ac:dyDescent="0.25">
      <c r="A3">
        <v>2</v>
      </c>
      <c r="B3" s="1">
        <v>43740</v>
      </c>
      <c r="C3">
        <v>2.9994E-4</v>
      </c>
      <c r="D3">
        <v>4002300</v>
      </c>
      <c r="E3">
        <v>4000000</v>
      </c>
      <c r="F3">
        <v>2300</v>
      </c>
      <c r="G3">
        <v>0</v>
      </c>
      <c r="H3">
        <v>1200.46</v>
      </c>
      <c r="I3">
        <v>1200</v>
      </c>
      <c r="J3">
        <v>0.46</v>
      </c>
      <c r="K3">
        <v>0</v>
      </c>
      <c r="L3">
        <v>0.99943000000000004</v>
      </c>
      <c r="M3">
        <v>5.6999999999999998E-4</v>
      </c>
      <c r="N3">
        <v>0</v>
      </c>
      <c r="O3">
        <v>0.99961999999999995</v>
      </c>
      <c r="P3">
        <v>3.8000000000000002E-4</v>
      </c>
      <c r="Q3">
        <v>0</v>
      </c>
    </row>
    <row r="4" spans="1:17" x14ac:dyDescent="0.25">
      <c r="A4">
        <v>3</v>
      </c>
      <c r="B4" s="1">
        <v>43741</v>
      </c>
      <c r="C4">
        <v>3.0508999999999999E-4</v>
      </c>
      <c r="D4">
        <v>20972250</v>
      </c>
      <c r="E4">
        <v>5132125</v>
      </c>
      <c r="F4">
        <v>15840125</v>
      </c>
      <c r="G4">
        <v>0</v>
      </c>
      <c r="H4">
        <v>6398.3874999999998</v>
      </c>
      <c r="I4">
        <v>1660.35</v>
      </c>
      <c r="J4">
        <v>4738.0375000000004</v>
      </c>
      <c r="K4">
        <v>0</v>
      </c>
      <c r="L4">
        <v>0.24471000000000001</v>
      </c>
      <c r="M4">
        <v>0.75529000000000002</v>
      </c>
      <c r="N4">
        <v>0</v>
      </c>
      <c r="O4">
        <v>0.25950000000000001</v>
      </c>
      <c r="P4">
        <v>0.74050000000000005</v>
      </c>
      <c r="Q4">
        <v>0</v>
      </c>
    </row>
    <row r="5" spans="1:17" x14ac:dyDescent="0.25">
      <c r="A5">
        <v>4</v>
      </c>
      <c r="B5" s="1">
        <v>43742</v>
      </c>
      <c r="C5">
        <v>3.0545000000000002E-4</v>
      </c>
      <c r="D5">
        <v>16399188</v>
      </c>
      <c r="E5">
        <v>12111242</v>
      </c>
      <c r="F5">
        <v>4287946</v>
      </c>
      <c r="G5">
        <v>0</v>
      </c>
      <c r="H5">
        <v>5009.0897000000004</v>
      </c>
      <c r="I5">
        <v>3722.7058999999999</v>
      </c>
      <c r="J5">
        <v>1286.3838000000001</v>
      </c>
      <c r="K5">
        <v>0</v>
      </c>
      <c r="L5">
        <v>0.73853000000000002</v>
      </c>
      <c r="M5">
        <v>0.26146999999999998</v>
      </c>
      <c r="N5">
        <v>0</v>
      </c>
      <c r="O5">
        <v>0.74319000000000002</v>
      </c>
      <c r="P5">
        <v>0.25680999999999998</v>
      </c>
      <c r="Q5">
        <v>0</v>
      </c>
    </row>
    <row r="6" spans="1:17" x14ac:dyDescent="0.25">
      <c r="A6">
        <v>5</v>
      </c>
      <c r="B6" s="1">
        <v>43745</v>
      </c>
      <c r="C6">
        <v>2.9999999999999997E-4</v>
      </c>
      <c r="D6">
        <v>770000</v>
      </c>
      <c r="E6">
        <v>50000</v>
      </c>
      <c r="F6">
        <v>0</v>
      </c>
      <c r="G6">
        <v>720000</v>
      </c>
      <c r="H6">
        <v>231</v>
      </c>
      <c r="I6">
        <v>15</v>
      </c>
      <c r="J6">
        <v>0</v>
      </c>
      <c r="K6">
        <v>216</v>
      </c>
      <c r="L6">
        <v>6.4939999999999998E-2</v>
      </c>
      <c r="M6">
        <v>0</v>
      </c>
      <c r="N6">
        <v>0.93506</v>
      </c>
      <c r="O6">
        <v>6.4939999999999998E-2</v>
      </c>
      <c r="P6">
        <v>0</v>
      </c>
      <c r="Q6">
        <v>0.93506</v>
      </c>
    </row>
    <row r="7" spans="1:17" x14ac:dyDescent="0.25">
      <c r="A7">
        <v>6</v>
      </c>
      <c r="B7" s="1">
        <v>43745</v>
      </c>
      <c r="C7">
        <v>2.8181000000000001E-4</v>
      </c>
      <c r="D7">
        <v>8388967</v>
      </c>
      <c r="E7">
        <v>5096580</v>
      </c>
      <c r="F7">
        <v>2572387</v>
      </c>
      <c r="G7">
        <v>720000</v>
      </c>
      <c r="H7">
        <v>2364.1266999999998</v>
      </c>
      <c r="I7">
        <v>1548.9739999999999</v>
      </c>
      <c r="J7">
        <v>599.15269999999998</v>
      </c>
      <c r="K7">
        <v>216</v>
      </c>
      <c r="L7">
        <v>0.60753000000000001</v>
      </c>
      <c r="M7">
        <v>0.30664000000000002</v>
      </c>
      <c r="N7">
        <v>8.5830000000000004E-2</v>
      </c>
      <c r="O7">
        <v>0.6552</v>
      </c>
      <c r="P7">
        <v>0.25344</v>
      </c>
      <c r="Q7">
        <v>9.1370000000000007E-2</v>
      </c>
    </row>
    <row r="8" spans="1:17" x14ac:dyDescent="0.25">
      <c r="A8">
        <v>7</v>
      </c>
      <c r="B8" s="1">
        <v>43746</v>
      </c>
      <c r="C8">
        <v>2.0097999999999999E-4</v>
      </c>
      <c r="D8">
        <v>1020659</v>
      </c>
      <c r="E8">
        <v>10000</v>
      </c>
      <c r="F8">
        <v>1010659</v>
      </c>
      <c r="G8">
        <v>0</v>
      </c>
      <c r="H8">
        <v>205.1318</v>
      </c>
      <c r="I8">
        <v>3</v>
      </c>
      <c r="J8">
        <v>202.1318</v>
      </c>
      <c r="K8">
        <v>0</v>
      </c>
      <c r="L8">
        <v>9.7999999999999997E-3</v>
      </c>
      <c r="M8">
        <v>0.99019999999999997</v>
      </c>
      <c r="N8">
        <v>0</v>
      </c>
      <c r="O8">
        <v>1.4619999999999999E-2</v>
      </c>
      <c r="P8">
        <v>0.98538000000000003</v>
      </c>
      <c r="Q8">
        <v>0</v>
      </c>
    </row>
    <row r="9" spans="1:17" x14ac:dyDescent="0.25">
      <c r="A9">
        <v>8</v>
      </c>
      <c r="B9" s="1">
        <v>43747</v>
      </c>
      <c r="C9">
        <v>2.0000000000000001E-4</v>
      </c>
      <c r="D9">
        <v>2390852</v>
      </c>
      <c r="E9">
        <v>0</v>
      </c>
      <c r="F9">
        <v>2390852</v>
      </c>
      <c r="G9">
        <v>0</v>
      </c>
      <c r="H9">
        <v>478.17039999999997</v>
      </c>
      <c r="I9">
        <v>0</v>
      </c>
      <c r="J9">
        <v>478.17039999999997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</row>
    <row r="10" spans="1:17" x14ac:dyDescent="0.25">
      <c r="A10">
        <v>9</v>
      </c>
      <c r="B10" s="1">
        <v>43748</v>
      </c>
      <c r="C10">
        <v>2.7833000000000003E-4</v>
      </c>
      <c r="D10">
        <v>383101</v>
      </c>
      <c r="E10">
        <v>300100</v>
      </c>
      <c r="F10">
        <v>83001</v>
      </c>
      <c r="G10">
        <v>0</v>
      </c>
      <c r="H10">
        <v>106.6302</v>
      </c>
      <c r="I10">
        <v>90.03</v>
      </c>
      <c r="J10">
        <v>16.600200000000001</v>
      </c>
      <c r="K10">
        <v>0</v>
      </c>
      <c r="L10">
        <v>0.78334000000000004</v>
      </c>
      <c r="M10">
        <v>0.21665999999999999</v>
      </c>
      <c r="N10">
        <v>0</v>
      </c>
      <c r="O10">
        <v>0.84431999999999996</v>
      </c>
      <c r="P10">
        <v>0.15568000000000001</v>
      </c>
      <c r="Q10">
        <v>0</v>
      </c>
    </row>
    <row r="11" spans="1:17" x14ac:dyDescent="0.25">
      <c r="A11">
        <v>10</v>
      </c>
      <c r="B11" s="1">
        <v>43749</v>
      </c>
      <c r="C11">
        <v>2.1608E-4</v>
      </c>
      <c r="D11">
        <v>1865575</v>
      </c>
      <c r="E11">
        <v>300000</v>
      </c>
      <c r="F11">
        <v>1565575</v>
      </c>
      <c r="G11">
        <v>0</v>
      </c>
      <c r="H11">
        <v>403.11500000000001</v>
      </c>
      <c r="I11">
        <v>90</v>
      </c>
      <c r="J11">
        <v>313.11500000000001</v>
      </c>
      <c r="K11">
        <v>0</v>
      </c>
      <c r="L11">
        <v>0.16081000000000001</v>
      </c>
      <c r="M11">
        <v>0.83918999999999999</v>
      </c>
      <c r="N11">
        <v>0</v>
      </c>
      <c r="O11">
        <v>0.22325999999999999</v>
      </c>
      <c r="P11">
        <v>0.77673999999999999</v>
      </c>
      <c r="Q11">
        <v>0</v>
      </c>
    </row>
    <row r="12" spans="1:17" x14ac:dyDescent="0.25">
      <c r="A12">
        <v>11</v>
      </c>
      <c r="B12" s="1">
        <v>43752</v>
      </c>
      <c r="C12">
        <v>2.0199000000000001E-4</v>
      </c>
      <c r="D12">
        <v>1447408</v>
      </c>
      <c r="E12">
        <v>28743</v>
      </c>
      <c r="F12">
        <v>1418665</v>
      </c>
      <c r="G12">
        <v>0</v>
      </c>
      <c r="H12">
        <v>292.35590000000002</v>
      </c>
      <c r="I12">
        <v>8.6228999999999996</v>
      </c>
      <c r="J12">
        <v>283.733</v>
      </c>
      <c r="K12">
        <v>0</v>
      </c>
      <c r="L12">
        <v>1.9859999999999999E-2</v>
      </c>
      <c r="M12">
        <v>0.98014000000000001</v>
      </c>
      <c r="N12">
        <v>0</v>
      </c>
      <c r="O12">
        <v>2.9489999999999999E-2</v>
      </c>
      <c r="P12">
        <v>0.97050999999999998</v>
      </c>
      <c r="Q12">
        <v>0</v>
      </c>
    </row>
    <row r="13" spans="1:17" x14ac:dyDescent="0.25">
      <c r="A13">
        <v>12</v>
      </c>
      <c r="B13" s="1">
        <v>43753</v>
      </c>
      <c r="C13">
        <v>2.9995999999999999E-4</v>
      </c>
      <c r="D13">
        <v>275099</v>
      </c>
      <c r="E13">
        <v>274999</v>
      </c>
      <c r="F13">
        <v>100</v>
      </c>
      <c r="G13">
        <v>0</v>
      </c>
      <c r="H13">
        <v>82.5197</v>
      </c>
      <c r="I13">
        <v>82.499700000000004</v>
      </c>
      <c r="J13">
        <v>0.02</v>
      </c>
      <c r="K13">
        <v>0</v>
      </c>
      <c r="L13">
        <v>0.99963999999999997</v>
      </c>
      <c r="M13">
        <v>3.6000000000000002E-4</v>
      </c>
      <c r="N13">
        <v>0</v>
      </c>
      <c r="O13">
        <v>0.99975999999999998</v>
      </c>
      <c r="P13">
        <v>2.4000000000000001E-4</v>
      </c>
      <c r="Q13">
        <v>0</v>
      </c>
    </row>
    <row r="14" spans="1:17" x14ac:dyDescent="0.25">
      <c r="A14">
        <v>13</v>
      </c>
      <c r="B14" s="1">
        <v>43754</v>
      </c>
      <c r="C14">
        <v>2.1992E-4</v>
      </c>
      <c r="D14">
        <v>3765107</v>
      </c>
      <c r="E14">
        <v>750000</v>
      </c>
      <c r="F14">
        <v>3015107</v>
      </c>
      <c r="G14">
        <v>0</v>
      </c>
      <c r="H14">
        <v>828.02139999999997</v>
      </c>
      <c r="I14">
        <v>225</v>
      </c>
      <c r="J14">
        <v>603.02139999999997</v>
      </c>
      <c r="K14">
        <v>0</v>
      </c>
      <c r="L14">
        <v>0.19919999999999999</v>
      </c>
      <c r="M14">
        <v>0.80079999999999996</v>
      </c>
      <c r="N14">
        <v>0</v>
      </c>
      <c r="O14">
        <v>0.27173000000000003</v>
      </c>
      <c r="P14">
        <v>0.72826999999999997</v>
      </c>
      <c r="Q14">
        <v>0</v>
      </c>
    </row>
    <row r="15" spans="1:17" x14ac:dyDescent="0.25">
      <c r="A15">
        <v>14</v>
      </c>
      <c r="B15" s="1">
        <v>43755</v>
      </c>
      <c r="C15">
        <v>2.3627000000000001E-4</v>
      </c>
      <c r="D15">
        <v>9783833</v>
      </c>
      <c r="E15">
        <v>3548333</v>
      </c>
      <c r="F15">
        <v>6235500</v>
      </c>
      <c r="G15">
        <v>0</v>
      </c>
      <c r="H15">
        <v>2311.5999000000002</v>
      </c>
      <c r="I15">
        <v>1064.4999</v>
      </c>
      <c r="J15">
        <v>1247.0999999999999</v>
      </c>
      <c r="K15">
        <v>0</v>
      </c>
      <c r="L15">
        <v>0.36266999999999999</v>
      </c>
      <c r="M15">
        <v>0.63732999999999995</v>
      </c>
      <c r="N15">
        <v>0</v>
      </c>
      <c r="O15">
        <v>0.46050000000000002</v>
      </c>
      <c r="P15">
        <v>0.53949999999999998</v>
      </c>
      <c r="Q15">
        <v>0</v>
      </c>
    </row>
    <row r="16" spans="1:17" x14ac:dyDescent="0.25">
      <c r="A16">
        <v>15</v>
      </c>
      <c r="B16" s="1">
        <v>43756</v>
      </c>
      <c r="C16">
        <v>1.5254E-4</v>
      </c>
      <c r="D16">
        <v>830426968</v>
      </c>
      <c r="E16">
        <v>183530236</v>
      </c>
      <c r="F16">
        <v>642846733</v>
      </c>
      <c r="G16">
        <v>4049999</v>
      </c>
      <c r="H16">
        <v>126675.06819999999</v>
      </c>
      <c r="I16">
        <v>41317.571000000004</v>
      </c>
      <c r="J16">
        <v>84547.497399999993</v>
      </c>
      <c r="K16">
        <v>809.99980000000005</v>
      </c>
      <c r="L16">
        <v>0.22101000000000001</v>
      </c>
      <c r="M16">
        <v>0.77412000000000003</v>
      </c>
      <c r="N16">
        <v>4.8799999999999998E-3</v>
      </c>
      <c r="O16">
        <v>0.32617000000000002</v>
      </c>
      <c r="P16">
        <v>0.66744000000000003</v>
      </c>
      <c r="Q16">
        <v>6.3899999999999998E-3</v>
      </c>
    </row>
    <row r="17" spans="1:17" x14ac:dyDescent="0.25">
      <c r="A17">
        <v>16</v>
      </c>
      <c r="B17" s="1">
        <v>43759</v>
      </c>
      <c r="C17">
        <v>1.9696000000000001E-4</v>
      </c>
      <c r="D17">
        <v>10329038</v>
      </c>
      <c r="E17">
        <v>10015038</v>
      </c>
      <c r="F17">
        <v>314000</v>
      </c>
      <c r="G17">
        <v>0</v>
      </c>
      <c r="H17">
        <v>2034.4076</v>
      </c>
      <c r="I17">
        <v>2003.0075999999999</v>
      </c>
      <c r="J17">
        <v>31.4</v>
      </c>
      <c r="K17">
        <v>0</v>
      </c>
      <c r="L17">
        <v>0.96960000000000002</v>
      </c>
      <c r="M17">
        <v>3.04E-2</v>
      </c>
      <c r="N17">
        <v>0</v>
      </c>
      <c r="O17">
        <v>0.98456999999999995</v>
      </c>
      <c r="P17">
        <v>1.5429999999999999E-2</v>
      </c>
      <c r="Q17">
        <v>0</v>
      </c>
    </row>
    <row r="18" spans="1:17" x14ac:dyDescent="0.25">
      <c r="A18">
        <v>17</v>
      </c>
      <c r="B18" s="1">
        <v>43760</v>
      </c>
      <c r="C18">
        <v>2.0206E-4</v>
      </c>
      <c r="D18">
        <v>3728665</v>
      </c>
      <c r="E18">
        <v>76665</v>
      </c>
      <c r="F18">
        <v>3652000</v>
      </c>
      <c r="G18">
        <v>0</v>
      </c>
      <c r="H18">
        <v>753.39949999999999</v>
      </c>
      <c r="I18">
        <v>22.999500000000001</v>
      </c>
      <c r="J18">
        <v>730.4</v>
      </c>
      <c r="K18">
        <v>0</v>
      </c>
      <c r="L18">
        <v>2.0559999999999998E-2</v>
      </c>
      <c r="M18">
        <v>0.97943999999999998</v>
      </c>
      <c r="N18">
        <v>0</v>
      </c>
      <c r="O18">
        <v>3.0530000000000002E-2</v>
      </c>
      <c r="P18">
        <v>0.96947000000000005</v>
      </c>
      <c r="Q18">
        <v>0</v>
      </c>
    </row>
    <row r="19" spans="1:17" x14ac:dyDescent="0.25">
      <c r="A19">
        <v>18</v>
      </c>
      <c r="B19" s="1">
        <v>43761</v>
      </c>
      <c r="C19">
        <v>2.2830999999999999E-4</v>
      </c>
      <c r="D19">
        <v>406274</v>
      </c>
      <c r="E19">
        <v>114998</v>
      </c>
      <c r="F19">
        <v>291276</v>
      </c>
      <c r="G19">
        <v>0</v>
      </c>
      <c r="H19">
        <v>92.754599999999996</v>
      </c>
      <c r="I19">
        <v>34.499400000000001</v>
      </c>
      <c r="J19">
        <v>58.255200000000002</v>
      </c>
      <c r="K19">
        <v>0</v>
      </c>
      <c r="L19">
        <v>0.28305999999999998</v>
      </c>
      <c r="M19">
        <v>0.71694000000000002</v>
      </c>
      <c r="N19">
        <v>0</v>
      </c>
      <c r="O19">
        <v>0.37193999999999999</v>
      </c>
      <c r="P19">
        <v>0.62805999999999995</v>
      </c>
      <c r="Q19">
        <v>0</v>
      </c>
    </row>
    <row r="20" spans="1:17" x14ac:dyDescent="0.25">
      <c r="A20">
        <v>19</v>
      </c>
      <c r="B20" s="1">
        <v>43762</v>
      </c>
      <c r="C20">
        <v>2.0149999999999999E-4</v>
      </c>
      <c r="D20">
        <v>20552232</v>
      </c>
      <c r="E20">
        <v>307498</v>
      </c>
      <c r="F20">
        <v>20244734</v>
      </c>
      <c r="G20">
        <v>0</v>
      </c>
      <c r="H20">
        <v>4141.1962000000003</v>
      </c>
      <c r="I20">
        <v>92.249399999999994</v>
      </c>
      <c r="J20">
        <v>4048.9468000000002</v>
      </c>
      <c r="K20">
        <v>0</v>
      </c>
      <c r="L20">
        <v>1.4959999999999999E-2</v>
      </c>
      <c r="M20">
        <v>0.98504000000000003</v>
      </c>
      <c r="N20">
        <v>0</v>
      </c>
      <c r="O20">
        <v>2.2280000000000001E-2</v>
      </c>
      <c r="P20">
        <v>0.97772000000000003</v>
      </c>
      <c r="Q20">
        <v>0</v>
      </c>
    </row>
    <row r="21" spans="1:17" x14ac:dyDescent="0.25">
      <c r="A21">
        <v>20</v>
      </c>
      <c r="B21" s="1">
        <v>43763</v>
      </c>
      <c r="C21">
        <v>2.0011000000000001E-4</v>
      </c>
      <c r="D21">
        <v>4500599</v>
      </c>
      <c r="E21">
        <v>4999</v>
      </c>
      <c r="F21">
        <v>4495600</v>
      </c>
      <c r="G21">
        <v>0</v>
      </c>
      <c r="H21">
        <v>900.61969999999997</v>
      </c>
      <c r="I21">
        <v>1.4997</v>
      </c>
      <c r="J21">
        <v>899.12</v>
      </c>
      <c r="K21">
        <v>0</v>
      </c>
      <c r="L21">
        <v>1.1100000000000001E-3</v>
      </c>
      <c r="M21">
        <v>0.99888999999999994</v>
      </c>
      <c r="N21">
        <v>0</v>
      </c>
      <c r="O21">
        <v>1.67E-3</v>
      </c>
      <c r="P21">
        <v>0.99833000000000005</v>
      </c>
      <c r="Q2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E66E-85E6-49AA-9E75-38744BC35727}">
  <dimension ref="A1:Q21"/>
  <sheetViews>
    <sheetView workbookViewId="0"/>
  </sheetViews>
  <sheetFormatPr defaultRowHeight="15" x14ac:dyDescent="0.25"/>
  <cols>
    <col min="1" max="1" width="8.5703125" bestFit="1" customWidth="1"/>
    <col min="2" max="2" width="10.7109375" bestFit="1" customWidth="1"/>
    <col min="3" max="3" width="11.42578125" bestFit="1" customWidth="1"/>
    <col min="4" max="4" width="10.28515625" bestFit="1" customWidth="1"/>
    <col min="5" max="6" width="8" bestFit="1" customWidth="1"/>
    <col min="7" max="7" width="7" bestFit="1" customWidth="1"/>
    <col min="8" max="8" width="13.140625" bestFit="1" customWidth="1"/>
    <col min="9" max="10" width="11" bestFit="1" customWidth="1"/>
    <col min="11" max="13" width="10" bestFit="1" customWidth="1"/>
    <col min="14" max="14" width="9.7109375" bestFit="1" customWidth="1"/>
    <col min="15" max="16" width="16.140625" bestFit="1" customWidth="1"/>
    <col min="17" max="17" width="15.85546875" bestFit="1" customWidth="1"/>
    <col min="18" max="18" width="7.85546875" bestFit="1" customWidth="1"/>
    <col min="19" max="19" width="8.85546875" bestFit="1" customWidth="1"/>
    <col min="20" max="20" width="7.85546875" bestFit="1" customWidth="1"/>
    <col min="21" max="21" width="9" bestFit="1" customWidth="1"/>
    <col min="22" max="22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1">
        <v>43739</v>
      </c>
      <c r="C2">
        <v>8.4660800000000008E-3</v>
      </c>
      <c r="D2">
        <v>662703</v>
      </c>
      <c r="E2">
        <v>364592</v>
      </c>
      <c r="F2">
        <v>50926</v>
      </c>
      <c r="G2">
        <v>247185</v>
      </c>
      <c r="H2">
        <v>5610.4939000000004</v>
      </c>
      <c r="I2">
        <v>3087.7356</v>
      </c>
      <c r="J2">
        <v>412.68579999999997</v>
      </c>
      <c r="K2">
        <v>2110.0725000000002</v>
      </c>
      <c r="L2">
        <v>0.55015999999999998</v>
      </c>
      <c r="M2">
        <v>7.6850000000000002E-2</v>
      </c>
      <c r="N2">
        <v>0.373</v>
      </c>
      <c r="O2">
        <v>0.55035000000000001</v>
      </c>
      <c r="P2">
        <v>7.356E-2</v>
      </c>
      <c r="Q2">
        <v>0.37608999999999998</v>
      </c>
    </row>
    <row r="3" spans="1:17" x14ac:dyDescent="0.25">
      <c r="A3">
        <v>2</v>
      </c>
      <c r="B3" s="1">
        <v>43740</v>
      </c>
      <c r="C3">
        <v>9.5085800000000009E-3</v>
      </c>
      <c r="D3">
        <v>1161972</v>
      </c>
      <c r="E3">
        <v>765651</v>
      </c>
      <c r="F3">
        <v>247771</v>
      </c>
      <c r="G3">
        <v>148550</v>
      </c>
      <c r="H3">
        <v>11048.6996</v>
      </c>
      <c r="I3">
        <v>7412.7263999999996</v>
      </c>
      <c r="J3">
        <v>2287.2982000000002</v>
      </c>
      <c r="K3">
        <v>1348.675</v>
      </c>
      <c r="L3">
        <v>0.65891999999999995</v>
      </c>
      <c r="M3">
        <v>0.21323</v>
      </c>
      <c r="N3">
        <v>0.12784000000000001</v>
      </c>
      <c r="O3">
        <v>0.67091000000000001</v>
      </c>
      <c r="P3">
        <v>0.20702000000000001</v>
      </c>
      <c r="Q3">
        <v>0.12207</v>
      </c>
    </row>
    <row r="4" spans="1:17" x14ac:dyDescent="0.25">
      <c r="A4">
        <v>3</v>
      </c>
      <c r="B4" s="1">
        <v>43741</v>
      </c>
      <c r="C4">
        <v>1.071708E-2</v>
      </c>
      <c r="D4">
        <v>2997478</v>
      </c>
      <c r="E4">
        <v>825469</v>
      </c>
      <c r="F4">
        <v>1659469</v>
      </c>
      <c r="G4">
        <v>512540</v>
      </c>
      <c r="H4">
        <v>32124.2137</v>
      </c>
      <c r="I4">
        <v>9134.8155000000006</v>
      </c>
      <c r="J4">
        <v>17498.5442</v>
      </c>
      <c r="K4">
        <v>5490.8540000000003</v>
      </c>
      <c r="L4">
        <v>0.27539000000000002</v>
      </c>
      <c r="M4">
        <v>0.55362</v>
      </c>
      <c r="N4">
        <v>0.17099</v>
      </c>
      <c r="O4">
        <v>0.28436</v>
      </c>
      <c r="P4">
        <v>0.54471999999999998</v>
      </c>
      <c r="Q4">
        <v>0.17093</v>
      </c>
    </row>
    <row r="5" spans="1:17" x14ac:dyDescent="0.25">
      <c r="A5">
        <v>4</v>
      </c>
      <c r="B5" s="1">
        <v>43742</v>
      </c>
      <c r="C5">
        <v>1.1650550000000001E-2</v>
      </c>
      <c r="D5">
        <v>2864817</v>
      </c>
      <c r="E5">
        <v>1860368</v>
      </c>
      <c r="F5">
        <v>914998</v>
      </c>
      <c r="G5">
        <v>89451</v>
      </c>
      <c r="H5">
        <v>33376.697800000002</v>
      </c>
      <c r="I5">
        <v>21669.320299999999</v>
      </c>
      <c r="J5">
        <v>10764.290999999999</v>
      </c>
      <c r="K5">
        <v>943.0865</v>
      </c>
      <c r="L5">
        <v>0.64937999999999996</v>
      </c>
      <c r="M5">
        <v>0.31939000000000001</v>
      </c>
      <c r="N5">
        <v>3.1220000000000001E-2</v>
      </c>
      <c r="O5">
        <v>0.64922999999999997</v>
      </c>
      <c r="P5">
        <v>0.32251000000000002</v>
      </c>
      <c r="Q5">
        <v>2.826E-2</v>
      </c>
    </row>
    <row r="6" spans="1:17" x14ac:dyDescent="0.25">
      <c r="A6">
        <v>5</v>
      </c>
      <c r="B6" s="1">
        <v>43745</v>
      </c>
      <c r="C6">
        <v>1.216358E-2</v>
      </c>
      <c r="D6">
        <v>3828928</v>
      </c>
      <c r="E6">
        <v>2133296</v>
      </c>
      <c r="F6">
        <v>1324112</v>
      </c>
      <c r="G6">
        <v>371520</v>
      </c>
      <c r="H6">
        <v>46573.460200000001</v>
      </c>
      <c r="I6">
        <v>26560.778399999999</v>
      </c>
      <c r="J6">
        <v>15622.537399999999</v>
      </c>
      <c r="K6">
        <v>4390.1444000000001</v>
      </c>
      <c r="L6">
        <v>0.55715000000000003</v>
      </c>
      <c r="M6">
        <v>0.34582000000000002</v>
      </c>
      <c r="N6">
        <v>9.7030000000000005E-2</v>
      </c>
      <c r="O6">
        <v>0.57030000000000003</v>
      </c>
      <c r="P6">
        <v>0.33544000000000002</v>
      </c>
      <c r="Q6">
        <v>9.4259999999999997E-2</v>
      </c>
    </row>
    <row r="7" spans="1:17" x14ac:dyDescent="0.25">
      <c r="A7">
        <v>6</v>
      </c>
      <c r="B7" s="1">
        <v>43746</v>
      </c>
      <c r="C7">
        <v>1.1111029999999999E-2</v>
      </c>
      <c r="D7">
        <v>5084450</v>
      </c>
      <c r="E7">
        <v>1934712</v>
      </c>
      <c r="F7">
        <v>2340868</v>
      </c>
      <c r="G7">
        <v>808870</v>
      </c>
      <c r="H7">
        <v>56493.481</v>
      </c>
      <c r="I7">
        <v>22285.125</v>
      </c>
      <c r="J7">
        <v>25112.0406</v>
      </c>
      <c r="K7">
        <v>9096.3153999999995</v>
      </c>
      <c r="L7">
        <v>0.38052000000000002</v>
      </c>
      <c r="M7">
        <v>0.46039999999999998</v>
      </c>
      <c r="N7">
        <v>0.15909000000000001</v>
      </c>
      <c r="O7">
        <v>0.39446999999999999</v>
      </c>
      <c r="P7">
        <v>0.44451000000000002</v>
      </c>
      <c r="Q7">
        <v>0.16102</v>
      </c>
    </row>
    <row r="8" spans="1:17" x14ac:dyDescent="0.25">
      <c r="A8">
        <v>7</v>
      </c>
      <c r="B8" s="1">
        <v>43747</v>
      </c>
      <c r="C8">
        <v>1.109738E-2</v>
      </c>
      <c r="D8">
        <v>3338124</v>
      </c>
      <c r="E8">
        <v>1927094</v>
      </c>
      <c r="F8">
        <v>1116280</v>
      </c>
      <c r="G8">
        <v>294750</v>
      </c>
      <c r="H8">
        <v>37044.446199999998</v>
      </c>
      <c r="I8">
        <v>21554.3596</v>
      </c>
      <c r="J8">
        <v>12009.256600000001</v>
      </c>
      <c r="K8">
        <v>3480.83</v>
      </c>
      <c r="L8">
        <v>0.57730000000000004</v>
      </c>
      <c r="M8">
        <v>0.33439999999999998</v>
      </c>
      <c r="N8">
        <v>8.8300000000000003E-2</v>
      </c>
      <c r="O8">
        <v>0.58184999999999998</v>
      </c>
      <c r="P8">
        <v>0.32418999999999998</v>
      </c>
      <c r="Q8">
        <v>9.3960000000000002E-2</v>
      </c>
    </row>
    <row r="9" spans="1:17" x14ac:dyDescent="0.25">
      <c r="A9">
        <v>8</v>
      </c>
      <c r="B9" s="1">
        <v>43748</v>
      </c>
      <c r="C9">
        <v>1.086732E-2</v>
      </c>
      <c r="D9">
        <v>2623807</v>
      </c>
      <c r="E9">
        <v>1054300</v>
      </c>
      <c r="F9">
        <v>1316150</v>
      </c>
      <c r="G9">
        <v>253357</v>
      </c>
      <c r="H9">
        <v>28513.754799999999</v>
      </c>
      <c r="I9">
        <v>11439.218199999999</v>
      </c>
      <c r="J9">
        <v>14410.495000000001</v>
      </c>
      <c r="K9">
        <v>2664.0416</v>
      </c>
      <c r="L9">
        <v>0.40182000000000001</v>
      </c>
      <c r="M9">
        <v>0.50161999999999995</v>
      </c>
      <c r="N9">
        <v>9.6560000000000007E-2</v>
      </c>
      <c r="O9">
        <v>0.40117999999999998</v>
      </c>
      <c r="P9">
        <v>0.50539000000000001</v>
      </c>
      <c r="Q9">
        <v>9.3429999999999999E-2</v>
      </c>
    </row>
    <row r="10" spans="1:17" x14ac:dyDescent="0.25">
      <c r="A10">
        <v>9</v>
      </c>
      <c r="B10" s="1">
        <v>43749</v>
      </c>
      <c r="C10">
        <v>1.0689260000000001E-2</v>
      </c>
      <c r="D10">
        <v>1969077</v>
      </c>
      <c r="E10">
        <v>457100</v>
      </c>
      <c r="F10">
        <v>1475777</v>
      </c>
      <c r="G10">
        <v>36200</v>
      </c>
      <c r="H10">
        <v>21047.98</v>
      </c>
      <c r="I10">
        <v>4950.7</v>
      </c>
      <c r="J10">
        <v>15702.86</v>
      </c>
      <c r="K10">
        <v>394.42</v>
      </c>
      <c r="L10">
        <v>0.23214000000000001</v>
      </c>
      <c r="M10">
        <v>0.74948000000000004</v>
      </c>
      <c r="N10">
        <v>1.8380000000000001E-2</v>
      </c>
      <c r="O10">
        <v>0.23521</v>
      </c>
      <c r="P10">
        <v>0.74604999999999999</v>
      </c>
      <c r="Q10">
        <v>1.874E-2</v>
      </c>
    </row>
    <row r="11" spans="1:17" x14ac:dyDescent="0.25">
      <c r="A11">
        <v>10</v>
      </c>
      <c r="B11" s="1">
        <v>43752</v>
      </c>
      <c r="C11">
        <v>1.247088E-2</v>
      </c>
      <c r="D11">
        <v>10016776</v>
      </c>
      <c r="E11">
        <v>3876680</v>
      </c>
      <c r="F11">
        <v>5501368</v>
      </c>
      <c r="G11">
        <v>638728</v>
      </c>
      <c r="H11">
        <v>124917.9626</v>
      </c>
      <c r="I11">
        <v>52082.564100000003</v>
      </c>
      <c r="J11">
        <v>64540.318299999999</v>
      </c>
      <c r="K11">
        <v>8295.0802000000003</v>
      </c>
      <c r="L11">
        <v>0.38701999999999998</v>
      </c>
      <c r="M11">
        <v>0.54922000000000004</v>
      </c>
      <c r="N11">
        <v>6.3769999999999993E-2</v>
      </c>
      <c r="O11">
        <v>0.41693000000000002</v>
      </c>
      <c r="P11">
        <v>0.51666000000000001</v>
      </c>
      <c r="Q11">
        <v>6.6400000000000001E-2</v>
      </c>
    </row>
    <row r="12" spans="1:17" x14ac:dyDescent="0.25">
      <c r="A12">
        <v>11</v>
      </c>
      <c r="B12" s="1">
        <v>43753</v>
      </c>
      <c r="C12">
        <v>1.078514E-2</v>
      </c>
      <c r="D12">
        <v>3561250</v>
      </c>
      <c r="E12">
        <v>917592</v>
      </c>
      <c r="F12">
        <v>2189580</v>
      </c>
      <c r="G12">
        <v>454078</v>
      </c>
      <c r="H12">
        <v>38408.568500000001</v>
      </c>
      <c r="I12">
        <v>11017.3554</v>
      </c>
      <c r="J12">
        <v>22677.262599999998</v>
      </c>
      <c r="K12">
        <v>4713.9504999999999</v>
      </c>
      <c r="L12">
        <v>0.25766</v>
      </c>
      <c r="M12">
        <v>0.61482999999999999</v>
      </c>
      <c r="N12">
        <v>0.12751000000000001</v>
      </c>
      <c r="O12">
        <v>0.28684999999999999</v>
      </c>
      <c r="P12">
        <v>0.59041999999999994</v>
      </c>
      <c r="Q12">
        <v>0.12273000000000001</v>
      </c>
    </row>
    <row r="13" spans="1:17" x14ac:dyDescent="0.25">
      <c r="A13">
        <v>12</v>
      </c>
      <c r="B13" s="1">
        <v>43754</v>
      </c>
      <c r="C13">
        <v>1.077942E-2</v>
      </c>
      <c r="D13">
        <v>2191773</v>
      </c>
      <c r="E13">
        <v>1215513</v>
      </c>
      <c r="F13">
        <v>838760</v>
      </c>
      <c r="G13">
        <v>137500</v>
      </c>
      <c r="H13">
        <v>23626.046300000002</v>
      </c>
      <c r="I13">
        <v>13487.7143</v>
      </c>
      <c r="J13">
        <v>8663.3320000000003</v>
      </c>
      <c r="K13">
        <v>1475</v>
      </c>
      <c r="L13">
        <v>0.55457999999999996</v>
      </c>
      <c r="M13">
        <v>0.38268999999999997</v>
      </c>
      <c r="N13">
        <v>6.2729999999999994E-2</v>
      </c>
      <c r="O13">
        <v>0.57088000000000005</v>
      </c>
      <c r="P13">
        <v>0.36669000000000002</v>
      </c>
      <c r="Q13">
        <v>6.2429999999999999E-2</v>
      </c>
    </row>
    <row r="14" spans="1:17" x14ac:dyDescent="0.25">
      <c r="A14">
        <v>13</v>
      </c>
      <c r="B14" s="1">
        <v>43755</v>
      </c>
      <c r="C14">
        <v>1.084442E-2</v>
      </c>
      <c r="D14">
        <v>1870320</v>
      </c>
      <c r="E14">
        <v>708506</v>
      </c>
      <c r="F14">
        <v>783850</v>
      </c>
      <c r="G14">
        <v>377964</v>
      </c>
      <c r="H14">
        <v>20282.540199999999</v>
      </c>
      <c r="I14">
        <v>7749.5002999999997</v>
      </c>
      <c r="J14">
        <v>8295.5584999999992</v>
      </c>
      <c r="K14">
        <v>4237.4813999999997</v>
      </c>
      <c r="L14">
        <v>0.37881999999999999</v>
      </c>
      <c r="M14">
        <v>0.41909999999999997</v>
      </c>
      <c r="N14">
        <v>0.20208999999999999</v>
      </c>
      <c r="O14">
        <v>0.38207999999999998</v>
      </c>
      <c r="P14">
        <v>0.40899999999999997</v>
      </c>
      <c r="Q14">
        <v>0.20891999999999999</v>
      </c>
    </row>
    <row r="15" spans="1:17" x14ac:dyDescent="0.25">
      <c r="A15">
        <v>14</v>
      </c>
      <c r="B15" s="1">
        <v>43756</v>
      </c>
      <c r="C15">
        <v>1.0170820000000001E-2</v>
      </c>
      <c r="D15">
        <v>1128969</v>
      </c>
      <c r="E15">
        <v>112800</v>
      </c>
      <c r="F15">
        <v>811669</v>
      </c>
      <c r="G15">
        <v>204500</v>
      </c>
      <c r="H15">
        <v>11482.54</v>
      </c>
      <c r="I15">
        <v>1170.8</v>
      </c>
      <c r="J15">
        <v>8154.69</v>
      </c>
      <c r="K15">
        <v>2157.0500000000002</v>
      </c>
      <c r="L15">
        <v>9.9909999999999999E-2</v>
      </c>
      <c r="M15">
        <v>0.71894999999999998</v>
      </c>
      <c r="N15">
        <v>0.18114</v>
      </c>
      <c r="O15">
        <v>0.10196</v>
      </c>
      <c r="P15">
        <v>0.71018000000000003</v>
      </c>
      <c r="Q15">
        <v>0.18784999999999999</v>
      </c>
    </row>
    <row r="16" spans="1:17" x14ac:dyDescent="0.25">
      <c r="A16">
        <v>15</v>
      </c>
      <c r="B16" s="1">
        <v>43759</v>
      </c>
      <c r="C16">
        <v>1.06065E-2</v>
      </c>
      <c r="D16">
        <v>1077499</v>
      </c>
      <c r="E16">
        <v>636124</v>
      </c>
      <c r="F16">
        <v>354875</v>
      </c>
      <c r="G16">
        <v>86500</v>
      </c>
      <c r="H16">
        <v>11428.494000000001</v>
      </c>
      <c r="I16">
        <v>6865.6139999999996</v>
      </c>
      <c r="J16">
        <v>3653.25</v>
      </c>
      <c r="K16">
        <v>909.63</v>
      </c>
      <c r="L16">
        <v>0.59036999999999995</v>
      </c>
      <c r="M16">
        <v>0.32934999999999998</v>
      </c>
      <c r="N16">
        <v>8.0280000000000004E-2</v>
      </c>
      <c r="O16">
        <v>0.60075000000000001</v>
      </c>
      <c r="P16">
        <v>0.31966</v>
      </c>
      <c r="Q16">
        <v>7.9589999999999994E-2</v>
      </c>
    </row>
    <row r="17" spans="1:17" x14ac:dyDescent="0.25">
      <c r="A17">
        <v>16</v>
      </c>
      <c r="B17" s="1">
        <v>43760</v>
      </c>
      <c r="C17">
        <v>1.0827679999999999E-2</v>
      </c>
      <c r="D17">
        <v>2832536</v>
      </c>
      <c r="E17">
        <v>1439164</v>
      </c>
      <c r="F17">
        <v>1103182</v>
      </c>
      <c r="G17">
        <v>290190</v>
      </c>
      <c r="H17">
        <v>30669.786899999999</v>
      </c>
      <c r="I17">
        <v>16102.5646</v>
      </c>
      <c r="J17">
        <v>11488.875899999999</v>
      </c>
      <c r="K17">
        <v>3078.3463999999999</v>
      </c>
      <c r="L17">
        <v>0.50807999999999998</v>
      </c>
      <c r="M17">
        <v>0.38946999999999998</v>
      </c>
      <c r="N17">
        <v>0.10245</v>
      </c>
      <c r="O17">
        <v>0.52503</v>
      </c>
      <c r="P17">
        <v>0.37459999999999999</v>
      </c>
      <c r="Q17">
        <v>0.10037</v>
      </c>
    </row>
    <row r="18" spans="1:17" x14ac:dyDescent="0.25">
      <c r="A18">
        <v>17</v>
      </c>
      <c r="B18" s="1">
        <v>43761</v>
      </c>
      <c r="C18">
        <v>1.031583E-2</v>
      </c>
      <c r="D18">
        <v>1381068</v>
      </c>
      <c r="E18">
        <v>615984</v>
      </c>
      <c r="F18">
        <v>462777</v>
      </c>
      <c r="G18">
        <v>302307</v>
      </c>
      <c r="H18">
        <v>14246.864799999999</v>
      </c>
      <c r="I18">
        <v>6478.5131000000001</v>
      </c>
      <c r="J18">
        <v>4643.9431000000004</v>
      </c>
      <c r="K18">
        <v>3124.4086000000002</v>
      </c>
      <c r="L18">
        <v>0.44602000000000003</v>
      </c>
      <c r="M18">
        <v>0.33509</v>
      </c>
      <c r="N18">
        <v>0.21889</v>
      </c>
      <c r="O18">
        <v>0.45473000000000002</v>
      </c>
      <c r="P18">
        <v>0.32596000000000003</v>
      </c>
      <c r="Q18">
        <v>0.21929999999999999</v>
      </c>
    </row>
    <row r="19" spans="1:17" x14ac:dyDescent="0.25">
      <c r="A19">
        <v>18</v>
      </c>
      <c r="B19" s="1">
        <v>43762</v>
      </c>
      <c r="C19">
        <v>9.7509699999999994E-3</v>
      </c>
      <c r="D19">
        <v>1596750</v>
      </c>
      <c r="E19">
        <v>642399</v>
      </c>
      <c r="F19">
        <v>737351</v>
      </c>
      <c r="G19">
        <v>217000</v>
      </c>
      <c r="H19">
        <v>15569.8632</v>
      </c>
      <c r="I19">
        <v>6422.6036000000004</v>
      </c>
      <c r="J19">
        <v>6958.1596</v>
      </c>
      <c r="K19">
        <v>2189.1</v>
      </c>
      <c r="L19">
        <v>0.40232000000000001</v>
      </c>
      <c r="M19">
        <v>0.46178000000000002</v>
      </c>
      <c r="N19">
        <v>0.13589999999999999</v>
      </c>
      <c r="O19">
        <v>0.41249999999999998</v>
      </c>
      <c r="P19">
        <v>0.44690000000000002</v>
      </c>
      <c r="Q19">
        <v>0.1406</v>
      </c>
    </row>
    <row r="20" spans="1:17" x14ac:dyDescent="0.25">
      <c r="A20">
        <v>19</v>
      </c>
      <c r="B20" s="1">
        <v>43763</v>
      </c>
      <c r="C20">
        <v>8.3287299999999995E-3</v>
      </c>
      <c r="D20">
        <v>1362325</v>
      </c>
      <c r="E20">
        <v>142223</v>
      </c>
      <c r="F20">
        <v>994588</v>
      </c>
      <c r="G20">
        <v>225514</v>
      </c>
      <c r="H20">
        <v>11346.4352</v>
      </c>
      <c r="I20">
        <v>1270.7674</v>
      </c>
      <c r="J20">
        <v>8108.7460000000001</v>
      </c>
      <c r="K20">
        <v>1966.9218000000001</v>
      </c>
      <c r="L20">
        <v>0.10440000000000001</v>
      </c>
      <c r="M20">
        <v>0.73007</v>
      </c>
      <c r="N20">
        <v>0.16553999999999999</v>
      </c>
      <c r="O20">
        <v>0.112</v>
      </c>
      <c r="P20">
        <v>0.71465000000000001</v>
      </c>
      <c r="Q20">
        <v>0.17335</v>
      </c>
    </row>
    <row r="21" spans="1:17" x14ac:dyDescent="0.25">
      <c r="A21">
        <v>20</v>
      </c>
      <c r="B21" s="1">
        <v>43766</v>
      </c>
      <c r="C21">
        <v>9.6488600000000004E-3</v>
      </c>
      <c r="D21">
        <v>510000</v>
      </c>
      <c r="E21">
        <v>350000</v>
      </c>
      <c r="F21">
        <v>160000</v>
      </c>
      <c r="G21">
        <v>0</v>
      </c>
      <c r="H21">
        <v>4920.9161999999997</v>
      </c>
      <c r="I21">
        <v>3406.9162000000001</v>
      </c>
      <c r="J21">
        <v>1514</v>
      </c>
      <c r="K21">
        <v>0</v>
      </c>
      <c r="L21">
        <v>0.68627000000000005</v>
      </c>
      <c r="M21">
        <v>0.31373000000000001</v>
      </c>
      <c r="N21">
        <v>0</v>
      </c>
      <c r="O21">
        <v>0.69233</v>
      </c>
      <c r="P21">
        <v>0.30767</v>
      </c>
      <c r="Q2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9520-9487-4C85-81EC-149A72CB37A9}">
  <dimension ref="A1:Q11"/>
  <sheetViews>
    <sheetView tabSelected="1" workbookViewId="0">
      <selection activeCell="G18" sqref="G18"/>
    </sheetView>
  </sheetViews>
  <sheetFormatPr defaultRowHeight="15" x14ac:dyDescent="0.25"/>
  <cols>
    <col min="1" max="1" width="8.5703125" bestFit="1" customWidth="1"/>
    <col min="2" max="2" width="10.7109375" bestFit="1" customWidth="1"/>
    <col min="3" max="3" width="12" bestFit="1" customWidth="1"/>
    <col min="4" max="4" width="13.28515625" bestFit="1" customWidth="1"/>
    <col min="5" max="5" width="10.5703125" bestFit="1" customWidth="1"/>
    <col min="6" max="6" width="11.5703125" bestFit="1" customWidth="1"/>
    <col min="7" max="7" width="13.28515625" bestFit="1" customWidth="1"/>
    <col min="8" max="8" width="17.5703125" bestFit="1" customWidth="1"/>
    <col min="9" max="10" width="15.28515625" bestFit="1" customWidth="1"/>
    <col min="11" max="11" width="16.28515625" bestFit="1" customWidth="1"/>
    <col min="12" max="13" width="10" bestFit="1" customWidth="1"/>
    <col min="14" max="14" width="9.7109375" bestFit="1" customWidth="1"/>
    <col min="15" max="16" width="16.140625" bestFit="1" customWidth="1"/>
    <col min="17" max="17" width="15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1">
        <v>43801</v>
      </c>
      <c r="C2" s="11">
        <v>119.20880966</v>
      </c>
      <c r="D2" s="3">
        <v>158783</v>
      </c>
      <c r="E2" s="3">
        <v>7161</v>
      </c>
      <c r="F2" s="3">
        <v>13240</v>
      </c>
      <c r="G2" s="3">
        <v>138382</v>
      </c>
      <c r="H2" s="11">
        <v>18928332.425000001</v>
      </c>
      <c r="I2" s="11">
        <v>853697.53</v>
      </c>
      <c r="J2" s="11">
        <v>1578095.33</v>
      </c>
      <c r="K2" s="11">
        <v>16496539.564999999</v>
      </c>
      <c r="L2" s="4">
        <v>4.5100000000000001E-2</v>
      </c>
      <c r="M2" s="4">
        <v>8.3379999999999996E-2</v>
      </c>
      <c r="N2" s="4">
        <v>0.87151999999999996</v>
      </c>
      <c r="O2" s="4">
        <v>4.5100000000000001E-2</v>
      </c>
      <c r="P2" s="4">
        <v>8.337E-2</v>
      </c>
      <c r="Q2" s="4">
        <v>0.87153000000000003</v>
      </c>
    </row>
    <row r="3" spans="1:17" x14ac:dyDescent="0.25">
      <c r="A3">
        <v>2</v>
      </c>
      <c r="B3" s="1">
        <v>43802</v>
      </c>
      <c r="C3" s="11">
        <v>120.02348324</v>
      </c>
      <c r="D3" s="3">
        <v>103256</v>
      </c>
      <c r="E3" s="3">
        <v>11433</v>
      </c>
      <c r="F3" s="3">
        <v>12205</v>
      </c>
      <c r="G3" s="3">
        <v>79618</v>
      </c>
      <c r="H3" s="11">
        <v>12393144.785</v>
      </c>
      <c r="I3" s="11">
        <v>1372526.78</v>
      </c>
      <c r="J3" s="11">
        <v>1464854.9</v>
      </c>
      <c r="K3" s="11">
        <v>9555763.1050000004</v>
      </c>
      <c r="L3" s="4">
        <v>0.11072</v>
      </c>
      <c r="M3" s="4">
        <v>0.1182</v>
      </c>
      <c r="N3" s="4">
        <v>0.77107000000000003</v>
      </c>
      <c r="O3" s="4">
        <v>0.11075</v>
      </c>
      <c r="P3" s="4">
        <v>0.1182</v>
      </c>
      <c r="Q3" s="4">
        <v>0.77105000000000001</v>
      </c>
    </row>
    <row r="4" spans="1:17" x14ac:dyDescent="0.25">
      <c r="A4">
        <v>3</v>
      </c>
      <c r="B4" s="1">
        <v>43803</v>
      </c>
      <c r="C4" s="11">
        <v>118.62934893000001</v>
      </c>
      <c r="D4" s="3">
        <v>129490</v>
      </c>
      <c r="E4" s="3">
        <v>5168</v>
      </c>
      <c r="F4" s="3">
        <v>15313</v>
      </c>
      <c r="G4" s="3">
        <v>109009</v>
      </c>
      <c r="H4" s="11">
        <v>15361314.392999999</v>
      </c>
      <c r="I4" s="11">
        <v>613182.5</v>
      </c>
      <c r="J4" s="11">
        <v>1816491.84</v>
      </c>
      <c r="K4" s="11">
        <v>12931640.052999999</v>
      </c>
      <c r="L4" s="4">
        <v>3.9910000000000001E-2</v>
      </c>
      <c r="M4" s="4">
        <v>0.11826</v>
      </c>
      <c r="N4" s="4">
        <v>0.84182999999999997</v>
      </c>
      <c r="O4" s="4">
        <v>3.9919999999999997E-2</v>
      </c>
      <c r="P4" s="4">
        <v>0.11824999999999999</v>
      </c>
      <c r="Q4" s="4">
        <v>0.84182999999999997</v>
      </c>
    </row>
    <row r="5" spans="1:17" x14ac:dyDescent="0.25">
      <c r="A5">
        <v>4</v>
      </c>
      <c r="B5" s="1">
        <v>43804</v>
      </c>
      <c r="C5" s="11">
        <v>114.62172561</v>
      </c>
      <c r="D5" s="3">
        <v>77467</v>
      </c>
      <c r="E5" s="3">
        <v>28314</v>
      </c>
      <c r="F5" s="3">
        <v>16574</v>
      </c>
      <c r="G5" s="3">
        <v>32579</v>
      </c>
      <c r="H5" s="11">
        <v>8879401.2178000007</v>
      </c>
      <c r="I5" s="11">
        <v>3214760.58</v>
      </c>
      <c r="J5" s="11">
        <v>1902439.22</v>
      </c>
      <c r="K5" s="11">
        <v>3762201.4177999999</v>
      </c>
      <c r="L5" s="4">
        <v>0.36549999999999999</v>
      </c>
      <c r="M5" s="4">
        <v>0.21395</v>
      </c>
      <c r="N5" s="4">
        <v>0.42054999999999998</v>
      </c>
      <c r="O5" s="4">
        <v>0.36204999999999998</v>
      </c>
      <c r="P5" s="4">
        <v>0.21425</v>
      </c>
      <c r="Q5" s="4">
        <v>0.42370000000000002</v>
      </c>
    </row>
    <row r="6" spans="1:17" x14ac:dyDescent="0.25">
      <c r="A6">
        <v>5</v>
      </c>
      <c r="B6" s="1">
        <v>43805</v>
      </c>
      <c r="C6" s="11">
        <v>110.76755127</v>
      </c>
      <c r="D6" s="3">
        <v>245461</v>
      </c>
      <c r="E6" s="3">
        <v>12243</v>
      </c>
      <c r="F6" s="3">
        <v>36769</v>
      </c>
      <c r="G6" s="3">
        <v>196449</v>
      </c>
      <c r="H6" s="11">
        <v>27189113.903299998</v>
      </c>
      <c r="I6" s="11">
        <v>1356067.28</v>
      </c>
      <c r="J6" s="11">
        <v>4072480.35</v>
      </c>
      <c r="K6" s="11">
        <v>21760566.2733</v>
      </c>
      <c r="L6" s="4">
        <v>4.9880000000000001E-2</v>
      </c>
      <c r="M6" s="4">
        <v>0.14979999999999999</v>
      </c>
      <c r="N6" s="4">
        <v>0.80032999999999999</v>
      </c>
      <c r="O6" s="4">
        <v>4.9880000000000001E-2</v>
      </c>
      <c r="P6" s="4">
        <v>0.14978</v>
      </c>
      <c r="Q6" s="4">
        <v>0.80034000000000005</v>
      </c>
    </row>
    <row r="7" spans="1:17" x14ac:dyDescent="0.25">
      <c r="A7">
        <v>6</v>
      </c>
      <c r="B7" s="1">
        <v>43808</v>
      </c>
      <c r="C7" s="11">
        <v>108.22566389000001</v>
      </c>
      <c r="D7" s="3">
        <v>318550</v>
      </c>
      <c r="E7" s="3">
        <v>11761</v>
      </c>
      <c r="F7" s="3">
        <v>12347</v>
      </c>
      <c r="G7" s="3">
        <v>294442</v>
      </c>
      <c r="H7" s="11">
        <v>34475285.232500002</v>
      </c>
      <c r="I7" s="11">
        <v>1274133.3799999999</v>
      </c>
      <c r="J7" s="11">
        <v>1337388.7</v>
      </c>
      <c r="K7" s="11">
        <v>31863763.1525</v>
      </c>
      <c r="L7" s="4">
        <v>3.6920000000000001E-2</v>
      </c>
      <c r="M7" s="4">
        <v>3.8760000000000003E-2</v>
      </c>
      <c r="N7" s="4">
        <v>0.92432000000000003</v>
      </c>
      <c r="O7" s="4">
        <v>3.696E-2</v>
      </c>
      <c r="P7" s="4">
        <v>3.8789999999999998E-2</v>
      </c>
      <c r="Q7" s="4">
        <v>0.92425000000000002</v>
      </c>
    </row>
    <row r="8" spans="1:17" x14ac:dyDescent="0.25">
      <c r="A8">
        <v>7</v>
      </c>
      <c r="B8" s="1">
        <v>43809</v>
      </c>
      <c r="C8" s="11">
        <v>106.53211383999999</v>
      </c>
      <c r="D8" s="3">
        <v>175551</v>
      </c>
      <c r="E8" s="3">
        <v>10540</v>
      </c>
      <c r="F8" s="3">
        <v>8614</v>
      </c>
      <c r="G8" s="3">
        <v>156397</v>
      </c>
      <c r="H8" s="11">
        <v>18701819.116500001</v>
      </c>
      <c r="I8" s="11">
        <v>1122463.6100000001</v>
      </c>
      <c r="J8" s="11">
        <v>917134.49</v>
      </c>
      <c r="K8" s="11">
        <v>16662221.0165</v>
      </c>
      <c r="L8" s="4">
        <v>6.0040000000000003E-2</v>
      </c>
      <c r="M8" s="4">
        <v>4.9070000000000003E-2</v>
      </c>
      <c r="N8" s="4">
        <v>0.89088999999999996</v>
      </c>
      <c r="O8" s="4">
        <v>6.0019999999999997E-2</v>
      </c>
      <c r="P8" s="4">
        <v>4.904E-2</v>
      </c>
      <c r="Q8" s="4">
        <v>0.89093999999999995</v>
      </c>
    </row>
    <row r="9" spans="1:17" x14ac:dyDescent="0.25">
      <c r="A9">
        <v>8</v>
      </c>
      <c r="B9" s="1">
        <v>43810</v>
      </c>
      <c r="C9" s="11">
        <v>107.37154302</v>
      </c>
      <c r="D9" s="3">
        <v>109976</v>
      </c>
      <c r="E9" s="3">
        <v>6313</v>
      </c>
      <c r="F9" s="3">
        <v>13295</v>
      </c>
      <c r="G9" s="3">
        <v>90368</v>
      </c>
      <c r="H9" s="11">
        <v>11808292.815199999</v>
      </c>
      <c r="I9" s="11">
        <v>678420.1</v>
      </c>
      <c r="J9" s="11">
        <v>1428282.97</v>
      </c>
      <c r="K9" s="11">
        <v>9701589.7452000007</v>
      </c>
      <c r="L9" s="4">
        <v>5.74E-2</v>
      </c>
      <c r="M9" s="4">
        <v>0.12089</v>
      </c>
      <c r="N9" s="4">
        <v>0.82171000000000005</v>
      </c>
      <c r="O9" s="4">
        <v>5.7450000000000001E-2</v>
      </c>
      <c r="P9" s="4">
        <v>0.12096</v>
      </c>
      <c r="Q9" s="4">
        <v>0.82159000000000004</v>
      </c>
    </row>
    <row r="10" spans="1:17" x14ac:dyDescent="0.25">
      <c r="A10">
        <v>9</v>
      </c>
      <c r="B10" s="1">
        <v>43811</v>
      </c>
      <c r="C10" s="11">
        <v>105.38880463</v>
      </c>
      <c r="D10" s="3">
        <v>32572</v>
      </c>
      <c r="E10" s="3">
        <v>6610</v>
      </c>
      <c r="F10" s="3">
        <v>6005</v>
      </c>
      <c r="G10" s="3">
        <v>19957</v>
      </c>
      <c r="H10" s="11">
        <v>3432724.1444999999</v>
      </c>
      <c r="I10" s="11">
        <v>696638.554</v>
      </c>
      <c r="J10" s="11">
        <v>632738.35</v>
      </c>
      <c r="K10" s="11">
        <v>2103347.2404999998</v>
      </c>
      <c r="L10" s="4">
        <v>0.20294000000000001</v>
      </c>
      <c r="M10" s="4">
        <v>0.18436</v>
      </c>
      <c r="N10" s="4">
        <v>0.61270000000000002</v>
      </c>
      <c r="O10" s="4">
        <v>0.20294000000000001</v>
      </c>
      <c r="P10" s="4">
        <v>0.18432999999999999</v>
      </c>
      <c r="Q10" s="4">
        <v>0.61273</v>
      </c>
    </row>
    <row r="11" spans="1:17" x14ac:dyDescent="0.25">
      <c r="A11" t="s">
        <v>17</v>
      </c>
      <c r="C11" s="11">
        <f>H11/D11</f>
        <v>111.88569071027734</v>
      </c>
      <c r="D11" s="3">
        <f>SUBTOTAL(109,GWRE[Volume])</f>
        <v>1351106</v>
      </c>
      <c r="E11" s="3">
        <f>SUBTOTAL(109,GWRE[Buy])</f>
        <v>99543</v>
      </c>
      <c r="F11" s="3">
        <f>SUBTOTAL(109,GWRE[Sell])</f>
        <v>134362</v>
      </c>
      <c r="G11" s="3">
        <f>SUBTOTAL(109,GWRE[???])</f>
        <v>1117201</v>
      </c>
      <c r="H11" s="11">
        <f>SUBTOTAL(109,GWRE[Volume ($)])</f>
        <v>151169428.03279999</v>
      </c>
      <c r="I11" s="11">
        <f>SUBTOTAL(109,GWRE[Buy ($)])</f>
        <v>11181890.313999999</v>
      </c>
      <c r="J11" s="11">
        <f>SUBTOTAL(109,GWRE[Sell ($)])</f>
        <v>15149906.15</v>
      </c>
      <c r="K11" s="11">
        <f>SUBTOTAL(109,GWRE[??? ($)])</f>
        <v>124837631.5688</v>
      </c>
      <c r="L11" s="4">
        <f>SUBTOTAL(101,GWRE[Buy (%)])</f>
        <v>0.10760111111111111</v>
      </c>
      <c r="M11" s="4">
        <f>SUBTOTAL(101,GWRE[Sell (%)])</f>
        <v>0.11963</v>
      </c>
      <c r="N11" s="4">
        <f>SUBTOTAL(101,GWRE[??? (%)])</f>
        <v>0.77276888888888895</v>
      </c>
      <c r="O11" s="4">
        <f>SUBTOTAL(101,GWRE[Dollar-Buy (%)])</f>
        <v>0.10722999999999999</v>
      </c>
      <c r="P11" s="4">
        <f>SUBTOTAL(101,GWRE[Dollar-Sell (%)])</f>
        <v>0.11966333333333333</v>
      </c>
      <c r="Q11" s="4">
        <f>SUBTOTAL(101,GWRE[Dollar-??? (%)])</f>
        <v>0.77310666666666661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8 b 1 7 2 4 - 5 c 5 b - 4 0 2 b - a b 6 6 - 8 b e f 8 a 2 2 9 6 a 3 "   x m l n s = " h t t p : / / s c h e m a s . m i c r o s o f t . c o m / D a t a M a s h u p " > A A A A A O g E A A B Q S w M E F A A C A A g A y l y M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y l y M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c j E / T + j 2 3 3 w E A A N s S A A A T A B w A R m 9 y b X V s Y X M v U 2 V j d G l v b j E u b S C i G A A o o B Q A A A A A A A A A A A A A A A A A A A A A A A A A A A D t l V 1 r 2 z A U h u 8 D + Q / C 2 8 A B z Z C y D 9 g w w b G 7 N o y G r g 4 b r N m F a m u p m C w N S Q 6 E 0 P 8 + S T Z L q O X S C 9 + k K B c n 9 n n F c + S P B 0 t c K M I Z y J v / 6 e f x a D y S 9 0 j g E i R p e g N i Q L E a j 4 D + 5 b w W B d a d V G 6 j j B d 1 h Z k K v x C K o 5 Q z p U 9 k G P z 8 t M 7 Q l p T r X P H i T 8 I Q 3 U k i 1 4 Z l S 1 T I b T C B t x m m p C I K i z i A A Q Q p p 3 X F Z D z 9 C M E 5 K 3 h J 2 C a e n r 0 / g + B b z R X O 1 Y 7 i + H A Y L T n D v y a w 2 d m r 4 F r w S m c l u M S o x E I G e p s r d K c X t k n b D 5 u L g O C 2 7 S e U 5 g W i S M h Y i f o Y m d 4 j t t H E 1 e 4 v P u B W A j H 5 m 4 u q 2 b E J Z e i Y D / f 7 I O U 1 U / r i F k x 9 e B e Z p Q 8 Q 7 I M M K a y 7 S p + D U h / b Z r L d g G t B i v 8 J q 6 s 7 L G z 2 3 Y z C X d C 8 3 n W b O a a 0 2 5 3 N Z t 1 m w w X h 6 4 l j q I b 3 J G Z C T 6 T H P I V 7 0 4 9 z R h b n T D J O 9 T N 7 2 0 9 t F z w B b 1 e 4 Z z x M x i P C n K / C s S L Z / O p q K E U M y x a v y M k p 4 h j g T p 4 j i B P m S g 6 v 7 u P b 9 9 g O d 9 5 P 7 r h x l D 9 T j f n y Y j G U G o Z l i 1 f j 5 N T w X 4 9 e R Z J l N p g i h m W L V 8 Q r 8 n I U W S 4 u v w 6 l i G H Z 4 h X x i r w c R S 5 + 3 J w P p Y h h 2 e I V 8 Y q c u C L / A F B L A Q I t A B Q A A g A I A M p c j E / X v V q i p w A A A P g A A A A S A A A A A A A A A A A A A A A A A A A A A A B D b 2 5 m a W c v U G F j a 2 F n Z S 5 4 b W x Q S w E C L Q A U A A I A C A D K X I x P D 8 r p q 6 Q A A A D p A A A A E w A A A A A A A A A A A A A A A A D z A A A A W 0 N v b n R l b n R f V H l w Z X N d L n h t b F B L A Q I t A B Q A A g A I A M p c j E / T + j 2 3 3 w E A A N s S A A A T A A A A A A A A A A A A A A A A A O Q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e A A A A A A A A k F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1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Q 0 N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F D Q 1 I i I C 8 + P E V u d H J 5 I F R 5 c G U 9 I k Z p b G x l Z E N v b X B s Z X R l U m V z d W x 0 V G 9 X b 3 J r c 2 h l Z X Q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J U M T Y 6 M z g 6 M j A u N D A 5 M j Y y O F o i I C 8 + P E V u d H J 5 I F R 5 c G U 9 I k Z p b G x D b 2 x 1 b W 5 U e X B l c y I g V m F s d W U 9 I n N B d 2 t G Q X d N R E F 3 V U Z C U V V G Q l F V R k J R V T 0 i I C 8 + P E V u d H J 5 I F R 5 c G U 9 I k Z p b G x D b 2 x 1 b W 5 O Y W 1 l c y I g V m F s d W U 9 I n N b J n F 1 b 3 Q 7 Q 2 9 1 b n Q m c X V v d D s s J n F 1 b 3 Q 7 R G F 0 Z S Z x d W 9 0 O y w m c X V v d D t B d m c g U H J p Y 2 U m c X V v d D s s J n F 1 b 3 Q 7 V m 9 s d W 1 l J n F 1 b 3 Q 7 L C Z x d W 9 0 O 0 J 1 e S Z x d W 9 0 O y w m c X V v d D t T Z W x s J n F 1 b 3 Q 7 L C Z x d W 9 0 O z 8 / P y Z x d W 9 0 O y w m c X V v d D t W b 2 x 1 b W U g K C Q p J n F 1 b 3 Q 7 L C Z x d W 9 0 O 0 J 1 e S A o J C k m c X V v d D s s J n F 1 b 3 Q 7 U 2 V s b C A o J C k m c X V v d D s s J n F 1 b 3 Q 7 P z 8 / I C g k K S Z x d W 9 0 O y w m c X V v d D t C d X k g K C U p J n F 1 b 3 Q 7 L C Z x d W 9 0 O 1 N l b G w g K C U p J n F 1 b 3 Q 7 L C Z x d W 9 0 O z 8 / P y A o J S k m c X V v d D s s J n F 1 b 3 Q 7 R G 9 s b G F y L U J 1 e S A o J S k m c X V v d D s s J n F 1 b 3 Q 7 R G 9 s b G F y L V N l b G w g K C U p J n F 1 b 3 Q 7 L C Z x d W 9 0 O 0 R v b G x h c i 0 / P z 8 g K C U p J n F 1 b 3 Q 7 X S I g L z 4 8 R W 5 0 c n k g V H l w Z T 0 i R m l s b F N 0 Y X R 1 c y I g V m F s d W U 9 I n N D b 2 1 w b G V 0 Z S I g L z 4 8 R W 5 0 c n k g V H l w Z T 0 i U X V l c n l J R C I g V m F s d W U 9 I n M 5 M z V l Z j Z h O S 0 x M 2 U x L T Q 1 Z j M t Y m U 0 O C 0 x O G I z M D h m N 2 Y 3 Z m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1 I v Q 2 h h b m d l Z C B U e X B l L n t D b 3 V u d C w w f S Z x d W 9 0 O y w m c X V v d D t T Z W N 0 a W 9 u M S 9 B Q 0 N S L 0 N o Y W 5 n Z W Q g V H l w Z S 5 7 R G F 0 Z S w x f S Z x d W 9 0 O y w m c X V v d D t T Z W N 0 a W 9 u M S 9 B Q 0 N S L 0 N o Y W 5 n Z W Q g V H l w Z S 5 7 Q X Z n I F B y a W N l L D J 9 J n F 1 b 3 Q 7 L C Z x d W 9 0 O 1 N l Y 3 R p b 2 4 x L 0 F D Q 1 I v Q 2 h h b m d l Z C B U e X B l L n t W b 2 x 1 b W U s M 3 0 m c X V v d D s s J n F 1 b 3 Q 7 U 2 V j d G l v b j E v Q U N D U i 9 D a G F u Z 2 V k I F R 5 c G U u e 0 J 1 e S w 0 f S Z x d W 9 0 O y w m c X V v d D t T Z W N 0 a W 9 u M S 9 B Q 0 N S L 0 N o Y W 5 n Z W Q g V H l w Z S 5 7 U 2 V s b C w 1 f S Z x d W 9 0 O y w m c X V v d D t T Z W N 0 a W 9 u M S 9 B Q 0 N S L 0 N o Y W 5 n Z W Q g V H l w Z S 5 7 P z 8 / L D Z 9 J n F 1 b 3 Q 7 L C Z x d W 9 0 O 1 N l Y 3 R p b 2 4 x L 0 F D Q 1 I v Q 2 h h b m d l Z C B U e X B l L n t W b 2 x 1 b W U g K C Q p L D d 9 J n F 1 b 3 Q 7 L C Z x d W 9 0 O 1 N l Y 3 R p b 2 4 x L 0 F D Q 1 I v Q 2 h h b m d l Z C B U e X B l L n t C d X k g K C Q p L D h 9 J n F 1 b 3 Q 7 L C Z x d W 9 0 O 1 N l Y 3 R p b 2 4 x L 0 F D Q 1 I v Q 2 h h b m d l Z C B U e X B l L n t T Z W x s I C g k K S w 5 f S Z x d W 9 0 O y w m c X V v d D t T Z W N 0 a W 9 u M S 9 B Q 0 N S L 0 N o Y W 5 n Z W Q g V H l w Z S 5 7 P z 8 / I C g k K S w x M H 0 m c X V v d D s s J n F 1 b 3 Q 7 U 2 V j d G l v b j E v Q U N D U i 9 D a G F u Z 2 V k I F R 5 c G U u e 0 J 1 e S A o J S k s M T F 9 J n F 1 b 3 Q 7 L C Z x d W 9 0 O 1 N l Y 3 R p b 2 4 x L 0 F D Q 1 I v Q 2 h h b m d l Z C B U e X B l L n t T Z W x s I C g l K S w x M n 0 m c X V v d D s s J n F 1 b 3 Q 7 U 2 V j d G l v b j E v Q U N D U i 9 D a G F u Z 2 V k I F R 5 c G U u e z 8 / P y A o J S k s M T N 9 J n F 1 b 3 Q 7 L C Z x d W 9 0 O 1 N l Y 3 R p b 2 4 x L 0 F D Q 1 I v Q 2 h h b m d l Z C B U e X B l L n t E b 2 x s Y X I t Q n V 5 I C g l K S w x N H 0 m c X V v d D s s J n F 1 b 3 Q 7 U 2 V j d G l v b j E v Q U N D U i 9 D a G F u Z 2 V k I F R 5 c G U u e 0 R v b G x h c i 1 T Z W x s I C g l K S w x N X 0 m c X V v d D s s J n F 1 b 3 Q 7 U 2 V j d G l v b j E v Q U N D U i 9 D a G F u Z 2 V k I F R 5 c G U u e 0 R v b G x h c i 0 / P z 8 g K C U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U N D U i 9 D a G F u Z 2 V k I F R 5 c G U u e 0 N v d W 5 0 L D B 9 J n F 1 b 3 Q 7 L C Z x d W 9 0 O 1 N l Y 3 R p b 2 4 x L 0 F D Q 1 I v Q 2 h h b m d l Z C B U e X B l L n t E Y X R l L D F 9 J n F 1 b 3 Q 7 L C Z x d W 9 0 O 1 N l Y 3 R p b 2 4 x L 0 F D Q 1 I v Q 2 h h b m d l Z C B U e X B l L n t B d m c g U H J p Y 2 U s M n 0 m c X V v d D s s J n F 1 b 3 Q 7 U 2 V j d G l v b j E v Q U N D U i 9 D a G F u Z 2 V k I F R 5 c G U u e 1 Z v b H V t Z S w z f S Z x d W 9 0 O y w m c X V v d D t T Z W N 0 a W 9 u M S 9 B Q 0 N S L 0 N o Y W 5 n Z W Q g V H l w Z S 5 7 Q n V 5 L D R 9 J n F 1 b 3 Q 7 L C Z x d W 9 0 O 1 N l Y 3 R p b 2 4 x L 0 F D Q 1 I v Q 2 h h b m d l Z C B U e X B l L n t T Z W x s L D V 9 J n F 1 b 3 Q 7 L C Z x d W 9 0 O 1 N l Y 3 R p b 2 4 x L 0 F D Q 1 I v Q 2 h h b m d l Z C B U e X B l L n s / P z 8 s N n 0 m c X V v d D s s J n F 1 b 3 Q 7 U 2 V j d G l v b j E v Q U N D U i 9 D a G F u Z 2 V k I F R 5 c G U u e 1 Z v b H V t Z S A o J C k s N 3 0 m c X V v d D s s J n F 1 b 3 Q 7 U 2 V j d G l v b j E v Q U N D U i 9 D a G F u Z 2 V k I F R 5 c G U u e 0 J 1 e S A o J C k s O H 0 m c X V v d D s s J n F 1 b 3 Q 7 U 2 V j d G l v b j E v Q U N D U i 9 D a G F u Z 2 V k I F R 5 c G U u e 1 N l b G w g K C Q p L D l 9 J n F 1 b 3 Q 7 L C Z x d W 9 0 O 1 N l Y 3 R p b 2 4 x L 0 F D Q 1 I v Q 2 h h b m d l Z C B U e X B l L n s / P z 8 g K C Q p L D E w f S Z x d W 9 0 O y w m c X V v d D t T Z W N 0 a W 9 u M S 9 B Q 0 N S L 0 N o Y W 5 n Z W Q g V H l w Z S 5 7 Q n V 5 I C g l K S w x M X 0 m c X V v d D s s J n F 1 b 3 Q 7 U 2 V j d G l v b j E v Q U N D U i 9 D a G F u Z 2 V k I F R 5 c G U u e 1 N l b G w g K C U p L D E y f S Z x d W 9 0 O y w m c X V v d D t T Z W N 0 a W 9 u M S 9 B Q 0 N S L 0 N o Y W 5 n Z W Q g V H l w Z S 5 7 P z 8 / I C g l K S w x M 3 0 m c X V v d D s s J n F 1 b 3 Q 7 U 2 V j d G l v b j E v Q U N D U i 9 D a G F u Z 2 V k I F R 5 c G U u e 0 R v b G x h c i 1 C d X k g K C U p L D E 0 f S Z x d W 9 0 O y w m c X V v d D t T Z W N 0 a W 9 u M S 9 B Q 0 N S L 0 N o Y W 5 n Z W Q g V H l w Z S 5 7 R G 9 s b G F y L V N l b G w g K C U p L D E 1 f S Z x d W 9 0 O y w m c X V v d D t T Z W N 0 a W 9 u M S 9 B Q 0 N S L 0 N o Y W 5 n Z W Q g V H l w Z S 5 7 R G 9 s b G F y L T 8 / P y A o J S k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Q 1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C T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Q k 1 N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R C T U 0 i I C 8 + P E V u d H J 5 I F R 5 c G U 9 I k Z p b G x l Z E N v b X B s Z X R l U m V z d W x 0 V G 9 X b 3 J r c 2 h l Z X Q i I F Z h b H V l P S J s M S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y V D E 2 O j M 4 O j I w L j Q 1 M z g 4 M T V a I i A v P j x F b n R y e S B U e X B l P S J G a W x s Q 2 9 s d W 1 u V H l w Z X M i I F Z h b H V l P S J z Q X d r R k F 3 T U R B d 1 V E Q X d V R E F 3 T U R B d 0 0 9 I i A v P j x F b n R y e S B U e X B l P S J G a W x s Q 2 9 s d W 1 u T m F t Z X M i I F Z h b H V l P S J z W y Z x d W 9 0 O 0 N v d W 5 0 J n F 1 b 3 Q 7 L C Z x d W 9 0 O 0 R h d G U m c X V v d D s s J n F 1 b 3 Q 7 Q X Z n I F B y a W N l J n F 1 b 3 Q 7 L C Z x d W 9 0 O 1 Z v b H V t Z S Z x d W 9 0 O y w m c X V v d D t C d X k m c X V v d D s s J n F 1 b 3 Q 7 U 2 V s b C Z x d W 9 0 O y w m c X V v d D s / P z 8 m c X V v d D s s J n F 1 b 3 Q 7 V m 9 s d W 1 l I C g k K S Z x d W 9 0 O y w m c X V v d D t C d X k g K C Q p J n F 1 b 3 Q 7 L C Z x d W 9 0 O 1 N l b G w g K C Q p J n F 1 b 3 Q 7 L C Z x d W 9 0 O z 8 / P y A o J C k m c X V v d D s s J n F 1 b 3 Q 7 Q n V 5 I C g l K S Z x d W 9 0 O y w m c X V v d D t T Z W x s I C g l K S Z x d W 9 0 O y w m c X V v d D s / P z 8 g K C U p J n F 1 b 3 Q 7 L C Z x d W 9 0 O 0 R v b G x h c i 1 C d X k g K C U p J n F 1 b 3 Q 7 L C Z x d W 9 0 O 0 R v b G x h c i 1 T Z W x s I C g l K S Z x d W 9 0 O y w m c X V v d D t E b 2 x s Y X I t P z 8 / I C g l K S Z x d W 9 0 O 1 0 i I C 8 + P E V u d H J 5 I F R 5 c G U 9 I k Z p b G x T d G F 0 d X M i I F Z h b H V l P S J z Q 2 9 t c G x l d G U i I C 8 + P E V u d H J 5 I F R 5 c G U 9 I l F 1 Z X J 5 S U Q i I F Z h b H V l P S J z N z g y Y 2 F j M W Y t N m Q 2 Y i 0 0 N D R h L W I 1 Y 2 M t Z j Q 4 O T k 4 M z l h N 2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k 1 N L 0 N o Y W 5 n Z W Q g V H l w Z S 5 7 Q 2 9 1 b n Q s M H 0 m c X V v d D s s J n F 1 b 3 Q 7 U 2 V j d G l v b j E v R E J N T S 9 D a G F u Z 2 V k I F R 5 c G U u e 0 R h d G U s M X 0 m c X V v d D s s J n F 1 b 3 Q 7 U 2 V j d G l v b j E v R E J N T S 9 D a G F u Z 2 V k I F R 5 c G U u e 0 F 2 Z y B Q c m l j Z S w y f S Z x d W 9 0 O y w m c X V v d D t T Z W N 0 a W 9 u M S 9 E Q k 1 N L 0 N o Y W 5 n Z W Q g V H l w Z S 5 7 V m 9 s d W 1 l L D N 9 J n F 1 b 3 Q 7 L C Z x d W 9 0 O 1 N l Y 3 R p b 2 4 x L 0 R C T U 0 v Q 2 h h b m d l Z C B U e X B l L n t C d X k s N H 0 m c X V v d D s s J n F 1 b 3 Q 7 U 2 V j d G l v b j E v R E J N T S 9 D a G F u Z 2 V k I F R 5 c G U u e 1 N l b G w s N X 0 m c X V v d D s s J n F 1 b 3 Q 7 U 2 V j d G l v b j E v R E J N T S 9 D a G F u Z 2 V k I F R 5 c G U u e z 8 / P y w 2 f S Z x d W 9 0 O y w m c X V v d D t T Z W N 0 a W 9 u M S 9 E Q k 1 N L 0 N o Y W 5 n Z W Q g V H l w Z S 5 7 V m 9 s d W 1 l I C g k K S w 3 f S Z x d W 9 0 O y w m c X V v d D t T Z W N 0 a W 9 u M S 9 E Q k 1 N L 0 N o Y W 5 n Z W Q g V H l w Z S 5 7 Q n V 5 I C g k K S w 4 f S Z x d W 9 0 O y w m c X V v d D t T Z W N 0 a W 9 u M S 9 E Q k 1 N L 0 N o Y W 5 n Z W Q g V H l w Z S 5 7 U 2 V s b C A o J C k s O X 0 m c X V v d D s s J n F 1 b 3 Q 7 U 2 V j d G l v b j E v R E J N T S 9 D a G F u Z 2 V k I F R 5 c G U u e z 8 / P y A o J C k s M T B 9 J n F 1 b 3 Q 7 L C Z x d W 9 0 O 1 N l Y 3 R p b 2 4 x L 0 R C T U 0 v Q 2 h h b m d l Z C B U e X B l L n t C d X k g K C U p L D E x f S Z x d W 9 0 O y w m c X V v d D t T Z W N 0 a W 9 u M S 9 E Q k 1 N L 0 N o Y W 5 n Z W Q g V H l w Z S 5 7 U 2 V s b C A o J S k s M T J 9 J n F 1 b 3 Q 7 L C Z x d W 9 0 O 1 N l Y 3 R p b 2 4 x L 0 R C T U 0 v Q 2 h h b m d l Z C B U e X B l L n s / P z 8 g K C U p L D E z f S Z x d W 9 0 O y w m c X V v d D t T Z W N 0 a W 9 u M S 9 E Q k 1 N L 0 N o Y W 5 n Z W Q g V H l w Z S 5 7 R G 9 s b G F y L U J 1 e S A o J S k s M T R 9 J n F 1 b 3 Q 7 L C Z x d W 9 0 O 1 N l Y 3 R p b 2 4 x L 0 R C T U 0 v Q 2 h h b m d l Z C B U e X B l L n t E b 2 x s Y X I t U 2 V s b C A o J S k s M T V 9 J n F 1 b 3 Q 7 L C Z x d W 9 0 O 1 N l Y 3 R p b 2 4 x L 0 R C T U 0 v Q 2 h h b m d l Z C B U e X B l L n t E b 2 x s Y X I t P z 8 / I C g l K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C T U 0 v Q 2 h h b m d l Z C B U e X B l L n t D b 3 V u d C w w f S Z x d W 9 0 O y w m c X V v d D t T Z W N 0 a W 9 u M S 9 E Q k 1 N L 0 N o Y W 5 n Z W Q g V H l w Z S 5 7 R G F 0 Z S w x f S Z x d W 9 0 O y w m c X V v d D t T Z W N 0 a W 9 u M S 9 E Q k 1 N L 0 N o Y W 5 n Z W Q g V H l w Z S 5 7 Q X Z n I F B y a W N l L D J 9 J n F 1 b 3 Q 7 L C Z x d W 9 0 O 1 N l Y 3 R p b 2 4 x L 0 R C T U 0 v Q 2 h h b m d l Z C B U e X B l L n t W b 2 x 1 b W U s M 3 0 m c X V v d D s s J n F 1 b 3 Q 7 U 2 V j d G l v b j E v R E J N T S 9 D a G F u Z 2 V k I F R 5 c G U u e 0 J 1 e S w 0 f S Z x d W 9 0 O y w m c X V v d D t T Z W N 0 a W 9 u M S 9 E Q k 1 N L 0 N o Y W 5 n Z W Q g V H l w Z S 5 7 U 2 V s b C w 1 f S Z x d W 9 0 O y w m c X V v d D t T Z W N 0 a W 9 u M S 9 E Q k 1 N L 0 N o Y W 5 n Z W Q g V H l w Z S 5 7 P z 8 / L D Z 9 J n F 1 b 3 Q 7 L C Z x d W 9 0 O 1 N l Y 3 R p b 2 4 x L 0 R C T U 0 v Q 2 h h b m d l Z C B U e X B l L n t W b 2 x 1 b W U g K C Q p L D d 9 J n F 1 b 3 Q 7 L C Z x d W 9 0 O 1 N l Y 3 R p b 2 4 x L 0 R C T U 0 v Q 2 h h b m d l Z C B U e X B l L n t C d X k g K C Q p L D h 9 J n F 1 b 3 Q 7 L C Z x d W 9 0 O 1 N l Y 3 R p b 2 4 x L 0 R C T U 0 v Q 2 h h b m d l Z C B U e X B l L n t T Z W x s I C g k K S w 5 f S Z x d W 9 0 O y w m c X V v d D t T Z W N 0 a W 9 u M S 9 E Q k 1 N L 0 N o Y W 5 n Z W Q g V H l w Z S 5 7 P z 8 / I C g k K S w x M H 0 m c X V v d D s s J n F 1 b 3 Q 7 U 2 V j d G l v b j E v R E J N T S 9 D a G F u Z 2 V k I F R 5 c G U u e 0 J 1 e S A o J S k s M T F 9 J n F 1 b 3 Q 7 L C Z x d W 9 0 O 1 N l Y 3 R p b 2 4 x L 0 R C T U 0 v Q 2 h h b m d l Z C B U e X B l L n t T Z W x s I C g l K S w x M n 0 m c X V v d D s s J n F 1 b 3 Q 7 U 2 V j d G l v b j E v R E J N T S 9 D a G F u Z 2 V k I F R 5 c G U u e z 8 / P y A o J S k s M T N 9 J n F 1 b 3 Q 7 L C Z x d W 9 0 O 1 N l Y 3 R p b 2 4 x L 0 R C T U 0 v Q 2 h h b m d l Z C B U e X B l L n t E b 2 x s Y X I t Q n V 5 I C g l K S w x N H 0 m c X V v d D s s J n F 1 b 3 Q 7 U 2 V j d G l v b j E v R E J N T S 9 D a G F u Z 2 V k I F R 5 c G U u e 0 R v b G x h c i 1 T Z W x s I C g l K S w x N X 0 m c X V v d D s s J n F 1 b 3 Q 7 U 2 V j d G l v b j E v R E J N T S 9 D a G F u Z 2 V k I F R 5 c G U u e 0 R v b G x h c i 0 / P z 8 g K C U p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J N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k 1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C T U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k d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k 5 H S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C T k d J I i A v P j x F b n R y e S B U e X B l P S J G a W x s Z W R D b 2 1 w b G V 0 Z V J l c 3 V s d F R v V 2 9 y a 3 N o Z W V 0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y V D E 2 O j M 4 O j I w L j Q 4 N j Q 2 N z F a I i A v P j x F b n R y e S B U e X B l P S J G a W x s Q 2 9 s d W 1 u V H l w Z X M i I F Z h b H V l P S J z Q X d r R k F 3 T U R B d 1 V G Q l F V R k J R V U Z C U V U 9 I i A v P j x F b n R y e S B U e X B l P S J G a W x s Q 2 9 s d W 1 u T m F t Z X M i I F Z h b H V l P S J z W y Z x d W 9 0 O 0 N v d W 5 0 J n F 1 b 3 Q 7 L C Z x d W 9 0 O 0 R h d G U m c X V v d D s s J n F 1 b 3 Q 7 Q X Z n I F B y a W N l J n F 1 b 3 Q 7 L C Z x d W 9 0 O 1 Z v b H V t Z S Z x d W 9 0 O y w m c X V v d D t C d X k m c X V v d D s s J n F 1 b 3 Q 7 U 2 V s b C Z x d W 9 0 O y w m c X V v d D s / P z 8 m c X V v d D s s J n F 1 b 3 Q 7 V m 9 s d W 1 l I C g k K S Z x d W 9 0 O y w m c X V v d D t C d X k g K C Q p J n F 1 b 3 Q 7 L C Z x d W 9 0 O 1 N l b G w g K C Q p J n F 1 b 3 Q 7 L C Z x d W 9 0 O z 8 / P y A o J C k m c X V v d D s s J n F 1 b 3 Q 7 Q n V 5 I C g l K S Z x d W 9 0 O y w m c X V v d D t T Z W x s I C g l K S Z x d W 9 0 O y w m c X V v d D s / P z 8 g K C U p J n F 1 b 3 Q 7 L C Z x d W 9 0 O 0 R v b G x h c i 1 C d X k g K C U p J n F 1 b 3 Q 7 L C Z x d W 9 0 O 0 R v b G x h c i 1 T Z W x s I C g l K S Z x d W 9 0 O y w m c X V v d D t E b 2 x s Y X I t P z 8 / I C g l K S Z x d W 9 0 O 1 0 i I C 8 + P E V u d H J 5 I F R 5 c G U 9 I k Z p b G x T d G F 0 d X M i I F Z h b H V l P S J z Q 2 9 t c G x l d G U i I C 8 + P E V u d H J 5 I F R 5 c G U 9 I l F 1 Z X J 5 S U Q i I F Z h b H V l P S J z M m M 1 N j g w Y z I t Z T Z j M C 0 0 M z k 2 L W F i Y z c t Y m E 0 Y z Y w Z W Q w M W Q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k d J L 0 N o Y W 5 n Z W Q g V H l w Z S 5 7 Q 2 9 1 b n Q s M H 0 m c X V v d D s s J n F 1 b 3 Q 7 U 2 V j d G l v b j E v Q k 5 H S S 9 D a G F u Z 2 V k I F R 5 c G U u e 0 R h d G U s M X 0 m c X V v d D s s J n F 1 b 3 Q 7 U 2 V j d G l v b j E v Q k 5 H S S 9 D a G F u Z 2 V k I F R 5 c G U u e 0 F 2 Z y B Q c m l j Z S w y f S Z x d W 9 0 O y w m c X V v d D t T Z W N 0 a W 9 u M S 9 C T k d J L 0 N o Y W 5 n Z W Q g V H l w Z S 5 7 V m 9 s d W 1 l L D N 9 J n F 1 b 3 Q 7 L C Z x d W 9 0 O 1 N l Y 3 R p b 2 4 x L 0 J O R 0 k v Q 2 h h b m d l Z C B U e X B l L n t C d X k s N H 0 m c X V v d D s s J n F 1 b 3 Q 7 U 2 V j d G l v b j E v Q k 5 H S S 9 D a G F u Z 2 V k I F R 5 c G U u e 1 N l b G w s N X 0 m c X V v d D s s J n F 1 b 3 Q 7 U 2 V j d G l v b j E v Q k 5 H S S 9 D a G F u Z 2 V k I F R 5 c G U u e z 8 / P y w 2 f S Z x d W 9 0 O y w m c X V v d D t T Z W N 0 a W 9 u M S 9 C T k d J L 0 N o Y W 5 n Z W Q g V H l w Z S 5 7 V m 9 s d W 1 l I C g k K S w 3 f S Z x d W 9 0 O y w m c X V v d D t T Z W N 0 a W 9 u M S 9 C T k d J L 0 N o Y W 5 n Z W Q g V H l w Z S 5 7 Q n V 5 I C g k K S w 4 f S Z x d W 9 0 O y w m c X V v d D t T Z W N 0 a W 9 u M S 9 C T k d J L 0 N o Y W 5 n Z W Q g V H l w Z S 5 7 U 2 V s b C A o J C k s O X 0 m c X V v d D s s J n F 1 b 3 Q 7 U 2 V j d G l v b j E v Q k 5 H S S 9 D a G F u Z 2 V k I F R 5 c G U u e z 8 / P y A o J C k s M T B 9 J n F 1 b 3 Q 7 L C Z x d W 9 0 O 1 N l Y 3 R p b 2 4 x L 0 J O R 0 k v Q 2 h h b m d l Z C B U e X B l L n t C d X k g K C U p L D E x f S Z x d W 9 0 O y w m c X V v d D t T Z W N 0 a W 9 u M S 9 C T k d J L 0 N o Y W 5 n Z W Q g V H l w Z S 5 7 U 2 V s b C A o J S k s M T J 9 J n F 1 b 3 Q 7 L C Z x d W 9 0 O 1 N l Y 3 R p b 2 4 x L 0 J O R 0 k v Q 2 h h b m d l Z C B U e X B l L n s / P z 8 g K C U p L D E z f S Z x d W 9 0 O y w m c X V v d D t T Z W N 0 a W 9 u M S 9 C T k d J L 0 N o Y W 5 n Z W Q g V H l w Z S 5 7 R G 9 s b G F y L U J 1 e S A o J S k s M T R 9 J n F 1 b 3 Q 7 L C Z x d W 9 0 O 1 N l Y 3 R p b 2 4 x L 0 J O R 0 k v Q 2 h h b m d l Z C B U e X B l L n t E b 2 x s Y X I t U 2 V s b C A o J S k s M T V 9 J n F 1 b 3 Q 7 L C Z x d W 9 0 O 1 N l Y 3 R p b 2 4 x L 0 J O R 0 k v Q 2 h h b m d l Z C B U e X B l L n t E b 2 x s Y X I t P z 8 / I C g l K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O R 0 k v Q 2 h h b m d l Z C B U e X B l L n t D b 3 V u d C w w f S Z x d W 9 0 O y w m c X V v d D t T Z W N 0 a W 9 u M S 9 C T k d J L 0 N o Y W 5 n Z W Q g V H l w Z S 5 7 R G F 0 Z S w x f S Z x d W 9 0 O y w m c X V v d D t T Z W N 0 a W 9 u M S 9 C T k d J L 0 N o Y W 5 n Z W Q g V H l w Z S 5 7 Q X Z n I F B y a W N l L D J 9 J n F 1 b 3 Q 7 L C Z x d W 9 0 O 1 N l Y 3 R p b 2 4 x L 0 J O R 0 k v Q 2 h h b m d l Z C B U e X B l L n t W b 2 x 1 b W U s M 3 0 m c X V v d D s s J n F 1 b 3 Q 7 U 2 V j d G l v b j E v Q k 5 H S S 9 D a G F u Z 2 V k I F R 5 c G U u e 0 J 1 e S w 0 f S Z x d W 9 0 O y w m c X V v d D t T Z W N 0 a W 9 u M S 9 C T k d J L 0 N o Y W 5 n Z W Q g V H l w Z S 5 7 U 2 V s b C w 1 f S Z x d W 9 0 O y w m c X V v d D t T Z W N 0 a W 9 u M S 9 C T k d J L 0 N o Y W 5 n Z W Q g V H l w Z S 5 7 P z 8 / L D Z 9 J n F 1 b 3 Q 7 L C Z x d W 9 0 O 1 N l Y 3 R p b 2 4 x L 0 J O R 0 k v Q 2 h h b m d l Z C B U e X B l L n t W b 2 x 1 b W U g K C Q p L D d 9 J n F 1 b 3 Q 7 L C Z x d W 9 0 O 1 N l Y 3 R p b 2 4 x L 0 J O R 0 k v Q 2 h h b m d l Z C B U e X B l L n t C d X k g K C Q p L D h 9 J n F 1 b 3 Q 7 L C Z x d W 9 0 O 1 N l Y 3 R p b 2 4 x L 0 J O R 0 k v Q 2 h h b m d l Z C B U e X B l L n t T Z W x s I C g k K S w 5 f S Z x d W 9 0 O y w m c X V v d D t T Z W N 0 a W 9 u M S 9 C T k d J L 0 N o Y W 5 n Z W Q g V H l w Z S 5 7 P z 8 / I C g k K S w x M H 0 m c X V v d D s s J n F 1 b 3 Q 7 U 2 V j d G l v b j E v Q k 5 H S S 9 D a G F u Z 2 V k I F R 5 c G U u e 0 J 1 e S A o J S k s M T F 9 J n F 1 b 3 Q 7 L C Z x d W 9 0 O 1 N l Y 3 R p b 2 4 x L 0 J O R 0 k v Q 2 h h b m d l Z C B U e X B l L n t T Z W x s I C g l K S w x M n 0 m c X V v d D s s J n F 1 b 3 Q 7 U 2 V j d G l v b j E v Q k 5 H S S 9 D a G F u Z 2 V k I F R 5 c G U u e z 8 / P y A o J S k s M T N 9 J n F 1 b 3 Q 7 L C Z x d W 9 0 O 1 N l Y 3 R p b 2 4 x L 0 J O R 0 k v Q 2 h h b m d l Z C B U e X B l L n t E b 2 x s Y X I t Q n V 5 I C g l K S w x N H 0 m c X V v d D s s J n F 1 b 3 Q 7 U 2 V j d G l v b j E v Q k 5 H S S 9 D a G F u Z 2 V k I F R 5 c G U u e 0 R v b G x h c i 1 T Z W x s I C g l K S w x N X 0 m c X V v d D s s J n F 1 b 3 Q 7 U 2 V j d G l v b j E v Q k 5 H S S 9 D a G F u Z 2 V k I F R 5 c G U u e 0 R v b G x h c i 0 / P z 8 g K C U p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5 H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k d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R 0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k R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U 5 E S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B T k R J I i A v P j x F b n R y e S B U e X B l P S J G a W x s Z W R D b 2 1 w b G V 0 Z V J l c 3 V s d F R v V 2 9 y a 3 N o Z W V 0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M l Q x N j o z O D o y M C 4 1 M T E x O T g 4 W i I g L z 4 8 R W 5 0 c n k g V H l w Z T 0 i R m l s b E N v b H V t b l R 5 c G V z I i B W Y W x 1 Z T 0 i c 0 F 3 a 0 Z B d 0 1 E Q X d V R k J R V U Z C U V V G Q l F V P S I g L z 4 8 R W 5 0 c n k g V H l w Z T 0 i R m l s b E N v b H V t b k 5 h b W V z I i B W Y W x 1 Z T 0 i c 1 s m c X V v d D t D b 3 V u d C Z x d W 9 0 O y w m c X V v d D t E Y X R l J n F 1 b 3 Q 7 L C Z x d W 9 0 O 0 F 2 Z y B Q c m l j Z S Z x d W 9 0 O y w m c X V v d D t W b 2 x 1 b W U m c X V v d D s s J n F 1 b 3 Q 7 Q n V 5 J n F 1 b 3 Q 7 L C Z x d W 9 0 O 1 N l b G w m c X V v d D s s J n F 1 b 3 Q 7 P z 8 / J n F 1 b 3 Q 7 L C Z x d W 9 0 O 1 Z v b H V t Z S A o J C k m c X V v d D s s J n F 1 b 3 Q 7 Q n V 5 I C g k K S Z x d W 9 0 O y w m c X V v d D t T Z W x s I C g k K S Z x d W 9 0 O y w m c X V v d D s / P z 8 g K C Q p J n F 1 b 3 Q 7 L C Z x d W 9 0 O 0 J 1 e S A o J S k m c X V v d D s s J n F 1 b 3 Q 7 U 2 V s b C A o J S k m c X V v d D s s J n F 1 b 3 Q 7 P z 8 / I C g l K S Z x d W 9 0 O y w m c X V v d D t E b 2 x s Y X I t Q n V 5 I C g l K S Z x d W 9 0 O y w m c X V v d D t E b 2 x s Y X I t U 2 V s b C A o J S k m c X V v d D s s J n F 1 b 3 Q 7 R G 9 s b G F y L T 8 / P y A o J S k m c X V v d D t d I i A v P j x F b n R y e S B U e X B l P S J G a W x s U 3 R h d H V z I i B W Y W x 1 Z T 0 i c 0 N v b X B s Z X R l I i A v P j x F b n R y e S B U e X B l P S J R d W V y e U l E I i B W Y W x 1 Z T 0 i c z B h Y z B l Z T J h L W Q 2 Y z g t N D I 4 N S 1 i Y T I 3 L W R k M D M y N T h k N z E 0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5 E S S 9 D a G F u Z 2 V k I F R 5 c G U u e 0 N v d W 5 0 L D B 9 J n F 1 b 3 Q 7 L C Z x d W 9 0 O 1 N l Y 3 R p b 2 4 x L 0 F O R E k v Q 2 h h b m d l Z C B U e X B l L n t E Y X R l L D F 9 J n F 1 b 3 Q 7 L C Z x d W 9 0 O 1 N l Y 3 R p b 2 4 x L 0 F O R E k v Q 2 h h b m d l Z C B U e X B l L n t B d m c g U H J p Y 2 U s M n 0 m c X V v d D s s J n F 1 b 3 Q 7 U 2 V j d G l v b j E v Q U 5 E S S 9 D a G F u Z 2 V k I F R 5 c G U u e 1 Z v b H V t Z S w z f S Z x d W 9 0 O y w m c X V v d D t T Z W N 0 a W 9 u M S 9 B T k R J L 0 N o Y W 5 n Z W Q g V H l w Z S 5 7 Q n V 5 L D R 9 J n F 1 b 3 Q 7 L C Z x d W 9 0 O 1 N l Y 3 R p b 2 4 x L 0 F O R E k v Q 2 h h b m d l Z C B U e X B l L n t T Z W x s L D V 9 J n F 1 b 3 Q 7 L C Z x d W 9 0 O 1 N l Y 3 R p b 2 4 x L 0 F O R E k v Q 2 h h b m d l Z C B U e X B l L n s / P z 8 s N n 0 m c X V v d D s s J n F 1 b 3 Q 7 U 2 V j d G l v b j E v Q U 5 E S S 9 D a G F u Z 2 V k I F R 5 c G U u e 1 Z v b H V t Z S A o J C k s N 3 0 m c X V v d D s s J n F 1 b 3 Q 7 U 2 V j d G l v b j E v Q U 5 E S S 9 D a G F u Z 2 V k I F R 5 c G U u e 0 J 1 e S A o J C k s O H 0 m c X V v d D s s J n F 1 b 3 Q 7 U 2 V j d G l v b j E v Q U 5 E S S 9 D a G F u Z 2 V k I F R 5 c G U u e 1 N l b G w g K C Q p L D l 9 J n F 1 b 3 Q 7 L C Z x d W 9 0 O 1 N l Y 3 R p b 2 4 x L 0 F O R E k v Q 2 h h b m d l Z C B U e X B l L n s / P z 8 g K C Q p L D E w f S Z x d W 9 0 O y w m c X V v d D t T Z W N 0 a W 9 u M S 9 B T k R J L 0 N o Y W 5 n Z W Q g V H l w Z S 5 7 Q n V 5 I C g l K S w x M X 0 m c X V v d D s s J n F 1 b 3 Q 7 U 2 V j d G l v b j E v Q U 5 E S S 9 D a G F u Z 2 V k I F R 5 c G U u e 1 N l b G w g K C U p L D E y f S Z x d W 9 0 O y w m c X V v d D t T Z W N 0 a W 9 u M S 9 B T k R J L 0 N o Y W 5 n Z W Q g V H l w Z S 5 7 P z 8 / I C g l K S w x M 3 0 m c X V v d D s s J n F 1 b 3 Q 7 U 2 V j d G l v b j E v Q U 5 E S S 9 D a G F u Z 2 V k I F R 5 c G U u e 0 R v b G x h c i 1 C d X k g K C U p L D E 0 f S Z x d W 9 0 O y w m c X V v d D t T Z W N 0 a W 9 u M S 9 B T k R J L 0 N o Y W 5 n Z W Q g V H l w Z S 5 7 R G 9 s b G F y L V N l b G w g K C U p L D E 1 f S Z x d W 9 0 O y w m c X V v d D t T Z W N 0 a W 9 u M S 9 B T k R J L 0 N o Y W 5 n Z W Q g V H l w Z S 5 7 R G 9 s b G F y L T 8 / P y A o J S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T k R J L 0 N o Y W 5 n Z W Q g V H l w Z S 5 7 Q 2 9 1 b n Q s M H 0 m c X V v d D s s J n F 1 b 3 Q 7 U 2 V j d G l v b j E v Q U 5 E S S 9 D a G F u Z 2 V k I F R 5 c G U u e 0 R h d G U s M X 0 m c X V v d D s s J n F 1 b 3 Q 7 U 2 V j d G l v b j E v Q U 5 E S S 9 D a G F u Z 2 V k I F R 5 c G U u e 0 F 2 Z y B Q c m l j Z S w y f S Z x d W 9 0 O y w m c X V v d D t T Z W N 0 a W 9 u M S 9 B T k R J L 0 N o Y W 5 n Z W Q g V H l w Z S 5 7 V m 9 s d W 1 l L D N 9 J n F 1 b 3 Q 7 L C Z x d W 9 0 O 1 N l Y 3 R p b 2 4 x L 0 F O R E k v Q 2 h h b m d l Z C B U e X B l L n t C d X k s N H 0 m c X V v d D s s J n F 1 b 3 Q 7 U 2 V j d G l v b j E v Q U 5 E S S 9 D a G F u Z 2 V k I F R 5 c G U u e 1 N l b G w s N X 0 m c X V v d D s s J n F 1 b 3 Q 7 U 2 V j d G l v b j E v Q U 5 E S S 9 D a G F u Z 2 V k I F R 5 c G U u e z 8 / P y w 2 f S Z x d W 9 0 O y w m c X V v d D t T Z W N 0 a W 9 u M S 9 B T k R J L 0 N o Y W 5 n Z W Q g V H l w Z S 5 7 V m 9 s d W 1 l I C g k K S w 3 f S Z x d W 9 0 O y w m c X V v d D t T Z W N 0 a W 9 u M S 9 B T k R J L 0 N o Y W 5 n Z W Q g V H l w Z S 5 7 Q n V 5 I C g k K S w 4 f S Z x d W 9 0 O y w m c X V v d D t T Z W N 0 a W 9 u M S 9 B T k R J L 0 N o Y W 5 n Z W Q g V H l w Z S 5 7 U 2 V s b C A o J C k s O X 0 m c X V v d D s s J n F 1 b 3 Q 7 U 2 V j d G l v b j E v Q U 5 E S S 9 D a G F u Z 2 V k I F R 5 c G U u e z 8 / P y A o J C k s M T B 9 J n F 1 b 3 Q 7 L C Z x d W 9 0 O 1 N l Y 3 R p b 2 4 x L 0 F O R E k v Q 2 h h b m d l Z C B U e X B l L n t C d X k g K C U p L D E x f S Z x d W 9 0 O y w m c X V v d D t T Z W N 0 a W 9 u M S 9 B T k R J L 0 N o Y W 5 n Z W Q g V H l w Z S 5 7 U 2 V s b C A o J S k s M T J 9 J n F 1 b 3 Q 7 L C Z x d W 9 0 O 1 N l Y 3 R p b 2 4 x L 0 F O R E k v Q 2 h h b m d l Z C B U e X B l L n s / P z 8 g K C U p L D E z f S Z x d W 9 0 O y w m c X V v d D t T Z W N 0 a W 9 u M S 9 B T k R J L 0 N o Y W 5 n Z W Q g V H l w Z S 5 7 R G 9 s b G F y L U J 1 e S A o J S k s M T R 9 J n F 1 b 3 Q 7 L C Z x d W 9 0 O 1 N l Y 3 R p b 2 4 x L 0 F O R E k v Q 2 h h b m d l Z C B U e X B l L n t E b 2 x s Y X I t U 2 V s b C A o J S k s M T V 9 J n F 1 b 3 Q 7 L C Z x d W 9 0 O 1 N l Y 3 R p b 2 4 x L 0 F O R E k v Q 2 h h b m d l Z C B U e X B l L n t E b 2 x s Y X I t P z 8 / I C g l K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O R E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5 E S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k R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I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5 J S E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l I S y I g L z 4 8 R W 5 0 c n k g V H l w Z T 0 i R m l s b G V k Q 2 9 t c G x l d G V S Z X N 1 b H R U b 1 d v c m t z a G V l d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J U M T Y 6 M z g 6 M j A u N T M 2 M j Y 2 M F o i I C 8 + P E V u d H J 5 I F R 5 c G U 9 I k Z p b G x D b 2 x 1 b W 5 U e X B l c y I g V m F s d W U 9 I n N B d 2 t G Q X d N R E F 3 V U Z C U V V G Q l F V R k J R V T 0 i I C 8 + P E V u d H J 5 I F R 5 c G U 9 I k Z p b G x D b 2 x 1 b W 5 O Y W 1 l c y I g V m F s d W U 9 I n N b J n F 1 b 3 Q 7 Q 2 9 1 b n Q m c X V v d D s s J n F 1 b 3 Q 7 R G F 0 Z S Z x d W 9 0 O y w m c X V v d D t B d m c g U H J p Y 2 U m c X V v d D s s J n F 1 b 3 Q 7 V m 9 s d W 1 l J n F 1 b 3 Q 7 L C Z x d W 9 0 O 0 J 1 e S Z x d W 9 0 O y w m c X V v d D t T Z W x s J n F 1 b 3 Q 7 L C Z x d W 9 0 O z 8 / P y Z x d W 9 0 O y w m c X V v d D t W b 2 x 1 b W U g K C Q p J n F 1 b 3 Q 7 L C Z x d W 9 0 O 0 J 1 e S A o J C k m c X V v d D s s J n F 1 b 3 Q 7 U 2 V s b C A o J C k m c X V v d D s s J n F 1 b 3 Q 7 P z 8 / I C g k K S Z x d W 9 0 O y w m c X V v d D t C d X k g K C U p J n F 1 b 3 Q 7 L C Z x d W 9 0 O 1 N l b G w g K C U p J n F 1 b 3 Q 7 L C Z x d W 9 0 O z 8 / P y A o J S k m c X V v d D s s J n F 1 b 3 Q 7 R G 9 s b G F y L U J 1 e S A o J S k m c X V v d D s s J n F 1 b 3 Q 7 R G 9 s b G F y L V N l b G w g K C U p J n F 1 b 3 Q 7 L C Z x d W 9 0 O 0 R v b G x h c i 0 / P z 8 g K C U p J n F 1 b 3 Q 7 X S I g L z 4 8 R W 5 0 c n k g V H l w Z T 0 i R m l s b F N 0 Y X R 1 c y I g V m F s d W U 9 I n N D b 2 1 w b G V 0 Z S I g L z 4 8 R W 5 0 c n k g V H l w Z T 0 i U X V l c n l J R C I g V m F s d W U 9 I n M 4 N j Y w Z j g 3 Z S 1 h N D B m L T R j M 2 E t Y j A 0 N y 0 2 N D A x Y j F l Y 2 Z h O G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J S E s v Q 2 h h b m d l Z C B U e X B l L n t D b 3 V u d C w w f S Z x d W 9 0 O y w m c X V v d D t T Z W N 0 a W 9 u M S 9 O S U h L L 0 N o Y W 5 n Z W Q g V H l w Z S 5 7 R G F 0 Z S w x f S Z x d W 9 0 O y w m c X V v d D t T Z W N 0 a W 9 u M S 9 O S U h L L 0 N o Y W 5 n Z W Q g V H l w Z S 5 7 Q X Z n I F B y a W N l L D J 9 J n F 1 b 3 Q 7 L C Z x d W 9 0 O 1 N l Y 3 R p b 2 4 x L 0 5 J S E s v Q 2 h h b m d l Z C B U e X B l L n t W b 2 x 1 b W U s M 3 0 m c X V v d D s s J n F 1 b 3 Q 7 U 2 V j d G l v b j E v T k l I S y 9 D a G F u Z 2 V k I F R 5 c G U u e 0 J 1 e S w 0 f S Z x d W 9 0 O y w m c X V v d D t T Z W N 0 a W 9 u M S 9 O S U h L L 0 N o Y W 5 n Z W Q g V H l w Z S 5 7 U 2 V s b C w 1 f S Z x d W 9 0 O y w m c X V v d D t T Z W N 0 a W 9 u M S 9 O S U h L L 0 N o Y W 5 n Z W Q g V H l w Z S 5 7 P z 8 / L D Z 9 J n F 1 b 3 Q 7 L C Z x d W 9 0 O 1 N l Y 3 R p b 2 4 x L 0 5 J S E s v Q 2 h h b m d l Z C B U e X B l L n t W b 2 x 1 b W U g K C Q p L D d 9 J n F 1 b 3 Q 7 L C Z x d W 9 0 O 1 N l Y 3 R p b 2 4 x L 0 5 J S E s v Q 2 h h b m d l Z C B U e X B l L n t C d X k g K C Q p L D h 9 J n F 1 b 3 Q 7 L C Z x d W 9 0 O 1 N l Y 3 R p b 2 4 x L 0 5 J S E s v Q 2 h h b m d l Z C B U e X B l L n t T Z W x s I C g k K S w 5 f S Z x d W 9 0 O y w m c X V v d D t T Z W N 0 a W 9 u M S 9 O S U h L L 0 N o Y W 5 n Z W Q g V H l w Z S 5 7 P z 8 / I C g k K S w x M H 0 m c X V v d D s s J n F 1 b 3 Q 7 U 2 V j d G l v b j E v T k l I S y 9 D a G F u Z 2 V k I F R 5 c G U u e 0 J 1 e S A o J S k s M T F 9 J n F 1 b 3 Q 7 L C Z x d W 9 0 O 1 N l Y 3 R p b 2 4 x L 0 5 J S E s v Q 2 h h b m d l Z C B U e X B l L n t T Z W x s I C g l K S w x M n 0 m c X V v d D s s J n F 1 b 3 Q 7 U 2 V j d G l v b j E v T k l I S y 9 D a G F u Z 2 V k I F R 5 c G U u e z 8 / P y A o J S k s M T N 9 J n F 1 b 3 Q 7 L C Z x d W 9 0 O 1 N l Y 3 R p b 2 4 x L 0 5 J S E s v Q 2 h h b m d l Z C B U e X B l L n t E b 2 x s Y X I t Q n V 5 I C g l K S w x N H 0 m c X V v d D s s J n F 1 b 3 Q 7 U 2 V j d G l v b j E v T k l I S y 9 D a G F u Z 2 V k I F R 5 c G U u e 0 R v b G x h c i 1 T Z W x s I C g l K S w x N X 0 m c X V v d D s s J n F 1 b 3 Q 7 U 2 V j d G l v b j E v T k l I S y 9 D a G F u Z 2 V k I F R 5 c G U u e 0 R v b G x h c i 0 / P z 8 g K C U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k l I S y 9 D a G F u Z 2 V k I F R 5 c G U u e 0 N v d W 5 0 L D B 9 J n F 1 b 3 Q 7 L C Z x d W 9 0 O 1 N l Y 3 R p b 2 4 x L 0 5 J S E s v Q 2 h h b m d l Z C B U e X B l L n t E Y X R l L D F 9 J n F 1 b 3 Q 7 L C Z x d W 9 0 O 1 N l Y 3 R p b 2 4 x L 0 5 J S E s v Q 2 h h b m d l Z C B U e X B l L n t B d m c g U H J p Y 2 U s M n 0 m c X V v d D s s J n F 1 b 3 Q 7 U 2 V j d G l v b j E v T k l I S y 9 D a G F u Z 2 V k I F R 5 c G U u e 1 Z v b H V t Z S w z f S Z x d W 9 0 O y w m c X V v d D t T Z W N 0 a W 9 u M S 9 O S U h L L 0 N o Y W 5 n Z W Q g V H l w Z S 5 7 Q n V 5 L D R 9 J n F 1 b 3 Q 7 L C Z x d W 9 0 O 1 N l Y 3 R p b 2 4 x L 0 5 J S E s v Q 2 h h b m d l Z C B U e X B l L n t T Z W x s L D V 9 J n F 1 b 3 Q 7 L C Z x d W 9 0 O 1 N l Y 3 R p b 2 4 x L 0 5 J S E s v Q 2 h h b m d l Z C B U e X B l L n s / P z 8 s N n 0 m c X V v d D s s J n F 1 b 3 Q 7 U 2 V j d G l v b j E v T k l I S y 9 D a G F u Z 2 V k I F R 5 c G U u e 1 Z v b H V t Z S A o J C k s N 3 0 m c X V v d D s s J n F 1 b 3 Q 7 U 2 V j d G l v b j E v T k l I S y 9 D a G F u Z 2 V k I F R 5 c G U u e 0 J 1 e S A o J C k s O H 0 m c X V v d D s s J n F 1 b 3 Q 7 U 2 V j d G l v b j E v T k l I S y 9 D a G F u Z 2 V k I F R 5 c G U u e 1 N l b G w g K C Q p L D l 9 J n F 1 b 3 Q 7 L C Z x d W 9 0 O 1 N l Y 3 R p b 2 4 x L 0 5 J S E s v Q 2 h h b m d l Z C B U e X B l L n s / P z 8 g K C Q p L D E w f S Z x d W 9 0 O y w m c X V v d D t T Z W N 0 a W 9 u M S 9 O S U h L L 0 N o Y W 5 n Z W Q g V H l w Z S 5 7 Q n V 5 I C g l K S w x M X 0 m c X V v d D s s J n F 1 b 3 Q 7 U 2 V j d G l v b j E v T k l I S y 9 D a G F u Z 2 V k I F R 5 c G U u e 1 N l b G w g K C U p L D E y f S Z x d W 9 0 O y w m c X V v d D t T Z W N 0 a W 9 u M S 9 O S U h L L 0 N o Y W 5 n Z W Q g V H l w Z S 5 7 P z 8 / I C g l K S w x M 3 0 m c X V v d D s s J n F 1 b 3 Q 7 U 2 V j d G l v b j E v T k l I S y 9 D a G F u Z 2 V k I F R 5 c G U u e 0 R v b G x h c i 1 C d X k g K C U p L D E 0 f S Z x d W 9 0 O y w m c X V v d D t T Z W N 0 a W 9 u M S 9 O S U h L L 0 N o Y W 5 n Z W Q g V H l w Z S 5 7 R G 9 s b G F y L V N l b G w g K C U p L D E 1 f S Z x d W 9 0 O y w m c X V v d D t T Z W N 0 a W 9 u M S 9 O S U h L L 0 N o Y W 5 n Z W Q g V H l w Z S 5 7 R G 9 s b G F y L T 8 / P y A o J S k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S U h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S E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I S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X U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H V 1 J F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d X U k U i I C 8 + P E V u d H J 5 I F R 5 c G U 9 I k Z p b G x l Z E N v b X B s Z X R l U m V z d W x 0 V G 9 X b 3 J r c 2 h l Z X Q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J U M T Y 6 M z g 6 M j A u N T U 1 M z Q 3 N F o i I C 8 + P E V u d H J 5 I F R 5 c G U 9 I k Z p b G x D b 2 x 1 b W 5 U e X B l c y I g V m F s d W U 9 I n N B d 2 t G Q X d N R E F 3 V U Z C U V V G Q l F V R k J R V T 0 i I C 8 + P E V u d H J 5 I F R 5 c G U 9 I k Z p b G x D b 2 x 1 b W 5 O Y W 1 l c y I g V m F s d W U 9 I n N b J n F 1 b 3 Q 7 Q 2 9 1 b n Q m c X V v d D s s J n F 1 b 3 Q 7 R G F 0 Z S Z x d W 9 0 O y w m c X V v d D t B d m c g U H J p Y 2 U m c X V v d D s s J n F 1 b 3 Q 7 V m 9 s d W 1 l J n F 1 b 3 Q 7 L C Z x d W 9 0 O 0 J 1 e S Z x d W 9 0 O y w m c X V v d D t T Z W x s J n F 1 b 3 Q 7 L C Z x d W 9 0 O z 8 / P y Z x d W 9 0 O y w m c X V v d D t W b 2 x 1 b W U g K C Q p J n F 1 b 3 Q 7 L C Z x d W 9 0 O 0 J 1 e S A o J C k m c X V v d D s s J n F 1 b 3 Q 7 U 2 V s b C A o J C k m c X V v d D s s J n F 1 b 3 Q 7 P z 8 / I C g k K S Z x d W 9 0 O y w m c X V v d D t C d X k g K C U p J n F 1 b 3 Q 7 L C Z x d W 9 0 O 1 N l b G w g K C U p J n F 1 b 3 Q 7 L C Z x d W 9 0 O z 8 / P y A o J S k m c X V v d D s s J n F 1 b 3 Q 7 R G 9 s b G F y L U J 1 e S A o J S k m c X V v d D s s J n F 1 b 3 Q 7 R G 9 s b G F y L V N l b G w g K C U p J n F 1 b 3 Q 7 L C Z x d W 9 0 O 0 R v b G x h c i 0 / P z 8 g K C U p J n F 1 b 3 Q 7 X S I g L z 4 8 R W 5 0 c n k g V H l w Z T 0 i R m l s b F N 0 Y X R 1 c y I g V m F s d W U 9 I n N D b 2 1 w b G V 0 Z S I g L z 4 8 R W 5 0 c n k g V H l w Z T 0 i U X V l c n l J R C I g V m F s d W U 9 I n M y O G R l Z m I 0 O S 0 x Y j Q 2 L T Q 1 Y T M t Y j N m N i 0 5 N T I w M G U y M j c 4 O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X U k U v Q 2 h h b m d l Z C B U e X B l L n t D b 3 V u d C w w f S Z x d W 9 0 O y w m c X V v d D t T Z W N 0 a W 9 u M S 9 H V 1 J F L 0 N o Y W 5 n Z W Q g V H l w Z S 5 7 R G F 0 Z S w x f S Z x d W 9 0 O y w m c X V v d D t T Z W N 0 a W 9 u M S 9 H V 1 J F L 0 N o Y W 5 n Z W Q g V H l w Z S 5 7 Q X Z n I F B y a W N l L D J 9 J n F 1 b 3 Q 7 L C Z x d W 9 0 O 1 N l Y 3 R p b 2 4 x L 0 d X U k U v Q 2 h h b m d l Z C B U e X B l L n t W b 2 x 1 b W U s M 3 0 m c X V v d D s s J n F 1 b 3 Q 7 U 2 V j d G l v b j E v R 1 d S R S 9 D a G F u Z 2 V k I F R 5 c G U u e 0 J 1 e S w 0 f S Z x d W 9 0 O y w m c X V v d D t T Z W N 0 a W 9 u M S 9 H V 1 J F L 0 N o Y W 5 n Z W Q g V H l w Z S 5 7 U 2 V s b C w 1 f S Z x d W 9 0 O y w m c X V v d D t T Z W N 0 a W 9 u M S 9 H V 1 J F L 0 N o Y W 5 n Z W Q g V H l w Z S 5 7 P z 8 / L D Z 9 J n F 1 b 3 Q 7 L C Z x d W 9 0 O 1 N l Y 3 R p b 2 4 x L 0 d X U k U v Q 2 h h b m d l Z C B U e X B l L n t W b 2 x 1 b W U g K C Q p L D d 9 J n F 1 b 3 Q 7 L C Z x d W 9 0 O 1 N l Y 3 R p b 2 4 x L 0 d X U k U v Q 2 h h b m d l Z C B U e X B l L n t C d X k g K C Q p L D h 9 J n F 1 b 3 Q 7 L C Z x d W 9 0 O 1 N l Y 3 R p b 2 4 x L 0 d X U k U v Q 2 h h b m d l Z C B U e X B l L n t T Z W x s I C g k K S w 5 f S Z x d W 9 0 O y w m c X V v d D t T Z W N 0 a W 9 u M S 9 H V 1 J F L 0 N o Y W 5 n Z W Q g V H l w Z S 5 7 P z 8 / I C g k K S w x M H 0 m c X V v d D s s J n F 1 b 3 Q 7 U 2 V j d G l v b j E v R 1 d S R S 9 D a G F u Z 2 V k I F R 5 c G U u e 0 J 1 e S A o J S k s M T F 9 J n F 1 b 3 Q 7 L C Z x d W 9 0 O 1 N l Y 3 R p b 2 4 x L 0 d X U k U v Q 2 h h b m d l Z C B U e X B l L n t T Z W x s I C g l K S w x M n 0 m c X V v d D s s J n F 1 b 3 Q 7 U 2 V j d G l v b j E v R 1 d S R S 9 D a G F u Z 2 V k I F R 5 c G U u e z 8 / P y A o J S k s M T N 9 J n F 1 b 3 Q 7 L C Z x d W 9 0 O 1 N l Y 3 R p b 2 4 x L 0 d X U k U v Q 2 h h b m d l Z C B U e X B l L n t E b 2 x s Y X I t Q n V 5 I C g l K S w x N H 0 m c X V v d D s s J n F 1 b 3 Q 7 U 2 V j d G l v b j E v R 1 d S R S 9 D a G F u Z 2 V k I F R 5 c G U u e 0 R v b G x h c i 1 T Z W x s I C g l K S w x N X 0 m c X V v d D s s J n F 1 b 3 Q 7 U 2 V j d G l v b j E v R 1 d S R S 9 D a G F u Z 2 V k I F R 5 c G U u e 0 R v b G x h c i 0 / P z 8 g K C U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1 d S R S 9 D a G F u Z 2 V k I F R 5 c G U u e 0 N v d W 5 0 L D B 9 J n F 1 b 3 Q 7 L C Z x d W 9 0 O 1 N l Y 3 R p b 2 4 x L 0 d X U k U v Q 2 h h b m d l Z C B U e X B l L n t E Y X R l L D F 9 J n F 1 b 3 Q 7 L C Z x d W 9 0 O 1 N l Y 3 R p b 2 4 x L 0 d X U k U v Q 2 h h b m d l Z C B U e X B l L n t B d m c g U H J p Y 2 U s M n 0 m c X V v d D s s J n F 1 b 3 Q 7 U 2 V j d G l v b j E v R 1 d S R S 9 D a G F u Z 2 V k I F R 5 c G U u e 1 Z v b H V t Z S w z f S Z x d W 9 0 O y w m c X V v d D t T Z W N 0 a W 9 u M S 9 H V 1 J F L 0 N o Y W 5 n Z W Q g V H l w Z S 5 7 Q n V 5 L D R 9 J n F 1 b 3 Q 7 L C Z x d W 9 0 O 1 N l Y 3 R p b 2 4 x L 0 d X U k U v Q 2 h h b m d l Z C B U e X B l L n t T Z W x s L D V 9 J n F 1 b 3 Q 7 L C Z x d W 9 0 O 1 N l Y 3 R p b 2 4 x L 0 d X U k U v Q 2 h h b m d l Z C B U e X B l L n s / P z 8 s N n 0 m c X V v d D s s J n F 1 b 3 Q 7 U 2 V j d G l v b j E v R 1 d S R S 9 D a G F u Z 2 V k I F R 5 c G U u e 1 Z v b H V t Z S A o J C k s N 3 0 m c X V v d D s s J n F 1 b 3 Q 7 U 2 V j d G l v b j E v R 1 d S R S 9 D a G F u Z 2 V k I F R 5 c G U u e 0 J 1 e S A o J C k s O H 0 m c X V v d D s s J n F 1 b 3 Q 7 U 2 V j d G l v b j E v R 1 d S R S 9 D a G F u Z 2 V k I F R 5 c G U u e 1 N l b G w g K C Q p L D l 9 J n F 1 b 3 Q 7 L C Z x d W 9 0 O 1 N l Y 3 R p b 2 4 x L 0 d X U k U v Q 2 h h b m d l Z C B U e X B l L n s / P z 8 g K C Q p L D E w f S Z x d W 9 0 O y w m c X V v d D t T Z W N 0 a W 9 u M S 9 H V 1 J F L 0 N o Y W 5 n Z W Q g V H l w Z S 5 7 Q n V 5 I C g l K S w x M X 0 m c X V v d D s s J n F 1 b 3 Q 7 U 2 V j d G l v b j E v R 1 d S R S 9 D a G F u Z 2 V k I F R 5 c G U u e 1 N l b G w g K C U p L D E y f S Z x d W 9 0 O y w m c X V v d D t T Z W N 0 a W 9 u M S 9 H V 1 J F L 0 N o Y W 5 n Z W Q g V H l w Z S 5 7 P z 8 / I C g l K S w x M 3 0 m c X V v d D s s J n F 1 b 3 Q 7 U 2 V j d G l v b j E v R 1 d S R S 9 D a G F u Z 2 V k I F R 5 c G U u e 0 R v b G x h c i 1 C d X k g K C U p L D E 0 f S Z x d W 9 0 O y w m c X V v d D t T Z W N 0 a W 9 u M S 9 H V 1 J F L 0 N o Y W 5 n Z W Q g V H l w Z S 5 7 R G 9 s b G F y L V N l b G w g K C U p L D E 1 f S Z x d W 9 0 O y w m c X V v d D t T Z W N 0 a W 9 u M S 9 H V 1 J F L 0 N o Y W 5 n Z W Q g V H l w Z S 5 7 R G 9 s b G F y L T 8 / P y A o J S k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V 1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X U k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d S R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C J 5 I B 9 d U Q R 7 N 0 F x e E E 1 L a A A A A A A I A A A A A A A N m A A D A A A A A E A A A A L W S x s a V S c P V 1 a f e 7 i 3 O K 9 Q A A A A A B I A A A K A A A A A Q A A A A + v l t C M D u / 1 D h z C s P 9 v T a v V A A A A C 7 F f / h E G l N s 6 5 i 0 o l c H I r m h U L D P o 8 F C k h 3 H 8 2 T V M 1 H F D 5 J q w / h E i u o N A P z I k 6 r I c L n 2 3 E P N t d B g H i Z z u G N 2 x u i O s l 4 m + H M o 1 I g X F 2 T 1 B Z 2 R R Q A A A A + e h p t i c P r e l h R V c S z D i b u I t 5 p h w = = < / D a t a M a s h u p > 
</file>

<file path=customXml/itemProps1.xml><?xml version="1.0" encoding="utf-8"?>
<ds:datastoreItem xmlns:ds="http://schemas.openxmlformats.org/officeDocument/2006/customXml" ds:itemID="{4073E9BC-7660-4661-8D39-0B9B3658C9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Charts</vt:lpstr>
      <vt:lpstr>ACCR</vt:lpstr>
      <vt:lpstr>DBMM</vt:lpstr>
      <vt:lpstr>BNGI</vt:lpstr>
      <vt:lpstr>ANDI</vt:lpstr>
      <vt:lpstr>NIHK</vt:lpstr>
      <vt:lpstr>GWRE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McReynolds</dc:creator>
  <cp:lastModifiedBy>David McReynolds</cp:lastModifiedBy>
  <dcterms:created xsi:type="dcterms:W3CDTF">2015-06-05T18:17:20Z</dcterms:created>
  <dcterms:modified xsi:type="dcterms:W3CDTF">2019-12-12T16:40:45Z</dcterms:modified>
</cp:coreProperties>
</file>