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and\Desktop\Class projects\"/>
    </mc:Choice>
  </mc:AlternateContent>
  <xr:revisionPtr revIDLastSave="0" documentId="13_ncr:1_{E3F993AB-F4D8-4EFA-BAA2-8C009F759483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2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2" i="13"/>
  <c r="B3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10" i="13" l="1"/>
  <c r="E9" i="13"/>
  <c r="E7" i="13"/>
  <c r="E6" i="13"/>
  <c r="E2" i="13"/>
  <c r="E4" i="13"/>
  <c r="E8" i="13"/>
  <c r="F8" i="13" s="1"/>
  <c r="E5" i="13"/>
  <c r="E12" i="13"/>
  <c r="E11" i="13"/>
  <c r="E13" i="13"/>
  <c r="E3" i="13"/>
  <c r="F3" i="13" l="1"/>
  <c r="G3" i="13"/>
  <c r="H3" i="13"/>
  <c r="F13" i="13"/>
  <c r="H13" i="13"/>
  <c r="G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G8" i="13"/>
  <c r="H8" i="13"/>
  <c r="G7" i="13"/>
  <c r="H7" i="13"/>
  <c r="F7" i="13"/>
  <c r="H6" i="13"/>
  <c r="G6" i="13"/>
  <c r="F6" i="13"/>
  <c r="H5" i="13"/>
  <c r="G5" i="13"/>
  <c r="F5" i="13"/>
  <c r="H4" i="13"/>
  <c r="G4" i="13"/>
  <c r="F4" i="13"/>
  <c r="H2" i="13"/>
  <c r="G2" i="13"/>
  <c r="F2" i="13"/>
</calcChain>
</file>

<file path=xl/sharedStrings.xml><?xml version="1.0" encoding="utf-8"?>
<sst xmlns="http://schemas.openxmlformats.org/spreadsheetml/2006/main" count="32980" uniqueCount="8404">
  <si>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</si>
  <si>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</si>
  <si>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</si>
  <si>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</si>
  <si>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</si>
  <si>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</si>
  <si>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</si>
  <si>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</si>
  <si>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</si>
  <si>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</si>
  <si>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</si>
  <si>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</si>
  <si>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</si>
  <si>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</si>
  <si>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</si>
  <si>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</si>
  <si>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</si>
  <si>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</si>
  <si>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</si>
  <si>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</si>
  <si>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</si>
  <si>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</si>
  <si>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</si>
  <si>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</si>
  <si>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</si>
  <si>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</si>
  <si>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</si>
  <si>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</si>
  <si>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</si>
  <si>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</si>
  <si>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</si>
  <si>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</si>
  <si>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</si>
  <si>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</si>
  <si>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</si>
  <si>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</si>
  <si>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</si>
  <si>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</si>
  <si>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</si>
  <si>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</si>
  <si>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</si>
  <si>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</si>
  <si>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</si>
  <si>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</si>
  <si>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</si>
  <si>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</si>
  <si>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</si>
  <si>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</si>
  <si>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</si>
  <si>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</si>
  <si>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</si>
  <si>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</si>
  <si>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</si>
  <si>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</si>
  <si>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</si>
  <si>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</si>
  <si>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</si>
  <si>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</si>
  <si>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</si>
  <si>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</si>
  <si>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</si>
  <si>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</si>
  <si>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</si>
  <si>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</si>
  <si>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</si>
  <si>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</si>
  <si>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</si>
  <si>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</si>
  <si>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</si>
  <si>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</si>
  <si>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</si>
  <si>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</si>
  <si>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</si>
  <si>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</si>
  <si>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</si>
  <si>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</si>
  <si>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</si>
  <si>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</si>
  <si>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</si>
  <si>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</si>
  <si>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</si>
  <si>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</si>
  <si>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</si>
  <si>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</si>
  <si>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</si>
  <si>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</si>
  <si>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</si>
  <si>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</si>
  <si>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</si>
  <si>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</si>
  <si>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</si>
  <si>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</si>
  <si>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</si>
  <si>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</si>
  <si>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</si>
  <si>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</si>
  <si>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</si>
  <si>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</si>
  <si>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</si>
  <si>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</si>
  <si>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</si>
  <si>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</si>
  <si>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</si>
  <si>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</si>
  <si>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</si>
  <si>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</si>
  <si>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</si>
  <si>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</si>
  <si>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</si>
  <si>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</si>
  <si>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</si>
  <si>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</si>
  <si>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</si>
  <si>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</si>
  <si>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</si>
  <si>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</si>
  <si>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</si>
  <si>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</si>
  <si>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</si>
  <si>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</si>
  <si>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</si>
  <si>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</si>
  <si>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</si>
  <si>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</si>
  <si>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</si>
  <si>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</si>
  <si>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</si>
  <si>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</si>
  <si>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</si>
  <si>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</si>
  <si>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</si>
  <si>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</si>
  <si>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</si>
  <si>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</si>
  <si>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</si>
  <si>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</si>
  <si>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</si>
  <si>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</si>
  <si>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</si>
  <si>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</si>
  <si>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</si>
  <si>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</si>
  <si>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</si>
  <si>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</si>
  <si>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</si>
  <si>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</si>
  <si>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</si>
  <si>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</si>
  <si>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</si>
  <si>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</si>
  <si>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</si>
  <si>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</si>
  <si>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</si>
  <si>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</si>
  <si>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</si>
  <si>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</si>
  <si>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</si>
  <si>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</si>
  <si>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</si>
  <si>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</si>
  <si>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</si>
  <si>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</si>
  <si>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</si>
  <si>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</si>
  <si>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</si>
  <si>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</si>
  <si>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</si>
  <si>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</si>
  <si>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</si>
  <si>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</si>
  <si>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</si>
  <si>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</si>
  <si>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</si>
  <si>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</si>
  <si>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</si>
  <si>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</si>
  <si>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</si>
  <si>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</si>
  <si>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</si>
  <si>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</si>
  <si>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</si>
  <si>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</si>
  <si>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</si>
  <si>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</si>
  <si>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</si>
  <si>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</si>
  <si>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</si>
  <si>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</si>
  <si>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</si>
  <si>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</si>
  <si>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</si>
  <si>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</si>
  <si>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</si>
  <si>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</si>
  <si>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</si>
  <si>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</si>
  <si>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</si>
  <si>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</si>
  <si>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</si>
  <si>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</si>
  <si>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</si>
  <si>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</si>
  <si>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</si>
  <si>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</si>
  <si>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</si>
  <si>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</si>
  <si>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</si>
  <si>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</si>
  <si>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</si>
  <si>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</si>
  <si>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</si>
  <si>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</si>
  <si>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</si>
  <si>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</si>
  <si>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</si>
  <si>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</si>
  <si>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</si>
  <si>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</si>
  <si>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</si>
  <si>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</si>
  <si>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</si>
  <si>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</si>
  <si>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</si>
  <si>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</si>
  <si>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</si>
  <si>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</si>
  <si>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</si>
  <si>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</si>
  <si>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</si>
  <si>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</si>
  <si>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</si>
  <si>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</si>
  <si>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</si>
  <si>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</si>
  <si>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</si>
  <si>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</si>
  <si>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</si>
  <si>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</si>
  <si>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</si>
  <si>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</si>
  <si>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</si>
  <si>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</si>
  <si>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</si>
  <si>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</si>
  <si>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</si>
  <si>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</si>
  <si>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</si>
  <si>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</si>
  <si>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</si>
  <si>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</si>
  <si>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</si>
  <si>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</si>
  <si>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</si>
  <si>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</si>
  <si>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</si>
  <si>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</si>
  <si>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</si>
  <si>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</si>
  <si>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</si>
  <si>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</si>
  <si>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</si>
  <si>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</si>
  <si>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</si>
  <si>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</si>
  <si>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</si>
  <si>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</si>
  <si>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</si>
  <si>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</si>
  <si>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</si>
  <si>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</si>
  <si>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</si>
  <si>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</si>
  <si>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</si>
  <si>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</si>
  <si>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</si>
  <si>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</si>
  <si>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</si>
  <si>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</si>
  <si>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</si>
  <si>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</si>
  <si>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</si>
  <si>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</si>
  <si>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</si>
  <si>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</si>
  <si>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</si>
  <si>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</si>
  <si>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</si>
  <si>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</si>
  <si>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</si>
  <si>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</si>
  <si>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</si>
  <si>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</si>
  <si>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</si>
  <si>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</si>
  <si>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</si>
  <si>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</si>
  <si>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</si>
  <si>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</si>
  <si>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</si>
  <si>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</si>
  <si>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</si>
  <si>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</si>
  <si>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</si>
  <si>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</si>
  <si>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</si>
  <si>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</si>
  <si>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</si>
  <si>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</si>
  <si>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</si>
  <si>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</si>
  <si>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</si>
  <si>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</si>
  <si>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</si>
  <si>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</si>
  <si>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</si>
  <si>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</si>
  <si>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</si>
  <si>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</si>
  <si>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</si>
  <si>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</si>
  <si>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</si>
  <si>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</si>
  <si>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</si>
  <si>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</si>
  <si>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</si>
  <si>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</si>
  <si>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</si>
  <si>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</si>
  <si>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</si>
  <si>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</si>
  <si>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</si>
  <si>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</si>
  <si>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</si>
  <si>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</si>
  <si>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</si>
  <si>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</si>
  <si>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</si>
  <si>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</si>
  <si>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</si>
  <si>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</si>
  <si>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</si>
  <si>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</si>
  <si>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</si>
  <si>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</si>
  <si>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</si>
  <si>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</si>
  <si>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</si>
  <si>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</si>
  <si>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</si>
  <si>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</si>
  <si>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</si>
  <si>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</si>
  <si>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</si>
  <si>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</si>
  <si>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</si>
  <si>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</si>
  <si>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</si>
  <si>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</si>
  <si>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</si>
  <si>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</si>
  <si>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</si>
  <si>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</si>
  <si>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</si>
  <si>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</si>
  <si>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</si>
  <si>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</si>
  <si>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</si>
  <si>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</si>
  <si>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</si>
  <si>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</si>
  <si>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</si>
  <si>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</si>
  <si>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</si>
  <si>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</si>
  <si>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</si>
  <si>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</si>
  <si>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</si>
  <si>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</si>
  <si>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</si>
  <si>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</si>
  <si>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</si>
  <si>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</si>
  <si>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</si>
  <si>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</si>
  <si>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</si>
  <si>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</si>
  <si>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</si>
  <si>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</si>
  <si>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</si>
  <si>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</si>
  <si>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</si>
  <si>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</si>
  <si>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</si>
  <si>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</si>
  <si>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</si>
  <si>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</si>
  <si>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</si>
  <si>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</si>
  <si>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</si>
  <si>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</si>
  <si>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</si>
  <si>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</si>
  <si>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</si>
  <si>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</si>
  <si>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</si>
  <si>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</si>
  <si>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</si>
  <si>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</si>
  <si>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</si>
  <si>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</si>
  <si>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</si>
  <si>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</si>
  <si>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</si>
  <si>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</si>
  <si>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</si>
  <si>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</si>
  <si>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</si>
  <si>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</si>
  <si>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</si>
  <si>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</si>
  <si>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</si>
  <si>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</si>
  <si>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</si>
  <si>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</si>
  <si>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</si>
  <si>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</si>
  <si>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</si>
  <si>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</si>
  <si>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</si>
  <si>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</si>
  <si>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</si>
  <si>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</si>
  <si>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</si>
  <si>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</si>
  <si>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</si>
  <si>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</si>
  <si>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</si>
  <si>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</si>
  <si>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</si>
  <si>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</si>
  <si>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</si>
  <si>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</si>
  <si>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</si>
  <si>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</si>
  <si>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</si>
  <si>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</si>
  <si>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</si>
  <si>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</si>
  <si>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</si>
  <si>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</si>
  <si>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</si>
  <si>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</si>
  <si>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</si>
  <si>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</si>
  <si>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</si>
  <si>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</si>
  <si>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</si>
  <si>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</si>
  <si>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</si>
  <si>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</si>
  <si>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</si>
  <si>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</si>
  <si>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</si>
  <si>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</si>
  <si>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</si>
  <si>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</si>
  <si>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</si>
  <si>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</si>
  <si>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</si>
  <si>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</si>
  <si>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</si>
  <si>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</si>
  <si>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</si>
  <si>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</si>
  <si>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</si>
  <si>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</si>
  <si>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</si>
  <si>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</si>
  <si>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</si>
  <si>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</si>
  <si>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</si>
  <si>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</si>
  <si>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</si>
  <si>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</si>
  <si>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</si>
  <si>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</si>
  <si>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</si>
  <si>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</si>
  <si>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</si>
  <si>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</si>
  <si>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</si>
  <si>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</si>
  <si>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</si>
  <si>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</si>
  <si>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</si>
  <si>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</si>
  <si>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</si>
  <si>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</si>
  <si>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</si>
  <si>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</si>
  <si>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</si>
  <si>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</si>
  <si>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</si>
  <si>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</si>
  <si>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</si>
  <si>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</si>
  <si>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</si>
  <si>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</si>
  <si>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</si>
  <si>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</si>
  <si>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</si>
  <si>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</si>
  <si>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</si>
  <si>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</si>
  <si>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</si>
  <si>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</si>
  <si>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</si>
  <si>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</si>
  <si>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</si>
  <si>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</si>
  <si>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</si>
  <si>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</si>
  <si>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</si>
  <si>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</si>
  <si>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</si>
  <si>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</si>
  <si>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</si>
  <si>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</si>
  <si>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</si>
  <si>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</si>
  <si>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</si>
  <si>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</si>
  <si>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</si>
  <si>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</si>
  <si>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</si>
  <si>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</si>
  <si>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</si>
  <si>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</si>
  <si>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</si>
  <si>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</si>
  <si>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</si>
  <si>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</si>
  <si>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</si>
  <si>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</si>
  <si>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</si>
  <si>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</si>
  <si>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</si>
  <si>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</si>
  <si>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</si>
  <si>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</si>
  <si>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</si>
  <si>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</si>
  <si>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</si>
  <si>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</si>
  <si>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</si>
  <si>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</si>
  <si>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</si>
  <si>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</si>
  <si>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</si>
  <si>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</si>
  <si>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</si>
  <si>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</si>
  <si>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</si>
  <si>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</si>
  <si>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</si>
  <si>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</si>
  <si>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</si>
  <si>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</si>
  <si>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</si>
  <si>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</si>
  <si>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</si>
  <si>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</si>
  <si>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</si>
  <si>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</si>
  <si>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</si>
  <si>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</si>
  <si>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</si>
  <si>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</si>
  <si>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</si>
  <si>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</si>
  <si>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</si>
  <si>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</si>
  <si>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</si>
  <si>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</si>
  <si>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</si>
  <si>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</si>
  <si>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</si>
  <si>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</si>
  <si>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</si>
  <si>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</si>
  <si>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</si>
  <si>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</si>
  <si>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</si>
  <si>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</si>
  <si>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</si>
  <si>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</si>
  <si>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</si>
  <si>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</si>
  <si>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</si>
  <si>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</si>
  <si>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</si>
  <si>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</si>
  <si>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</si>
  <si>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</si>
  <si>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</si>
  <si>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</si>
  <si>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</si>
  <si>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</si>
  <si>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</si>
  <si>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</si>
  <si>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</si>
  <si>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</si>
  <si>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</si>
  <si>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</si>
  <si>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</si>
  <si>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</si>
  <si>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</si>
  <si>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</si>
  <si>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</si>
  <si>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</si>
  <si>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</si>
  <si>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</si>
  <si>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</si>
  <si>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</si>
  <si>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</si>
  <si>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</si>
  <si>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</si>
  <si>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</si>
  <si>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</si>
  <si>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</si>
  <si>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</si>
  <si>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</si>
  <si>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</si>
  <si>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</si>
  <si>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</si>
  <si>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</si>
  <si>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</si>
  <si>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</si>
  <si>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</si>
  <si>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</si>
  <si>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</si>
  <si>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</si>
  <si>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</si>
  <si>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</si>
  <si>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</si>
  <si>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</si>
  <si>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</si>
  <si>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</si>
  <si>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</si>
  <si>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</si>
  <si>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</si>
  <si>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</si>
  <si>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</si>
  <si>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</si>
  <si>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</si>
  <si>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</si>
  <si>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</si>
  <si>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</si>
  <si>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</si>
  <si>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</si>
  <si>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</si>
  <si>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</si>
  <si>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</si>
  <si>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</si>
  <si>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</si>
  <si>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</si>
  <si>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</si>
  <si>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</si>
  <si>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</si>
  <si>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</si>
  <si>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</si>
  <si>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</si>
  <si>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</si>
  <si>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</si>
  <si>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</si>
  <si>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</si>
  <si>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</si>
  <si>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</si>
  <si>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</si>
  <si>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</si>
  <si>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</si>
  <si>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</si>
  <si>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</si>
  <si>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</si>
  <si>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</si>
  <si>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</si>
  <si>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</si>
  <si>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</si>
  <si>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</si>
  <si>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</si>
  <si>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</si>
  <si>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</si>
  <si>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</si>
  <si>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</si>
  <si>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</si>
  <si>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</si>
  <si>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</si>
  <si>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</si>
  <si>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</si>
  <si>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</si>
  <si>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</si>
  <si>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</si>
  <si>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</si>
  <si>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</si>
  <si>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</si>
  <si>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</si>
  <si>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</si>
  <si>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</si>
  <si>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</si>
  <si>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</si>
  <si>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</si>
  <si>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</si>
  <si>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</si>
  <si>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</si>
  <si>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</si>
  <si>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</si>
  <si>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</si>
  <si>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</si>
  <si>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</si>
  <si>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</si>
  <si>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</si>
  <si>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</si>
  <si>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</si>
  <si>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</si>
  <si>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</si>
  <si>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</si>
  <si>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</si>
  <si>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</si>
  <si>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</si>
  <si>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</si>
  <si>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</si>
  <si>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</si>
  <si>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</si>
  <si>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</si>
  <si>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</si>
  <si>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</si>
  <si>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</si>
  <si>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</si>
  <si>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</si>
  <si>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</si>
  <si>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</si>
  <si>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</si>
  <si>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</si>
  <si>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</si>
  <si>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</si>
  <si>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</si>
  <si>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</si>
  <si>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</si>
  <si>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</si>
  <si>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</si>
  <si>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</si>
  <si>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</si>
  <si>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</si>
  <si>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</si>
  <si>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</si>
  <si>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</si>
  <si>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</si>
  <si>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</si>
  <si>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</si>
  <si>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</si>
  <si>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</si>
  <si>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</si>
  <si>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</si>
  <si>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</si>
  <si>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</si>
  <si>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</si>
  <si>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</si>
  <si>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</si>
  <si>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</si>
  <si>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</si>
  <si>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</si>
  <si>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</si>
  <si>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</si>
  <si>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</si>
  <si>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</si>
  <si>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</si>
  <si>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</si>
  <si>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</si>
  <si>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</si>
  <si>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</si>
  <si>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</si>
  <si>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</si>
  <si>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</si>
  <si>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</si>
  <si>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</si>
  <si>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</si>
  <si>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</si>
  <si>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</si>
  <si>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</si>
  <si>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</si>
  <si>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</si>
  <si>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</si>
  <si>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</si>
  <si>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</si>
  <si>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</si>
  <si>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</si>
  <si>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</si>
  <si>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</si>
  <si>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</si>
  <si>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</si>
  <si>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</si>
  <si>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</si>
  <si>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</si>
  <si>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</si>
  <si>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</si>
  <si>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</si>
  <si>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</si>
  <si>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</si>
  <si>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</si>
  <si>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</si>
  <si>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</si>
  <si>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</si>
  <si>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</si>
  <si>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</si>
  <si>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</si>
  <si>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</si>
  <si>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</si>
  <si>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</si>
  <si>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</si>
  <si>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</si>
  <si>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</si>
  <si>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</si>
  <si>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</si>
  <si>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</si>
  <si>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</si>
  <si>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</si>
  <si>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</si>
  <si>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</si>
  <si>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</si>
  <si>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</si>
  <si>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</si>
  <si>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</si>
  <si>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</si>
  <si>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</si>
  <si>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</si>
  <si>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</si>
  <si>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</si>
  <si>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</si>
  <si>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</si>
  <si>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</si>
  <si>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</si>
  <si>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</si>
  <si>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</si>
  <si>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</si>
  <si>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</si>
  <si>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</si>
  <si>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</si>
  <si>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</si>
  <si>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</si>
  <si>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</si>
  <si>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</si>
  <si>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</si>
  <si>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</si>
  <si>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</si>
  <si>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</si>
  <si>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</si>
  <si>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</si>
  <si>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</si>
  <si>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</si>
  <si>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</si>
  <si>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</si>
  <si>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</si>
  <si>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</si>
  <si>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</si>
  <si>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</si>
  <si>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</si>
  <si>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</si>
  <si>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</si>
  <si>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</si>
  <si>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</si>
  <si>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</si>
  <si>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</si>
  <si>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</si>
  <si>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</si>
  <si>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</si>
  <si>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</si>
  <si>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</si>
  <si>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</si>
  <si>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</si>
  <si>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</si>
  <si>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</si>
  <si>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</si>
  <si>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</si>
  <si>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</si>
  <si>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</si>
  <si>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</si>
  <si>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</si>
  <si>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</si>
  <si>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</si>
  <si>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</si>
  <si>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</si>
  <si>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</si>
  <si>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</si>
  <si>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</si>
  <si>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</si>
  <si>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</si>
  <si>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</si>
  <si>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</si>
  <si>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</si>
  <si>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</si>
  <si>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</si>
  <si>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</si>
  <si>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</si>
  <si>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</si>
  <si>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</si>
  <si>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</si>
  <si>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</si>
  <si>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</si>
  <si>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</si>
  <si>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</si>
  <si>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</si>
  <si>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</si>
  <si>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</si>
  <si>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</si>
  <si>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</si>
  <si>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</si>
  <si>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</si>
  <si>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</si>
  <si>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</si>
  <si>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</si>
  <si>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</si>
  <si>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</si>
  <si>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</si>
  <si>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</si>
  <si>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</si>
  <si>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</si>
  <si>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</si>
  <si>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</si>
  <si>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</si>
  <si>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</si>
  <si>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</si>
  <si>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</si>
  <si>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</si>
  <si>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</si>
  <si>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</si>
  <si>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</si>
  <si>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</si>
  <si>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</si>
  <si>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</si>
  <si>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</si>
  <si>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</si>
  <si>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</si>
  <si>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</si>
  <si>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</si>
  <si>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</si>
  <si>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</si>
  <si>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</si>
  <si>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</si>
  <si>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</si>
  <si>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</si>
  <si>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</si>
  <si>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</si>
  <si>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</si>
  <si>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</si>
  <si>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</si>
  <si>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</si>
  <si>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</si>
  <si>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</si>
  <si>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</si>
  <si>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</si>
  <si>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</si>
  <si>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</si>
  <si>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</si>
  <si>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</si>
  <si>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</si>
  <si>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</si>
  <si>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</si>
  <si>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</si>
  <si>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</si>
  <si>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</si>
  <si>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</si>
  <si>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</si>
  <si>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</si>
  <si>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</si>
  <si>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</si>
  <si>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</si>
  <si>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</si>
  <si>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</si>
  <si>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</si>
  <si>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</si>
  <si>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</si>
  <si>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</si>
  <si>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</si>
  <si>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</si>
  <si>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</si>
  <si>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</si>
  <si>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</si>
  <si>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</si>
  <si>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</si>
  <si>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</si>
  <si>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</si>
  <si>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</si>
  <si>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</si>
  <si>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</si>
  <si>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</si>
  <si>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</si>
  <si>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</si>
  <si>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</si>
  <si>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</si>
  <si>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</si>
  <si>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</si>
  <si>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</si>
  <si>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</si>
  <si>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</si>
  <si>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</si>
  <si>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</si>
  <si>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</si>
  <si>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</si>
  <si>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</si>
  <si>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</si>
  <si>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</si>
  <si>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</si>
  <si>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</si>
  <si>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</si>
  <si>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</si>
  <si>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</si>
  <si>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</si>
  <si>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</si>
  <si>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</si>
  <si>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</si>
  <si>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</si>
  <si>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</si>
  <si>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</si>
  <si>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</si>
  <si>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</si>
  <si>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</si>
  <si>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</si>
  <si>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</si>
  <si>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</si>
  <si>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</si>
  <si>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</si>
  <si>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</si>
  <si>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</si>
  <si>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</si>
  <si>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</si>
  <si>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</si>
  <si>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</si>
  <si>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</si>
  <si>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</si>
  <si>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</si>
  <si>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</si>
  <si>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</si>
  <si>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</si>
  <si>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</si>
  <si>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</si>
  <si>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</si>
  <si>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</si>
  <si>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</si>
  <si>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</si>
  <si>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</si>
  <si>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</si>
  <si>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</si>
  <si>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</si>
  <si>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</si>
  <si>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</si>
  <si>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</si>
  <si>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</si>
  <si>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</si>
  <si>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</si>
  <si>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</si>
  <si>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</si>
  <si>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</si>
  <si>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</si>
  <si>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</si>
  <si>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</si>
  <si>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</si>
  <si>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</si>
  <si>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</si>
  <si>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</si>
  <si>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</si>
  <si>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</si>
  <si>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</si>
  <si>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</si>
  <si>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</si>
  <si>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</si>
  <si>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</si>
  <si>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</si>
  <si>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</si>
  <si>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</si>
  <si>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</si>
  <si>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</si>
  <si>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</si>
  <si>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</si>
  <si>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</si>
  <si>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</si>
  <si>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</si>
  <si>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</si>
  <si>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</si>
  <si>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</si>
  <si>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</si>
  <si>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</si>
  <si>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</si>
  <si>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</si>
  <si>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</si>
  <si>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</si>
  <si>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</si>
  <si>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</si>
  <si>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</si>
  <si>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</si>
  <si>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</si>
  <si>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</si>
  <si>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</si>
  <si>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</si>
  <si>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</si>
  <si>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</si>
  <si>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</si>
  <si>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</si>
  <si>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</si>
  <si>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</si>
  <si>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</si>
  <si>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</si>
  <si>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</si>
  <si>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</si>
  <si>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</si>
  <si>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</si>
  <si>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</si>
  <si>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</si>
  <si>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</si>
  <si>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</si>
  <si>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</si>
  <si>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</si>
  <si>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</si>
  <si>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</si>
  <si>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</si>
  <si>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</si>
  <si>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</si>
  <si>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</si>
  <si>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</si>
  <si>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</si>
  <si>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</si>
  <si>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</si>
  <si>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</si>
  <si>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</si>
  <si>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</si>
  <si>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</si>
  <si>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</si>
  <si>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</si>
  <si>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</si>
  <si>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</si>
  <si>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</si>
  <si>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</si>
  <si>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</si>
  <si>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</si>
  <si>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</si>
  <si>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</si>
  <si>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</si>
  <si>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</si>
  <si>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</si>
  <si>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</si>
  <si>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</si>
  <si>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</si>
  <si>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</si>
  <si>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</si>
  <si>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</si>
  <si>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</si>
  <si>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</si>
  <si>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</si>
  <si>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</si>
  <si>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</si>
  <si>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</si>
  <si>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</si>
  <si>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</si>
  <si>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</si>
  <si>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</si>
  <si>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</si>
  <si>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</si>
  <si>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</si>
  <si>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</si>
  <si>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</si>
  <si>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</si>
  <si>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</si>
  <si>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</si>
  <si>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</si>
  <si>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</si>
  <si>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</si>
  <si>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</si>
  <si>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</si>
  <si>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</si>
  <si>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</si>
  <si>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</si>
  <si>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</si>
  <si>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</si>
  <si>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</si>
  <si>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</si>
  <si>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</si>
  <si>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</si>
  <si>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</si>
  <si>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</si>
  <si>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</si>
  <si>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</si>
  <si>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</si>
  <si>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</si>
  <si>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</si>
  <si>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</si>
  <si>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</si>
  <si>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</si>
  <si>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</si>
  <si>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</si>
  <si>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</si>
  <si>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</si>
  <si>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</si>
  <si>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</si>
  <si>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</si>
  <si>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</si>
  <si>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</si>
  <si>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</si>
  <si>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</si>
  <si>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</si>
  <si>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</si>
  <si>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</si>
  <si>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</si>
  <si>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</si>
  <si>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</si>
  <si>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</si>
  <si>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</si>
  <si>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</si>
  <si>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</si>
  <si>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</si>
  <si>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</si>
  <si>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</si>
  <si>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</si>
  <si>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</si>
  <si>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</si>
  <si>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</si>
  <si>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</si>
  <si>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</si>
  <si>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</si>
  <si>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</si>
  <si>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</si>
  <si>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</si>
  <si>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</si>
  <si>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</si>
  <si>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</si>
  <si>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</si>
  <si>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</si>
  <si>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</si>
  <si>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</si>
  <si>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</si>
  <si>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</si>
  <si>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</si>
  <si>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</si>
  <si>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</si>
  <si>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</si>
  <si>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</si>
  <si>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</si>
  <si>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</si>
  <si>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</si>
  <si>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</si>
  <si>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</si>
  <si>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</si>
  <si>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</si>
  <si>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</si>
  <si>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</si>
  <si>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</si>
  <si>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</si>
  <si>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</si>
  <si>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</si>
  <si>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</si>
  <si>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</si>
  <si>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</si>
  <si>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</si>
  <si>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</si>
  <si>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</si>
  <si>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</si>
  <si>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</si>
  <si>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</si>
  <si>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</si>
  <si>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</si>
  <si>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</si>
  <si>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</si>
  <si>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</si>
  <si>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</si>
  <si>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</si>
  <si>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</si>
  <si>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</si>
  <si>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</si>
  <si>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</si>
  <si>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</si>
  <si>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</si>
  <si>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</si>
  <si>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</si>
  <si>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</si>
  <si>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</si>
  <si>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</si>
  <si>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</si>
  <si>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</si>
  <si>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</si>
  <si>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</si>
  <si>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</si>
  <si>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</si>
  <si>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</si>
  <si>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</si>
  <si>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</si>
  <si>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</si>
  <si>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</si>
  <si>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</si>
  <si>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</si>
  <si>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</si>
  <si>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</si>
  <si>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</si>
  <si>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</si>
  <si>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</si>
  <si>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</si>
  <si>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</si>
  <si>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</si>
  <si>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</si>
  <si>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</si>
  <si>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</si>
  <si>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</si>
  <si>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</si>
  <si>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</si>
  <si>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</si>
  <si>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</si>
  <si>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</si>
  <si>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</si>
  <si>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</si>
  <si>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</si>
  <si>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</si>
  <si>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</si>
  <si>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</si>
  <si>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</si>
  <si>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</si>
  <si>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</si>
  <si>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</si>
  <si>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</si>
  <si>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</si>
  <si>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</si>
  <si>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</si>
  <si>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</si>
  <si>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</si>
  <si>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</si>
  <si>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</si>
  <si>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</si>
  <si>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</si>
  <si>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</si>
  <si>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</si>
  <si>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</si>
  <si>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</si>
  <si>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</si>
  <si>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</si>
  <si>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</si>
  <si>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</si>
  <si>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</si>
  <si>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</si>
  <si>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</si>
  <si>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</si>
  <si>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</si>
  <si>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</si>
  <si>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</si>
  <si>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</si>
  <si>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</si>
  <si>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</si>
  <si>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</si>
  <si>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</si>
  <si>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</si>
  <si>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</si>
  <si>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</si>
  <si>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</si>
  <si>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</si>
  <si>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</si>
  <si>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</si>
  <si>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</si>
  <si>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</si>
  <si>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</si>
  <si>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</si>
  <si>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</si>
  <si>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</si>
  <si>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</si>
  <si>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</si>
  <si>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</si>
  <si>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</si>
  <si>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</si>
  <si>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</si>
  <si>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</si>
  <si>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</si>
  <si>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</si>
  <si>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</si>
  <si>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</si>
  <si>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</si>
  <si>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</si>
  <si>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</si>
  <si>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</si>
  <si>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</si>
  <si>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</si>
  <si>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</si>
  <si>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</si>
  <si>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</si>
  <si>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</si>
  <si>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</si>
  <si>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</si>
  <si>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</si>
  <si>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</si>
  <si>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</si>
  <si>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</si>
  <si>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</si>
  <si>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</si>
  <si>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</si>
  <si>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</si>
  <si>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</si>
  <si>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</si>
  <si>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</si>
  <si>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</si>
  <si>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</si>
  <si>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</si>
  <si>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</si>
  <si>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</si>
  <si>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</si>
  <si>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</si>
  <si>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</si>
  <si>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</si>
  <si>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</si>
  <si>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</si>
  <si>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</si>
  <si>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</si>
  <si>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</si>
  <si>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</si>
  <si>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</si>
  <si>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</si>
  <si>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</si>
  <si>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</si>
  <si>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</si>
  <si>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</si>
  <si>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</si>
  <si>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</si>
  <si>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</si>
  <si>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</si>
  <si>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</si>
  <si>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</si>
  <si>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</si>
  <si>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</si>
  <si>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</si>
  <si>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</si>
  <si>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</si>
  <si>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</si>
  <si>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</si>
  <si>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</si>
  <si>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</si>
  <si>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</si>
  <si>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</si>
  <si>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</si>
  <si>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</si>
  <si>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</si>
  <si>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</si>
  <si>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</si>
  <si>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</si>
  <si>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</si>
  <si>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</si>
  <si>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</si>
  <si>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</si>
  <si>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</si>
  <si>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</si>
  <si>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</si>
  <si>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</si>
  <si>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</si>
  <si>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</si>
  <si>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</si>
  <si>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</si>
  <si>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</si>
  <si>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</si>
  <si>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</si>
  <si>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</si>
  <si>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</si>
  <si>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</si>
  <si>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</si>
  <si>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</si>
  <si>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</si>
  <si>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</si>
  <si>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</si>
  <si>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</si>
  <si>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</si>
  <si>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</si>
  <si>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</si>
  <si>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</si>
  <si>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</si>
  <si>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</si>
  <si>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</si>
  <si>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</si>
  <si>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</si>
  <si>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</si>
  <si>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</si>
  <si>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</si>
  <si>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</si>
  <si>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</si>
  <si>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</si>
  <si>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</si>
  <si>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</si>
  <si>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</si>
  <si>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</si>
  <si>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</si>
  <si>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</si>
  <si>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</si>
  <si>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</si>
  <si>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</si>
  <si>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</si>
  <si>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</si>
  <si>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</si>
  <si>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</si>
  <si>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</si>
  <si>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</si>
  <si>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</si>
  <si>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</si>
  <si>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</si>
  <si>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</si>
  <si>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</si>
  <si>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</si>
  <si>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</si>
  <si>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</si>
  <si>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</si>
  <si>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</si>
  <si>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</si>
  <si>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</si>
  <si>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</si>
  <si>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</si>
  <si>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</si>
  <si>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</si>
  <si>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</si>
  <si>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</si>
  <si>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</si>
  <si>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</si>
  <si>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</si>
  <si>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</si>
  <si>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</si>
  <si>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</si>
  <si>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</si>
  <si>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</si>
  <si>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</si>
  <si>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</si>
  <si>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</si>
  <si>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</si>
  <si>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</si>
  <si>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</si>
  <si>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</si>
  <si>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</si>
  <si>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</si>
  <si>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</si>
  <si>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</si>
  <si>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</si>
  <si>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</si>
  <si>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</si>
  <si>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</si>
  <si>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</si>
  <si>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</si>
  <si>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</si>
  <si>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</si>
  <si>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</si>
  <si>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</si>
  <si>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</si>
  <si>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</si>
  <si>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</si>
  <si>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</si>
  <si>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</si>
  <si>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</si>
  <si>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</si>
  <si>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</si>
  <si>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</si>
  <si>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</si>
  <si>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</si>
  <si>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</si>
  <si>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</si>
  <si>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</si>
  <si>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</si>
  <si>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</si>
  <si>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</si>
  <si>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</si>
  <si>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</si>
  <si>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</si>
  <si>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</si>
  <si>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</si>
  <si>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</si>
  <si>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</si>
  <si>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</si>
  <si>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</si>
  <si>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</si>
  <si>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</si>
  <si>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</si>
  <si>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</si>
  <si>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</si>
  <si>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</si>
  <si>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</si>
  <si>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</si>
  <si>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</si>
  <si>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</si>
  <si>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</si>
  <si>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</si>
  <si>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</si>
  <si>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</si>
  <si>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</si>
  <si>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</si>
  <si>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</si>
  <si>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</si>
  <si>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</si>
  <si>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</si>
  <si>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</si>
  <si>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</si>
  <si>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</si>
  <si>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</si>
  <si>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</si>
  <si>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</si>
  <si>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</si>
  <si>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</si>
  <si>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</si>
  <si>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</si>
  <si>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</si>
  <si>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</si>
  <si>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</si>
  <si>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</si>
  <si>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</si>
  <si>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</si>
  <si>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</si>
  <si>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</si>
  <si>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</si>
  <si>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</si>
  <si>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</si>
  <si>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</si>
  <si>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</si>
  <si>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</si>
  <si>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</si>
  <si>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</si>
  <si>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</si>
  <si>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</si>
  <si>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</si>
  <si>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</si>
  <si>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</si>
  <si>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</si>
  <si>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</si>
  <si>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</si>
  <si>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</si>
  <si>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</si>
  <si>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</si>
  <si>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</si>
  <si>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</si>
  <si>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</si>
  <si>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</si>
  <si>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</si>
  <si>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</si>
  <si>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</si>
  <si>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</si>
  <si>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</si>
  <si>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</si>
  <si>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</si>
  <si>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</si>
  <si>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</si>
  <si>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</si>
  <si>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</si>
  <si>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</si>
  <si>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</si>
  <si>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</si>
  <si>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</si>
  <si>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</si>
  <si>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</si>
  <si>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</si>
  <si>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</si>
  <si>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</si>
  <si>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</si>
  <si>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</si>
  <si>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</si>
  <si>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</si>
  <si>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</si>
  <si>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</si>
  <si>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</si>
  <si>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</si>
  <si>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</si>
  <si>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</si>
  <si>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</si>
  <si>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</si>
  <si>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</si>
  <si>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</si>
  <si>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</si>
  <si>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</si>
  <si>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</si>
  <si>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</si>
  <si>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</si>
  <si>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</si>
  <si>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</si>
  <si>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</si>
  <si>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</si>
  <si>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</si>
  <si>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</si>
  <si>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</si>
  <si>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</si>
  <si>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</si>
  <si>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</si>
  <si>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</si>
  <si>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</si>
  <si>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</si>
  <si>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</si>
  <si>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</si>
  <si>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</si>
  <si>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</si>
  <si>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</si>
  <si>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</si>
  <si>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</si>
  <si>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</si>
  <si>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</si>
  <si>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</si>
  <si>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</si>
  <si>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</si>
  <si>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</si>
  <si>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</si>
  <si>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</si>
  <si>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</si>
  <si>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</si>
  <si>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</si>
  <si>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</si>
  <si>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</si>
  <si>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</si>
  <si>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</si>
  <si>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</si>
  <si>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</si>
  <si>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</si>
  <si>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</si>
  <si>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</si>
  <si>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</si>
  <si>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</si>
  <si>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</si>
  <si>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</si>
  <si>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</si>
  <si>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</si>
  <si>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</si>
  <si>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</si>
  <si>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</si>
  <si>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</si>
  <si>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</si>
  <si>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</si>
  <si>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</si>
  <si>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</si>
  <si>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</si>
  <si>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</si>
  <si>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</si>
  <si>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</si>
  <si>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</si>
  <si>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</si>
  <si>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</si>
  <si>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</si>
  <si>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</si>
  <si>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</si>
  <si>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</si>
  <si>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</si>
  <si>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</si>
  <si>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</si>
  <si>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</si>
  <si>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</si>
  <si>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</si>
  <si>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</si>
  <si>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</si>
  <si>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</si>
  <si>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</si>
  <si>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</si>
  <si>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</si>
  <si>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</si>
  <si>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</si>
  <si>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</si>
  <si>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</si>
  <si>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</si>
  <si>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</si>
  <si>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</si>
  <si>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</si>
  <si>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</si>
  <si>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</si>
  <si>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</si>
  <si>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</si>
  <si>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</si>
  <si>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</si>
  <si>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</si>
  <si>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</si>
  <si>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</si>
  <si>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</si>
  <si>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</si>
  <si>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</si>
  <si>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</si>
  <si>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</si>
  <si>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</si>
  <si>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</si>
  <si>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</si>
  <si>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</si>
  <si>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</si>
  <si>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</si>
  <si>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</si>
  <si>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</si>
  <si>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</si>
  <si>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</si>
  <si>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</si>
  <si>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</si>
  <si>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</si>
  <si>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</si>
  <si>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</si>
  <si>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</si>
  <si>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</si>
  <si>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</si>
  <si>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</si>
  <si>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</si>
  <si>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</si>
  <si>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</si>
  <si>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</si>
  <si>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</si>
  <si>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</si>
  <si>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</si>
  <si>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</si>
  <si>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</si>
  <si>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</si>
  <si>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</si>
  <si>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</si>
  <si>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</si>
  <si>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</si>
  <si>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</si>
  <si>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</si>
  <si>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</si>
  <si>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</si>
  <si>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</si>
  <si>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</si>
  <si>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</si>
  <si>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</si>
  <si>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</si>
  <si>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</si>
  <si>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</si>
  <si>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</si>
  <si>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</si>
  <si>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</si>
  <si>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</si>
  <si>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</si>
  <si>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</si>
  <si>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</si>
  <si>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</si>
  <si>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</si>
  <si>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</si>
  <si>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</si>
  <si>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</si>
  <si>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</si>
  <si>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</si>
  <si>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</si>
  <si>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</si>
  <si>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</si>
  <si>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</si>
  <si>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</si>
  <si>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</si>
  <si>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</si>
  <si>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</si>
  <si>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</si>
  <si>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</si>
  <si>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</si>
  <si>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</si>
  <si>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</si>
  <si>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</si>
  <si>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</si>
  <si>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</si>
  <si>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</si>
  <si>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</si>
  <si>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</si>
  <si>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</si>
  <si>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</si>
  <si>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</si>
  <si>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</si>
  <si>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</si>
  <si>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</si>
  <si>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</si>
  <si>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</si>
  <si>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</si>
  <si>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</si>
  <si>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</si>
  <si>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</si>
  <si>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</si>
  <si>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</si>
  <si>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</si>
  <si>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</si>
  <si>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</si>
  <si>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</si>
  <si>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</si>
  <si>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</si>
  <si>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</si>
  <si>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</si>
  <si>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</si>
  <si>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</si>
  <si>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</si>
  <si>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</si>
  <si>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</si>
  <si>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</si>
  <si>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</si>
  <si>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</si>
  <si>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</si>
  <si>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</si>
  <si>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</si>
  <si>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</si>
  <si>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</si>
  <si>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</si>
  <si>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</si>
  <si>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</si>
  <si>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</si>
  <si>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</si>
  <si>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</si>
  <si>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</si>
  <si>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</si>
  <si>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</si>
  <si>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</si>
  <si>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</si>
  <si>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</si>
  <si>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</si>
  <si>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</si>
  <si>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</si>
  <si>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</si>
  <si>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</si>
  <si>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</si>
  <si>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</si>
  <si>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</si>
  <si>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</si>
  <si>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</si>
  <si>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</si>
  <si>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</si>
  <si>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</si>
  <si>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</si>
  <si>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</si>
  <si>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</si>
  <si>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</si>
  <si>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</si>
  <si>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</si>
  <si>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</si>
  <si>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</si>
  <si>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</si>
  <si>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</si>
  <si>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</si>
  <si>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</si>
  <si>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</si>
  <si>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</si>
  <si>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</si>
  <si>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</si>
  <si>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</si>
  <si>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</si>
  <si>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</si>
  <si>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</si>
  <si>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</si>
  <si>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</si>
  <si>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</si>
  <si>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</si>
  <si>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</si>
  <si>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</si>
  <si>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</si>
  <si>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</si>
  <si>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</si>
  <si>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</si>
  <si>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</si>
  <si>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</si>
  <si>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</si>
  <si>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</si>
  <si>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</si>
  <si>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</si>
  <si>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</si>
  <si>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</si>
  <si>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</si>
  <si>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</si>
  <si>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</si>
  <si>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</si>
  <si>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</si>
  <si>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</si>
  <si>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</si>
  <si>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</si>
  <si>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</si>
  <si>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</si>
  <si>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</si>
  <si>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</si>
  <si>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</si>
  <si>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</si>
  <si>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</si>
  <si>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</si>
  <si>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</si>
  <si>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</si>
  <si>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</si>
  <si>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</si>
  <si>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</si>
  <si>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</si>
  <si>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</si>
  <si>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</si>
  <si>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</si>
  <si>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</si>
  <si>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</si>
  <si>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</si>
  <si>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</si>
  <si>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</si>
  <si>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</si>
  <si>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</si>
  <si>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</si>
  <si>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</si>
  <si>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</si>
  <si>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</si>
  <si>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</si>
  <si>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</si>
  <si>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</si>
  <si>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</si>
  <si>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</si>
  <si>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</si>
  <si>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</si>
  <si>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</si>
  <si>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</si>
  <si>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</si>
  <si>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</si>
  <si>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</si>
  <si>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</si>
  <si>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</si>
  <si>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</si>
  <si>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</si>
  <si>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</si>
  <si>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</si>
  <si>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</si>
  <si>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</si>
  <si>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</si>
  <si>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</si>
  <si>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</si>
  <si>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</si>
  <si>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</si>
  <si>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</si>
  <si>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</si>
  <si>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</si>
  <si>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</si>
  <si>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</si>
  <si>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</si>
  <si>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</si>
  <si>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</si>
  <si>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</si>
  <si>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</si>
  <si>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</si>
  <si>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</si>
  <si>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</si>
  <si>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</si>
  <si>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</si>
  <si>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</si>
  <si>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</si>
  <si>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</si>
  <si>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</si>
  <si>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</si>
  <si>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</si>
  <si>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</si>
  <si>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</si>
  <si>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</si>
  <si>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</si>
  <si>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</si>
  <si>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</si>
  <si>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</si>
  <si>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</si>
  <si>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</si>
  <si>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</si>
  <si>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</si>
  <si>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</si>
  <si>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</si>
  <si>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</si>
  <si>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</si>
  <si>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</si>
  <si>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</si>
  <si>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</si>
  <si>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</si>
  <si>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</si>
  <si>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</si>
  <si>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</si>
  <si>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</si>
  <si>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</si>
  <si>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</si>
  <si>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</si>
  <si>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</si>
  <si>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</si>
  <si>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</si>
  <si>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</si>
  <si>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</si>
  <si>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</si>
  <si>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</si>
  <si>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</si>
  <si>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</si>
  <si>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</si>
  <si>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</si>
  <si>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</si>
  <si>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</si>
  <si>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</si>
  <si>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</si>
  <si>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</si>
  <si>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</si>
  <si>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</si>
  <si>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</si>
  <si>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</si>
  <si>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</si>
  <si>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</si>
  <si>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</si>
  <si>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</si>
  <si>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</si>
  <si>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</si>
  <si>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</si>
  <si>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</si>
  <si>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</si>
  <si>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</si>
  <si>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</si>
  <si>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</si>
  <si>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</si>
  <si>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</si>
  <si>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</si>
  <si>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</si>
  <si>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</si>
  <si>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</si>
  <si>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</si>
  <si>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</si>
  <si>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</si>
  <si>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</si>
  <si>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</si>
  <si>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</si>
  <si>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</si>
  <si>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</si>
  <si>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</si>
  <si>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</si>
  <si>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</si>
  <si>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</si>
  <si>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</si>
  <si>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</si>
  <si>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</si>
  <si>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</si>
  <si>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</si>
  <si>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</si>
  <si>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</si>
  <si>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</si>
  <si>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</si>
  <si>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</si>
  <si>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</si>
  <si>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</si>
  <si>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</si>
  <si>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</si>
  <si>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</si>
  <si>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</si>
  <si>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</si>
  <si>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</si>
  <si>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</si>
  <si>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</si>
  <si>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</si>
  <si>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</si>
  <si>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</si>
  <si>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</si>
  <si>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</si>
  <si>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</si>
  <si>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</si>
  <si>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</si>
  <si>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</si>
  <si>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</si>
  <si>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</si>
  <si>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</si>
  <si>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</si>
  <si>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</si>
  <si>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</si>
  <si>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</si>
  <si>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</si>
  <si>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</si>
  <si>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</si>
  <si>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</si>
  <si>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</si>
  <si>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</si>
  <si>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</si>
  <si>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</si>
  <si>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</si>
  <si>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</si>
  <si>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</si>
  <si>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</si>
  <si>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</si>
  <si>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</si>
  <si>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</si>
  <si>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</si>
  <si>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</si>
  <si>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</si>
  <si>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</si>
  <si>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</si>
  <si>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</si>
  <si>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</si>
  <si>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</si>
  <si>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</si>
  <si>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</si>
  <si>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</si>
  <si>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</si>
  <si>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</si>
  <si>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</si>
  <si>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</si>
  <si>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</si>
  <si>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</si>
  <si>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</si>
  <si>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</si>
  <si>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</si>
  <si>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</si>
  <si>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</si>
  <si>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</si>
  <si>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</si>
  <si>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</si>
  <si>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</si>
  <si>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</si>
  <si>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</si>
  <si>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</si>
  <si>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</si>
  <si>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</si>
  <si>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</si>
  <si>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</si>
  <si>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</si>
  <si>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</si>
  <si>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</si>
  <si>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</si>
  <si>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</si>
  <si>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</si>
  <si>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</si>
  <si>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</si>
  <si>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</si>
  <si>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</si>
  <si>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</si>
  <si>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</si>
  <si>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</si>
  <si>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</si>
  <si>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</si>
  <si>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</si>
  <si>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</si>
  <si>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</si>
  <si>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</si>
  <si>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</si>
  <si>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</si>
  <si>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</si>
  <si>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</si>
  <si>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</si>
  <si>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</si>
  <si>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</si>
  <si>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</si>
  <si>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</si>
  <si>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</si>
  <si>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</si>
  <si>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</si>
  <si>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</si>
  <si>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</si>
  <si>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</si>
  <si>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</si>
  <si>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</si>
  <si>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</si>
  <si>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</si>
  <si>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</si>
  <si>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</si>
  <si>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</si>
  <si>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</si>
  <si>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</si>
  <si>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</si>
  <si>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</si>
  <si>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</si>
  <si>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</si>
  <si>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</si>
  <si>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</si>
  <si>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</si>
  <si>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</si>
  <si>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</si>
  <si>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</si>
  <si>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</si>
  <si>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</si>
  <si>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</si>
  <si>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</si>
  <si>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</si>
  <si>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</si>
  <si>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</si>
  <si>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</si>
  <si>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</si>
  <si>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</si>
  <si>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</si>
  <si>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</si>
  <si>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</si>
  <si>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</si>
  <si>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</si>
  <si>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</si>
  <si>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</si>
  <si>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</si>
  <si>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</si>
  <si>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</si>
  <si>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</si>
  <si>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</si>
  <si>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</si>
  <si>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</si>
  <si>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</si>
  <si>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</si>
  <si>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</si>
  <si>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</si>
  <si>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</si>
  <si>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</si>
  <si>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</si>
  <si>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</si>
  <si>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</si>
  <si>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</si>
  <si>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</si>
  <si>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</si>
  <si>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</si>
  <si>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</si>
  <si>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</si>
  <si>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</si>
  <si>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</si>
  <si>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</si>
  <si>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</si>
  <si>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</si>
  <si>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</si>
  <si>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</si>
  <si>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</si>
  <si>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</si>
  <si>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</si>
  <si>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</si>
  <si>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</si>
  <si>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</si>
  <si>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</si>
  <si>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</si>
  <si>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</si>
  <si>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</si>
  <si>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</si>
  <si>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</si>
  <si>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</si>
  <si>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</si>
  <si>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</si>
  <si>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</si>
  <si>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</si>
  <si>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</si>
  <si>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</si>
  <si>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</si>
  <si>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</si>
  <si>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</si>
  <si>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</si>
  <si>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</si>
  <si>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</si>
  <si>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</si>
  <si>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</si>
  <si>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</si>
  <si>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</si>
  <si>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</si>
  <si>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</si>
  <si>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</si>
  <si>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</si>
  <si>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</si>
  <si>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</si>
  <si>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</si>
  <si>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</si>
  <si>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</si>
  <si>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</si>
  <si>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</si>
  <si>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</si>
  <si>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</si>
  <si>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</si>
  <si>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</si>
  <si>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</si>
  <si>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</si>
  <si>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</si>
  <si>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</si>
  <si>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</si>
  <si>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</si>
  <si>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</si>
  <si>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</si>
  <si>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</si>
  <si>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</si>
  <si>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</si>
  <si>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</si>
  <si>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</si>
  <si>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</si>
  <si>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</si>
  <si>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</si>
  <si>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</si>
  <si>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</si>
  <si>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</si>
  <si>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</si>
  <si>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</si>
  <si>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</si>
  <si>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</si>
  <si>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</si>
  <si>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</si>
  <si>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</si>
  <si>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</si>
  <si>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</si>
  <si>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</si>
  <si>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</si>
  <si>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</si>
  <si>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</si>
  <si>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</si>
  <si>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</si>
  <si>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</si>
  <si>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</si>
  <si>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</si>
  <si>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</si>
  <si>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</si>
  <si>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</si>
  <si>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</si>
  <si>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</si>
  <si>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</si>
  <si>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</si>
  <si>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</si>
  <si>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</si>
  <si>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</si>
  <si>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</si>
  <si>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</si>
  <si>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</si>
  <si>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</si>
  <si>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</si>
  <si>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</si>
  <si>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</si>
  <si>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</si>
  <si>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</si>
  <si>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</si>
  <si>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</si>
  <si>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</si>
  <si>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</si>
  <si>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</si>
  <si>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</si>
  <si>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</si>
  <si>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</si>
  <si>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</si>
  <si>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</si>
  <si>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</si>
  <si>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</si>
  <si>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</si>
  <si>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</si>
  <si>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</si>
  <si>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</si>
  <si>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</si>
  <si>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</si>
  <si>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</si>
  <si>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</si>
  <si>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</si>
  <si>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</si>
  <si>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</si>
  <si>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</si>
  <si>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</si>
  <si>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</si>
  <si>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</si>
  <si>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</si>
  <si>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</si>
  <si>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</si>
  <si>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</si>
  <si>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</si>
  <si>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</si>
  <si>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</si>
  <si>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</si>
  <si>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</si>
  <si>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</si>
  <si>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</si>
  <si>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</si>
  <si>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</si>
  <si>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</si>
  <si>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</si>
  <si>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</si>
  <si>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</si>
  <si>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</si>
  <si>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</si>
  <si>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</si>
  <si>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</si>
  <si>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</si>
  <si>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</si>
  <si>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</si>
  <si>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</si>
  <si>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</si>
  <si>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</si>
  <si>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</si>
  <si>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</si>
  <si>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</si>
  <si>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</si>
  <si>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</si>
  <si>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</si>
  <si>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</si>
  <si>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</si>
  <si>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</si>
  <si>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</si>
  <si>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</si>
  <si>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</si>
  <si>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</si>
  <si>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</si>
  <si>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</si>
  <si>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</si>
  <si>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</si>
  <si>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</si>
  <si>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</si>
  <si>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</si>
  <si>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</si>
  <si>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</si>
  <si>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</si>
  <si>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</si>
  <si>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</si>
  <si>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</si>
  <si>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</si>
  <si>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</si>
  <si>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</si>
  <si>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</si>
  <si>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</si>
  <si>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</si>
  <si>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</si>
  <si>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</si>
  <si>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</si>
  <si>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</si>
  <si>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</si>
  <si>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</si>
  <si>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</si>
  <si>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</si>
  <si>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</si>
  <si>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</si>
  <si>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</si>
  <si>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</si>
  <si>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</si>
  <si>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</si>
  <si>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</si>
  <si>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</si>
  <si>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</si>
  <si>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</si>
  <si>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</si>
  <si>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</si>
  <si>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</si>
  <si>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</si>
  <si>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</si>
  <si>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</si>
  <si>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</si>
  <si>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</si>
  <si>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</si>
  <si>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</si>
  <si>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</si>
  <si>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</si>
  <si>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</si>
  <si>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</si>
  <si>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</si>
  <si>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</si>
  <si>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</si>
  <si>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</si>
  <si>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</si>
  <si>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</si>
  <si>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</si>
  <si>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</si>
  <si>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</si>
  <si>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</si>
  <si>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</si>
  <si>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</si>
  <si>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</si>
  <si>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</si>
  <si>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</si>
  <si>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</si>
  <si>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</si>
  <si>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</si>
  <si>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</si>
  <si>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</si>
  <si>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</si>
  <si>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</si>
  <si>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</si>
  <si>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</si>
  <si>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</si>
  <si>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</si>
  <si>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</si>
  <si>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</si>
  <si>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</si>
  <si>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</si>
  <si>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</si>
  <si>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</si>
  <si>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</si>
  <si>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</si>
  <si>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</si>
  <si>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</si>
  <si>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</si>
  <si>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</si>
  <si>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</si>
  <si>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</si>
  <si>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</si>
  <si>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</si>
  <si>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</si>
  <si>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</si>
  <si>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</si>
  <si>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</si>
  <si>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</si>
  <si>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</si>
  <si>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</si>
  <si>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</si>
  <si>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</si>
  <si>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</si>
  <si>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</si>
  <si>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</si>
  <si>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</si>
  <si>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</si>
  <si>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</si>
  <si>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</si>
  <si>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</si>
  <si>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</si>
  <si>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</si>
  <si>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</si>
  <si>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</si>
  <si>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</si>
  <si>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</si>
  <si>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</si>
  <si>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</si>
  <si>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</si>
  <si>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</si>
  <si>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</si>
  <si>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</si>
  <si>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</si>
  <si>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</si>
  <si>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</si>
  <si>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</si>
  <si>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</si>
  <si>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</si>
  <si>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</si>
  <si>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</si>
  <si>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</si>
  <si>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</si>
  <si>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</si>
  <si>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</si>
  <si>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</si>
  <si>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</si>
  <si>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</si>
  <si>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</si>
  <si>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</si>
  <si>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</si>
  <si>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</si>
  <si>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</si>
  <si>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</si>
  <si>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</si>
  <si>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</si>
  <si>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</si>
  <si>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</si>
  <si>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</si>
  <si>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</si>
  <si>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</si>
  <si>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</si>
  <si>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</si>
  <si>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</si>
  <si>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</si>
  <si>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</si>
  <si>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</si>
  <si>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</si>
  <si>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</si>
  <si>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</si>
  <si>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</si>
  <si>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</si>
  <si>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</si>
  <si>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</si>
  <si>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</si>
  <si>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</si>
  <si>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</si>
  <si>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</si>
  <si>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</si>
  <si>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</si>
  <si>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</si>
  <si>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</si>
  <si>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</si>
  <si>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</si>
  <si>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</si>
  <si>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</si>
  <si>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</si>
  <si>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</si>
  <si>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</si>
  <si>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</si>
  <si>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</si>
  <si>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</si>
  <si>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</si>
  <si>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</si>
  <si>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</si>
  <si>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</si>
  <si>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</si>
  <si>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</si>
  <si>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</si>
  <si>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</si>
  <si>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</si>
  <si>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</si>
  <si>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</si>
  <si>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</si>
  <si>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</si>
  <si>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</si>
  <si>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</si>
  <si>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</si>
  <si>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</si>
  <si>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</si>
  <si>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</si>
  <si>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</si>
  <si>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</si>
  <si>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</si>
  <si>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</si>
  <si>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</si>
  <si>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</si>
  <si>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</si>
  <si>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</si>
  <si>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</si>
  <si>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</si>
  <si>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</si>
  <si>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</si>
  <si>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</si>
  <si>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</si>
  <si>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</si>
  <si>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</si>
  <si>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</si>
  <si>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</si>
  <si>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</si>
  <si>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</si>
  <si>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</si>
  <si>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</si>
  <si>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</si>
  <si>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</si>
  <si>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</si>
  <si>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</si>
  <si>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</si>
  <si>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</si>
  <si>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</si>
  <si>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</si>
  <si>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</si>
  <si>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</si>
  <si>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</si>
  <si>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</si>
  <si>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</si>
  <si>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</si>
  <si>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</si>
  <si>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</si>
  <si>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</si>
  <si>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</si>
  <si>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</si>
  <si>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</si>
  <si>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</si>
  <si>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</si>
  <si>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</si>
  <si>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</si>
  <si>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</si>
  <si>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</si>
  <si>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</si>
  <si>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</si>
  <si>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</si>
  <si>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</si>
  <si>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</si>
  <si>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</si>
  <si>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</si>
  <si>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</si>
  <si>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</si>
  <si>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</si>
  <si>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</si>
  <si>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</si>
  <si>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</si>
  <si>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</si>
  <si>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</si>
  <si>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</si>
  <si>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</si>
  <si>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</si>
  <si>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</si>
  <si>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</si>
  <si>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</si>
  <si>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</si>
  <si>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</si>
  <si>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</si>
  <si>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</si>
  <si>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</si>
  <si>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</si>
  <si>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</si>
  <si>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</si>
  <si>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</si>
  <si>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</si>
  <si>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</si>
  <si>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</si>
  <si>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</si>
  <si>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</si>
  <si>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</si>
  <si>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</si>
  <si>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</si>
  <si>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</si>
  <si>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</si>
  <si>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</si>
  <si>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</si>
  <si>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</si>
  <si>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</si>
  <si>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</si>
  <si>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</si>
  <si>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</si>
  <si>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</si>
  <si>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</si>
  <si>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</si>
  <si>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</si>
  <si>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</si>
  <si>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</si>
  <si>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</si>
  <si>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</si>
  <si>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</si>
  <si>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</si>
  <si>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</si>
  <si>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</si>
  <si>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</si>
  <si>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</si>
  <si>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</si>
  <si>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</si>
  <si>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</si>
  <si>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</si>
  <si>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</si>
  <si>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</si>
  <si>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</si>
  <si>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</si>
  <si>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</si>
  <si>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</si>
  <si>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</si>
  <si>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</si>
  <si>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</si>
  <si>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</si>
  <si>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</si>
  <si>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</si>
  <si>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</si>
  <si>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</si>
  <si>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</si>
  <si>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</si>
  <si>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</si>
  <si>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</si>
  <si>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</si>
  <si>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</si>
  <si>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</si>
  <si>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</si>
  <si>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</si>
  <si>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</si>
  <si>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</si>
  <si>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</si>
  <si>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</si>
  <si>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</si>
  <si>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</si>
  <si>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</si>
  <si>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</si>
  <si>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</si>
  <si>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</si>
  <si>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</si>
  <si>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</si>
  <si>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</si>
  <si>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</si>
  <si>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</si>
  <si>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</si>
  <si>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</si>
  <si>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</si>
  <si>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</si>
  <si>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</si>
  <si>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</si>
  <si>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</si>
  <si>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</si>
  <si>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</si>
  <si>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</si>
  <si>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</si>
  <si>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</si>
  <si>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</si>
  <si>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</si>
  <si>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</si>
  <si>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</si>
  <si>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</si>
  <si>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</si>
  <si>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</si>
  <si>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</si>
  <si>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</si>
  <si>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</si>
  <si>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</si>
  <si>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</si>
  <si>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</si>
  <si>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</si>
  <si>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</si>
  <si>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</si>
  <si>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</si>
  <si>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</si>
  <si>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</si>
  <si>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</si>
  <si>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</si>
  <si>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</si>
  <si>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</si>
  <si>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</si>
  <si>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</si>
  <si>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</si>
  <si>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</si>
  <si>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</si>
  <si>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</si>
  <si>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</si>
  <si>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</si>
  <si>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</si>
  <si>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</si>
  <si>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</si>
  <si>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</si>
  <si>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</si>
  <si>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</si>
  <si>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</si>
  <si>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</si>
  <si>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</si>
  <si>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</si>
  <si>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</si>
  <si>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</si>
  <si>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</si>
  <si>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</si>
  <si>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</si>
  <si>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</si>
  <si>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</si>
  <si>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</si>
  <si>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</si>
  <si>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</si>
  <si>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</si>
  <si>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</si>
  <si>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</si>
  <si>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</si>
  <si>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</si>
  <si>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</si>
  <si>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</si>
  <si>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</si>
  <si>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</si>
  <si>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</si>
  <si>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</si>
  <si>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</si>
  <si>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</si>
  <si>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</si>
  <si>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</si>
  <si>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</si>
  <si>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</si>
  <si>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</si>
  <si>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</si>
  <si>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</si>
  <si>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</si>
  <si>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</si>
  <si>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</si>
  <si>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</si>
  <si>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</si>
  <si>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</si>
  <si>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</si>
  <si>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</si>
  <si>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</si>
  <si>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</si>
  <si>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</si>
  <si>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</si>
  <si>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</si>
  <si>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</si>
  <si>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</si>
  <si>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</si>
  <si>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</si>
  <si>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</si>
  <si>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</si>
  <si>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</si>
  <si>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</si>
  <si>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</si>
  <si>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</si>
  <si>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</si>
  <si>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</si>
  <si>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</si>
  <si>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</si>
  <si>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</si>
  <si>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</si>
  <si>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</si>
  <si>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</si>
  <si>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</si>
  <si>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</si>
  <si>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</si>
  <si>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</si>
  <si>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</si>
  <si>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</si>
  <si>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</si>
  <si>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</si>
  <si>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</si>
  <si>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</si>
  <si>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</si>
  <si>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</si>
  <si>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</si>
  <si>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</si>
  <si>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</si>
  <si>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</si>
  <si>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</si>
  <si>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</si>
  <si>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</si>
  <si>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</si>
  <si>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</si>
  <si>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</si>
  <si>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</si>
  <si>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</si>
  <si>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</si>
  <si>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</si>
  <si>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</si>
  <si>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</si>
  <si>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</si>
  <si>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</si>
  <si>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</si>
  <si>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</si>
  <si>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</si>
  <si>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</si>
  <si>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</si>
  <si>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</si>
  <si>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</si>
  <si>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</si>
  <si>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</si>
  <si>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</si>
  <si>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</si>
  <si>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</si>
  <si>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</si>
  <si>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</si>
  <si>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</si>
  <si>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</si>
  <si>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</si>
  <si>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</si>
  <si>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</si>
  <si>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</si>
  <si>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</si>
  <si>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</si>
  <si>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</si>
  <si>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</si>
  <si>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</si>
  <si>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</si>
  <si>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</si>
  <si>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</si>
  <si>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</si>
  <si>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</si>
  <si>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</si>
  <si>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</si>
  <si>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</si>
  <si>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</si>
  <si>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</si>
  <si>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</si>
  <si>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</si>
  <si>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</si>
  <si>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</si>
  <si>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</si>
  <si>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</si>
  <si>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</si>
  <si>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</si>
  <si>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</si>
  <si>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</si>
  <si>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</si>
  <si>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</si>
  <si>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</si>
  <si>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</si>
  <si>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</si>
  <si>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</si>
  <si>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</si>
  <si>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</si>
  <si>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</si>
  <si>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</si>
  <si>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</si>
  <si>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</si>
  <si>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</si>
  <si>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</si>
  <si>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</si>
  <si>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</si>
  <si>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</si>
  <si>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</si>
  <si>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</si>
  <si>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</si>
  <si>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</si>
  <si>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</si>
  <si>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</si>
  <si>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</si>
  <si>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</si>
  <si>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</si>
  <si>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</si>
  <si>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</si>
  <si>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</si>
  <si>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</si>
  <si>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</si>
  <si>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</si>
  <si>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</si>
  <si>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</si>
  <si>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</si>
  <si>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</si>
  <si>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</si>
  <si>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</si>
  <si>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</si>
  <si>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</si>
  <si>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</si>
  <si>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</si>
  <si>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</si>
  <si>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</si>
  <si>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</si>
  <si>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</si>
  <si>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</si>
  <si>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</si>
  <si>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</si>
  <si>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</si>
  <si>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</si>
  <si>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</si>
  <si>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</si>
  <si>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</si>
  <si>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</si>
  <si>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</si>
  <si>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</si>
  <si>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</si>
  <si>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</si>
  <si>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</si>
  <si>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</si>
  <si>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</si>
  <si>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</si>
  <si>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</si>
  <si>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</si>
  <si>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</si>
  <si>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</si>
  <si>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</si>
  <si>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</si>
  <si>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</si>
  <si>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</si>
  <si>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</si>
  <si>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</si>
  <si>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</si>
  <si>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</si>
  <si>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</si>
  <si>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</si>
  <si>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</si>
  <si>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</si>
  <si>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</si>
  <si>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</si>
  <si>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</si>
  <si>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</si>
  <si>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</si>
  <si>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</si>
  <si>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</si>
  <si>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</si>
  <si>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</si>
  <si>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</si>
  <si>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</si>
  <si>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</si>
  <si>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</si>
  <si>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</si>
  <si>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</si>
  <si>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</si>
  <si>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</si>
  <si>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</si>
  <si>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</si>
  <si>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</si>
  <si>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</si>
  <si>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</si>
  <si>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</si>
  <si>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</si>
  <si>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</si>
  <si>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</si>
  <si>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</si>
  <si>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</si>
  <si>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</si>
  <si>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</si>
  <si>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</si>
  <si>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</si>
  <si>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</si>
  <si>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</si>
  <si>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</si>
  <si>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</si>
  <si>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</si>
  <si>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</si>
  <si>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</si>
  <si>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</si>
  <si>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</si>
  <si>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</si>
  <si>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</si>
  <si>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</si>
  <si>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</si>
  <si>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</si>
  <si>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</si>
  <si>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</si>
  <si>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</si>
  <si>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</si>
  <si>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</si>
  <si>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</si>
  <si>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</si>
  <si>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</si>
  <si>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</si>
  <si>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</si>
  <si>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</si>
  <si>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</si>
  <si>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</si>
  <si>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</si>
  <si>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</si>
  <si>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</si>
  <si>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</si>
  <si>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</si>
  <si>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</si>
  <si>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</si>
  <si>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</si>
  <si>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</si>
  <si>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</si>
  <si>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</si>
  <si>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</si>
  <si>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</si>
  <si>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</si>
  <si>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</si>
  <si>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</si>
  <si>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</si>
  <si>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</si>
  <si>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</si>
  <si>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</si>
  <si>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</si>
  <si>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</si>
  <si>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</si>
  <si>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</si>
  <si>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</si>
  <si>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</si>
  <si>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</si>
  <si>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</si>
  <si>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</si>
  <si>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</si>
  <si>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</si>
  <si>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</si>
  <si>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</si>
  <si>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</si>
  <si>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</si>
  <si>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</si>
  <si>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</si>
  <si>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</si>
  <si>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</si>
  <si>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</si>
  <si>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</si>
  <si>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</si>
  <si>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</si>
  <si>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</si>
  <si>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</si>
  <si>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</si>
  <si>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</si>
  <si>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</si>
  <si>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</si>
  <si>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</si>
  <si>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</si>
  <si>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</si>
  <si>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</si>
  <si>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</si>
  <si>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</si>
  <si>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</si>
  <si>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</si>
  <si>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</si>
  <si>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</si>
  <si>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</si>
  <si>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</si>
  <si>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</si>
  <si>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</si>
  <si>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</si>
  <si>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</si>
  <si>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</si>
  <si>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</si>
  <si>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</si>
  <si>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</si>
  <si>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</si>
  <si>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</si>
  <si>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</si>
  <si>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</si>
  <si>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</si>
  <si>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</si>
  <si>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</si>
  <si>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</si>
  <si>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</si>
  <si>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</si>
  <si>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</si>
  <si>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</si>
  <si>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</si>
  <si>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</si>
  <si>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</si>
  <si>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</si>
  <si>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</si>
  <si>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</si>
  <si>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</si>
  <si>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</si>
  <si>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</si>
  <si>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</si>
  <si>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</si>
  <si>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</si>
  <si>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</si>
  <si>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</si>
  <si>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</si>
  <si>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</si>
  <si>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</si>
  <si>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</si>
  <si>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</si>
  <si>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</si>
  <si>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</si>
  <si>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</si>
  <si>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</si>
  <si>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</si>
  <si>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</si>
  <si>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</si>
  <si>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</si>
  <si>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</si>
  <si>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</si>
  <si>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</si>
  <si>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</si>
  <si>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</si>
  <si>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</si>
  <si>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</si>
  <si>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</si>
  <si>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</si>
  <si>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</si>
  <si>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</si>
  <si>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</si>
  <si>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</si>
  <si>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</si>
  <si>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</si>
  <si>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</si>
  <si>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</si>
  <si>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</si>
  <si>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</si>
  <si>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</si>
  <si>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</si>
  <si>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</si>
  <si>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</si>
  <si>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</si>
  <si>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</si>
  <si>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</si>
  <si>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</si>
  <si>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</si>
  <si>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</si>
  <si>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</si>
  <si>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</si>
  <si>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</si>
  <si>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</si>
  <si>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</si>
  <si>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</si>
  <si>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</si>
  <si>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</si>
  <si>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</si>
  <si>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</si>
  <si>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</si>
  <si>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</si>
  <si>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</si>
  <si>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</si>
  <si>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</si>
  <si>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</si>
  <si>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</si>
  <si>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</si>
  <si>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</si>
  <si>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</si>
  <si>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</si>
  <si>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</si>
  <si>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</si>
  <si>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</si>
  <si>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</si>
  <si>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</si>
  <si>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</si>
  <si>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</si>
  <si>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</si>
  <si>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</si>
  <si>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</si>
  <si>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</si>
  <si>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</si>
  <si>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</si>
  <si>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</si>
  <si>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</si>
  <si>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</si>
  <si>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</si>
  <si>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</si>
  <si>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</si>
  <si>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</si>
  <si>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</si>
  <si>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</si>
  <si>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</si>
  <si>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</si>
  <si>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</si>
  <si>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</si>
  <si>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</si>
  <si>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</si>
  <si>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</si>
  <si>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</si>
  <si>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</si>
  <si>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</si>
  <si>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</si>
  <si>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</si>
  <si>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</si>
  <si>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</si>
  <si>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</si>
  <si>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</si>
  <si>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</si>
  <si>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</si>
  <si>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</si>
  <si>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</si>
  <si>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</si>
  <si>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</si>
  <si>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</si>
  <si>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</si>
  <si>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</si>
  <si>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</si>
  <si>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</si>
  <si>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</si>
  <si>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</si>
  <si>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</si>
  <si>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</si>
  <si>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</si>
  <si>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</si>
  <si>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</si>
  <si>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</si>
  <si>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</si>
  <si>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</si>
  <si>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</si>
  <si>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</si>
  <si>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</si>
  <si>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</si>
  <si>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</si>
  <si>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</si>
  <si>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</si>
  <si>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</si>
  <si>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</si>
  <si>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</si>
  <si>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</si>
  <si>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</si>
  <si>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</si>
  <si>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</si>
  <si>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</si>
  <si>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</si>
  <si>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</si>
  <si>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</si>
  <si>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</si>
  <si>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</si>
  <si>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</si>
  <si>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</si>
  <si>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</si>
  <si>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</si>
  <si>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</si>
  <si>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</si>
  <si>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</si>
  <si>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</si>
  <si>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</si>
  <si>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</si>
  <si>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</si>
  <si>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</si>
  <si>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</si>
  <si>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</si>
  <si>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</si>
  <si>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</si>
  <si>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</si>
  <si>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</si>
  <si>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</si>
  <si>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</si>
  <si>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</si>
  <si>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</si>
  <si>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</si>
  <si>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</si>
  <si>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</si>
  <si>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</si>
  <si>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</si>
  <si>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</si>
  <si>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</si>
  <si>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</si>
  <si>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</si>
  <si>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</si>
  <si>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</si>
  <si>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</si>
  <si>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</si>
  <si>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</si>
  <si>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</si>
  <si>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</si>
  <si>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</si>
  <si>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</si>
  <si>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</si>
  <si>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</si>
  <si>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</si>
  <si>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</si>
  <si>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</si>
  <si>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</si>
  <si>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</si>
  <si>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</si>
  <si>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</si>
  <si>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</si>
  <si>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</si>
  <si>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</si>
  <si>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</si>
  <si>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</si>
  <si>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</si>
  <si>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</si>
  <si>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</si>
  <si>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</si>
  <si>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</si>
  <si>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</si>
  <si>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</si>
  <si>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</si>
  <si>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</si>
  <si>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</si>
  <si>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</si>
  <si>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</si>
  <si>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</si>
  <si>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</si>
  <si>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</si>
  <si>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</si>
  <si>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</si>
  <si>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</si>
  <si>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</si>
  <si>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</si>
  <si>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</si>
  <si>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</si>
  <si>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</si>
  <si>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</si>
  <si>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</si>
  <si>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</si>
  <si>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</si>
  <si>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</si>
  <si>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</si>
  <si>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</si>
  <si>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</si>
  <si>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</si>
  <si>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</si>
  <si>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</si>
  <si>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</si>
  <si>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</si>
  <si>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</si>
  <si>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</si>
  <si>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</si>
  <si>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</si>
  <si>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</si>
  <si>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</si>
  <si>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</si>
  <si>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</si>
  <si>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</si>
  <si>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</si>
  <si>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</si>
  <si>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</si>
  <si>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</si>
  <si>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</si>
  <si>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</si>
  <si>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</si>
  <si>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</si>
  <si>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</si>
  <si>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</si>
  <si>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</si>
  <si>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</si>
  <si>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</si>
  <si>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</si>
  <si>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</si>
  <si>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</si>
  <si>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</si>
  <si>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</si>
  <si>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</si>
  <si>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</si>
  <si>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</si>
  <si>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</si>
  <si>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</si>
  <si>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</si>
  <si>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</si>
  <si>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</si>
  <si>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</si>
  <si>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</si>
  <si>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</si>
  <si>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</si>
  <si>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</si>
  <si>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</si>
  <si>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</si>
  <si>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</si>
  <si>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</si>
  <si>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</si>
  <si>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</si>
  <si>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</si>
  <si>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</si>
  <si>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</si>
  <si>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</si>
  <si>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</si>
  <si>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</si>
  <si>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</si>
  <si>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</si>
  <si>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</si>
  <si>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</si>
  <si>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</si>
  <si>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</si>
  <si>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</si>
  <si>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</si>
  <si>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</si>
  <si>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</si>
  <si>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</si>
  <si>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</si>
  <si>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</si>
  <si>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</si>
  <si>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</si>
  <si>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</si>
  <si>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</si>
  <si>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</si>
  <si>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</si>
  <si>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</si>
  <si>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</si>
  <si>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</si>
  <si>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</si>
  <si>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</si>
  <si>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</si>
  <si>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</si>
  <si>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</si>
  <si>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</si>
  <si>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</si>
  <si>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</si>
  <si>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</si>
  <si>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</si>
  <si>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</si>
  <si>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</si>
  <si>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</si>
  <si>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</si>
  <si>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</si>
  <si>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</si>
  <si>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</si>
  <si>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</si>
  <si>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</si>
  <si>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</si>
  <si>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</si>
  <si>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</si>
  <si>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</si>
  <si>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</si>
  <si>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</si>
  <si>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</si>
  <si>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</si>
  <si>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</si>
  <si>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</si>
  <si>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</si>
  <si>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</si>
  <si>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</si>
  <si>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</si>
  <si>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</si>
  <si>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</si>
  <si>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</si>
  <si>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</si>
  <si>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</si>
  <si>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</si>
  <si>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</si>
  <si>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</si>
  <si>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</si>
  <si>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</si>
  <si>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</si>
  <si>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</si>
  <si>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</si>
  <si>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</si>
  <si>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</si>
  <si>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</si>
  <si>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</si>
  <si>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</si>
  <si>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</si>
  <si>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</si>
  <si>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</si>
  <si>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</si>
  <si>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</si>
  <si>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</si>
  <si>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</si>
  <si>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</si>
  <si>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</si>
  <si>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</si>
  <si>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</si>
  <si>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</si>
  <si>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</si>
  <si>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</si>
  <si>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</si>
  <si>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</si>
  <si>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</si>
  <si>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</si>
  <si>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</si>
  <si>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</si>
  <si>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</si>
  <si>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</si>
  <si>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</si>
  <si>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</si>
  <si>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</si>
  <si>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</si>
  <si>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</si>
  <si>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</si>
  <si>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</si>
  <si>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</si>
  <si>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</si>
  <si>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</si>
  <si>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</si>
  <si>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</si>
  <si>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</si>
  <si>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</si>
  <si>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</si>
  <si>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</si>
  <si>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</si>
  <si>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</si>
  <si>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</si>
  <si>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</si>
  <si>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</si>
  <si>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</si>
  <si>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</si>
  <si>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</si>
  <si>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</si>
  <si>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</si>
  <si>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</si>
  <si>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</si>
  <si>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</si>
  <si>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</si>
  <si>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</si>
  <si>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</si>
  <si>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</si>
  <si>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</si>
  <si>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</si>
  <si>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</si>
  <si>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</si>
  <si>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</si>
  <si>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</si>
  <si>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</si>
  <si>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</si>
  <si>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</si>
  <si>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</si>
  <si>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</si>
  <si>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</si>
  <si>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</si>
  <si>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</si>
  <si>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</si>
  <si>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</si>
  <si>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</si>
  <si>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</si>
  <si>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</si>
  <si>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</si>
  <si>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</si>
  <si>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</si>
  <si>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</si>
  <si>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</si>
  <si>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</si>
  <si>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</si>
  <si>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</si>
  <si>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</si>
  <si>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</si>
  <si>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</si>
  <si>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</si>
  <si>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</si>
  <si>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</si>
  <si>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</si>
  <si>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</si>
  <si>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</si>
  <si>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</si>
  <si>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</si>
  <si>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</si>
  <si>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</si>
  <si>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</si>
  <si>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</si>
  <si>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</si>
  <si>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</si>
  <si>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</si>
  <si>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</si>
  <si>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</si>
  <si>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</si>
  <si>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</si>
  <si>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</si>
  <si>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</si>
  <si>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</si>
  <si>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</si>
  <si>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</si>
  <si>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</si>
  <si>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</si>
  <si>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</si>
  <si>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</si>
  <si>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</si>
  <si>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</si>
  <si>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</si>
  <si>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</si>
  <si>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</si>
  <si>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</si>
  <si>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</si>
  <si>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</si>
  <si>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</si>
  <si>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</si>
  <si>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</si>
  <si>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</si>
  <si>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</si>
  <si>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</si>
  <si>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</si>
  <si>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</si>
  <si>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</si>
  <si>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</si>
  <si>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</si>
  <si>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</si>
  <si>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</si>
  <si>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</si>
  <si>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</si>
  <si>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</si>
  <si>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</si>
  <si>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</si>
  <si>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</si>
  <si>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</si>
  <si>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</si>
  <si>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</si>
  <si>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</si>
  <si>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</si>
  <si>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</si>
  <si>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</si>
  <si>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</si>
  <si>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</si>
  <si>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</si>
  <si>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</si>
  <si>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</si>
  <si>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</si>
  <si>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</si>
  <si>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</si>
  <si>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</si>
  <si>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</si>
  <si>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</si>
  <si>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</si>
  <si>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</si>
  <si>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</si>
  <si>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</si>
  <si>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</si>
  <si>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</si>
  <si>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</si>
  <si>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</si>
  <si>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</si>
  <si>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</si>
  <si>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</si>
  <si>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</si>
  <si>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</si>
  <si>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</si>
  <si>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</si>
  <si>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</si>
  <si>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</si>
  <si>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</si>
  <si>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</si>
  <si>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</si>
  <si>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</si>
  <si>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</si>
  <si>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</si>
  <si>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</si>
  <si>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</si>
  <si>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</si>
  <si>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</si>
  <si>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</si>
  <si>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</si>
  <si>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</si>
  <si>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</si>
  <si>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</si>
  <si>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</si>
  <si>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</si>
  <si>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</si>
  <si>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</si>
  <si>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</si>
  <si>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</si>
  <si>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</si>
  <si>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</si>
  <si>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</si>
  <si>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</si>
  <si>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</si>
  <si>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</si>
  <si>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</si>
  <si>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</si>
  <si>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</si>
  <si>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</si>
  <si>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</si>
  <si>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</si>
  <si>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</si>
  <si>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</si>
  <si>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</si>
  <si>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</si>
  <si>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</si>
  <si>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</si>
  <si>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</si>
  <si>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</si>
  <si>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</si>
  <si>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</si>
  <si>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</si>
  <si>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</si>
  <si>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</si>
  <si>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</si>
  <si>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</si>
  <si>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</si>
  <si>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</si>
  <si>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</si>
  <si>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</si>
  <si>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</si>
  <si>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</si>
  <si>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</si>
  <si>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</si>
  <si>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</si>
  <si>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</si>
  <si>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</si>
  <si>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</si>
  <si>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</si>
  <si>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</si>
  <si>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</si>
  <si>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</si>
  <si>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</si>
  <si>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</si>
  <si>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</si>
  <si>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</si>
  <si>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</si>
  <si>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</si>
  <si>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</si>
  <si>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</si>
  <si>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</si>
  <si>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</si>
  <si>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</si>
  <si>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</si>
  <si>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</si>
  <si>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</si>
  <si>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</si>
  <si>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</si>
  <si>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</si>
  <si>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</si>
  <si>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</si>
  <si>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</si>
  <si>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</si>
  <si>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</si>
  <si>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</si>
  <si>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</si>
  <si>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</si>
  <si>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</si>
  <si>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</si>
  <si>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</si>
  <si>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</si>
  <si>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</si>
  <si>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</si>
  <si>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</si>
  <si>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</si>
  <si>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</si>
  <si>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</si>
  <si>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</si>
  <si>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</si>
  <si>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</si>
  <si>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</si>
  <si>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</si>
  <si>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</si>
  <si>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</si>
  <si>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</si>
  <si>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</si>
  <si>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</si>
  <si>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</si>
  <si>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</si>
  <si>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</si>
  <si>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</si>
  <si>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</si>
  <si>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</si>
  <si>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</si>
  <si>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</si>
  <si>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</si>
  <si>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</si>
  <si>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</si>
  <si>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</si>
  <si>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</si>
  <si>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</si>
  <si>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</si>
  <si>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</si>
  <si>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</si>
  <si>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</si>
  <si>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</si>
  <si>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</si>
  <si>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</si>
  <si>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</si>
  <si>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</si>
  <si>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</si>
  <si>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</si>
  <si>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</si>
  <si>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</si>
  <si>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</si>
  <si>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</si>
  <si>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</si>
  <si>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</si>
  <si>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</si>
  <si>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</si>
  <si>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</si>
  <si>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</si>
  <si>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</si>
  <si>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</si>
  <si>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</si>
  <si>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</si>
  <si>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</si>
  <si>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</si>
  <si>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</si>
  <si>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</si>
  <si>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</si>
  <si>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</si>
  <si>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</si>
  <si>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</si>
  <si>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</si>
  <si>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</si>
  <si>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</si>
  <si>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</si>
  <si>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</si>
  <si>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</si>
  <si>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</si>
  <si>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</si>
  <si>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</si>
  <si>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</si>
  <si>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</si>
  <si>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</si>
  <si>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</si>
  <si>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</si>
  <si>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</si>
  <si>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</si>
  <si>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</si>
  <si>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</si>
  <si>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</si>
  <si>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</si>
  <si>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</si>
  <si>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</si>
  <si>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</si>
  <si>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</si>
  <si>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</si>
  <si>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</si>
  <si>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</si>
  <si>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</si>
  <si>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</si>
  <si>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</si>
  <si>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</si>
  <si>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</si>
  <si>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</si>
  <si>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</si>
  <si>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</si>
  <si>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</si>
  <si>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</si>
  <si>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</si>
  <si>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</si>
  <si>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</si>
  <si>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</si>
  <si>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</si>
  <si>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</si>
  <si>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</si>
  <si>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</si>
  <si>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</si>
  <si>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</si>
  <si>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</si>
  <si>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</si>
  <si>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</si>
  <si>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</si>
  <si>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</si>
  <si>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</si>
  <si>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</si>
  <si>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</si>
  <si>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</si>
  <si>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</si>
  <si>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</si>
  <si>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</si>
  <si>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</si>
  <si>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</si>
  <si>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</si>
  <si>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</si>
  <si>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</si>
  <si>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</si>
  <si>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</si>
  <si>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</si>
  <si>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</si>
  <si>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</si>
  <si>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</si>
  <si>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</si>
  <si>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</si>
  <si>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</si>
  <si>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</si>
  <si>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</si>
  <si>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</si>
  <si>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</si>
  <si>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</si>
  <si>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</si>
  <si>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</si>
  <si>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</si>
  <si>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</si>
  <si>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</si>
  <si>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</si>
  <si>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</si>
  <si>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</si>
  <si>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</si>
  <si>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</si>
  <si>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</si>
  <si>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</si>
  <si>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</si>
  <si>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</si>
  <si>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</si>
  <si>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</si>
  <si>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</si>
  <si>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</si>
  <si>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</si>
  <si>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</si>
  <si>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</si>
  <si>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</si>
  <si>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</si>
  <si>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</si>
  <si>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</si>
  <si>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</si>
  <si>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</si>
  <si>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</si>
  <si>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</si>
  <si>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</si>
  <si>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</si>
  <si>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</si>
  <si>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</si>
  <si>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</si>
  <si>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</si>
  <si>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</si>
  <si>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</si>
  <si>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</si>
  <si>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</si>
  <si>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</si>
  <si>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</si>
  <si>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</si>
  <si>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</si>
  <si>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</si>
  <si>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</si>
  <si>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</si>
  <si>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</si>
  <si>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</si>
  <si>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</si>
  <si>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</si>
  <si>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</si>
  <si>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</si>
  <si>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</si>
  <si>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</si>
  <si>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</si>
  <si>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</si>
  <si>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</si>
  <si>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</si>
  <si>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</si>
  <si>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</si>
  <si>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</si>
  <si>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</si>
  <si>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</si>
  <si>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</si>
  <si>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</si>
  <si>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</si>
  <si>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</si>
  <si>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</si>
  <si>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</si>
  <si>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</si>
  <si>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</si>
  <si>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</si>
  <si>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</si>
  <si>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</si>
  <si>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</si>
  <si>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</si>
  <si>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</si>
  <si>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</si>
  <si>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</si>
  <si>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</si>
  <si>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</si>
  <si>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</si>
  <si>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</si>
  <si>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</si>
  <si>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</si>
  <si>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</si>
  <si>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</si>
  <si>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</si>
  <si>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</si>
  <si>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</si>
  <si>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</si>
  <si>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</si>
  <si>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</si>
  <si>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</si>
  <si>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</si>
  <si>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</si>
  <si>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</si>
  <si>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</si>
  <si>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</si>
  <si>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</si>
  <si>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</si>
  <si>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</si>
  <si>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</si>
  <si>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</si>
  <si>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</si>
  <si>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</si>
  <si>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</si>
  <si>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</si>
  <si>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</si>
  <si>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</si>
  <si>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</si>
  <si>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</si>
  <si>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</si>
  <si>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</si>
  <si>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</si>
  <si>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</si>
  <si>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</si>
  <si>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</si>
  <si>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</si>
  <si>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</si>
  <si>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</si>
  <si>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</si>
  <si>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</si>
  <si>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</si>
  <si>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</si>
  <si>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</si>
  <si>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</si>
  <si>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</si>
  <si>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</si>
  <si>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</si>
  <si>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</si>
  <si>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</si>
  <si>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</si>
  <si>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</si>
  <si>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</si>
  <si>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</si>
  <si>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</si>
  <si>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</si>
  <si>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</si>
  <si>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</si>
  <si>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</si>
  <si>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</si>
  <si>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</si>
  <si>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</si>
  <si>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</si>
  <si>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</si>
  <si>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</si>
  <si>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</si>
  <si>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</si>
  <si>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</si>
  <si>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</si>
  <si>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</si>
  <si>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</si>
  <si>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</si>
  <si>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</si>
  <si>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</si>
  <si>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</si>
  <si>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</si>
  <si>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</si>
  <si>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</si>
  <si>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</si>
  <si>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</si>
  <si>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</si>
  <si>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</si>
  <si>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</si>
  <si>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</si>
  <si>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</si>
  <si>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</si>
  <si>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</si>
  <si>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</si>
  <si>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</si>
  <si>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</si>
  <si>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</si>
  <si>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</si>
  <si>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</si>
  <si>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</si>
  <si>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</si>
  <si>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</si>
  <si>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</si>
  <si>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</si>
  <si>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</si>
  <si>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</si>
  <si>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</si>
  <si>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</si>
  <si>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</si>
  <si>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</si>
  <si>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</si>
  <si>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</si>
  <si>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</si>
  <si>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</si>
  <si>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</si>
  <si>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</si>
  <si>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</si>
  <si>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</si>
  <si>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</si>
  <si>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</si>
  <si>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</si>
  <si>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</si>
  <si>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</si>
  <si>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</si>
  <si>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</si>
  <si>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</si>
  <si>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</si>
  <si>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</si>
  <si>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</si>
  <si>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</si>
  <si>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</si>
  <si>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</si>
  <si>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</si>
  <si>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</si>
  <si>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</si>
  <si>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</si>
  <si>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</si>
  <si>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</si>
  <si>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</si>
  <si>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</si>
  <si>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</si>
  <si>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</si>
  <si>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</si>
  <si>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</si>
  <si>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</si>
  <si>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</si>
  <si>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</si>
  <si>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</si>
  <si>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</si>
  <si>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</si>
  <si>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</si>
  <si>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</si>
  <si>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</si>
  <si>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</si>
  <si>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</si>
  <si>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</si>
  <si>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</si>
  <si>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</si>
  <si>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</si>
  <si>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</si>
  <si>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</si>
  <si>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</si>
  <si>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</si>
  <si>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</si>
  <si>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</si>
  <si>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</si>
  <si>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</si>
  <si>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</si>
  <si>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</si>
  <si>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</si>
  <si>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</si>
  <si>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</si>
  <si>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</si>
  <si>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</si>
  <si>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</si>
  <si>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</si>
  <si>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</si>
  <si>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</si>
  <si>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</si>
  <si>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</si>
  <si>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</si>
  <si>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</si>
  <si>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</si>
  <si>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</si>
  <si>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</si>
  <si>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</si>
  <si>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</si>
  <si>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</si>
  <si>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</si>
  <si>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</si>
  <si>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</si>
  <si>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</si>
  <si>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</si>
  <si>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</si>
  <si>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</si>
  <si>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</si>
  <si>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</si>
  <si>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</si>
  <si>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</si>
  <si>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</si>
  <si>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</si>
  <si>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</si>
  <si>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</si>
  <si>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</si>
  <si>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</si>
  <si>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</si>
  <si>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</si>
  <si>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</si>
  <si>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</si>
  <si>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</si>
  <si>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</si>
  <si>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</si>
  <si>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</si>
  <si>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</si>
  <si>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</si>
  <si>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</si>
  <si>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</si>
  <si>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</si>
  <si>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</si>
  <si>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</si>
  <si>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</si>
  <si>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</si>
  <si>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</si>
  <si>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</si>
  <si>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</si>
  <si>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</si>
  <si>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</si>
  <si>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</si>
  <si>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</si>
  <si>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</si>
  <si>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</si>
  <si>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</si>
  <si>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</si>
  <si>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</si>
  <si>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</si>
  <si>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</si>
  <si>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</si>
  <si>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</si>
  <si>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</si>
  <si>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</si>
  <si>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</si>
  <si>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</si>
  <si>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</si>
  <si>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</si>
  <si>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</si>
  <si>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</si>
  <si>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</si>
  <si>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</si>
  <si>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</si>
  <si>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</si>
  <si>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</si>
  <si>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</si>
  <si>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</si>
  <si>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</si>
  <si>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</si>
  <si>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</si>
  <si>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</si>
  <si>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</si>
  <si>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</si>
  <si>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</si>
  <si>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</si>
  <si>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</si>
  <si>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</si>
  <si>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</si>
  <si>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</si>
  <si>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</si>
  <si>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</si>
  <si>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</si>
  <si>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</si>
  <si>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</si>
  <si>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</si>
  <si>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</si>
  <si>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</si>
  <si>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</si>
  <si>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</si>
  <si>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</si>
  <si>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</si>
  <si>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</si>
  <si>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</si>
  <si>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</si>
  <si>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</si>
  <si>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</si>
  <si>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</si>
  <si>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</si>
  <si>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</si>
  <si>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</si>
  <si>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</si>
  <si>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</si>
  <si>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</si>
  <si>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</si>
  <si>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</si>
  <si>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</si>
  <si>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</si>
  <si>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</si>
  <si>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</si>
  <si>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</si>
  <si>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</si>
  <si>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</si>
  <si>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</si>
  <si>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</si>
  <si>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</si>
  <si>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</si>
  <si>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</si>
  <si>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</si>
  <si>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</si>
  <si>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</si>
  <si>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</si>
  <si>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</si>
  <si>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</si>
  <si>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</si>
  <si>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</si>
  <si>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</si>
  <si>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</si>
  <si>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</si>
  <si>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</si>
  <si>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</si>
  <si>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</si>
  <si>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</si>
  <si>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</si>
  <si>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</si>
  <si>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</si>
  <si>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</si>
  <si>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</si>
  <si>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</si>
  <si>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</si>
  <si>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</si>
  <si>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</si>
  <si>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</si>
  <si>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</si>
  <si>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</si>
  <si>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</si>
  <si>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</si>
  <si>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</si>
  <si>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</si>
  <si>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</si>
  <si>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</si>
  <si>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</si>
  <si>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</si>
  <si>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</si>
  <si>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</si>
  <si>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</si>
  <si>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</si>
  <si>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</si>
  <si>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</si>
  <si>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</si>
  <si>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</si>
  <si>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</si>
  <si>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</si>
  <si>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</si>
  <si>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</si>
  <si>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</si>
  <si>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</si>
  <si>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</si>
  <si>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</si>
  <si>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</si>
  <si>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</si>
  <si>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</si>
  <si>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</si>
  <si>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</si>
  <si>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</si>
  <si>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</si>
  <si>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</si>
  <si>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</si>
  <si>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</si>
  <si>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</si>
  <si>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</si>
  <si>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</si>
  <si>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</si>
  <si>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</si>
  <si>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</si>
  <si>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</si>
  <si>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</si>
  <si>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</si>
  <si>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</si>
  <si>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</si>
  <si>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</si>
  <si>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</si>
  <si>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</si>
  <si>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</si>
  <si>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</si>
  <si>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</si>
  <si>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</si>
  <si>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</si>
  <si>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</si>
  <si>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</si>
  <si>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</si>
  <si>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</si>
  <si>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</si>
  <si>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</si>
  <si>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</si>
  <si>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</si>
  <si>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</si>
  <si>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</si>
  <si>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</si>
  <si>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</si>
  <si>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</si>
  <si>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</si>
  <si>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</si>
  <si>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</si>
  <si>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</si>
  <si>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</si>
  <si>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</si>
  <si>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</si>
  <si>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</si>
  <si>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</si>
  <si>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</si>
  <si>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</si>
  <si>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</si>
  <si>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</si>
  <si>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</si>
  <si>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</si>
  <si>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</si>
  <si>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</si>
  <si>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</si>
  <si>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</si>
  <si>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</si>
  <si>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</si>
  <si>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</si>
  <si>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</si>
  <si>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</si>
  <si>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</si>
  <si>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</si>
  <si>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</si>
  <si>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</si>
  <si>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</si>
  <si>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</si>
  <si>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</si>
  <si>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</si>
  <si>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</si>
  <si>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</si>
  <si>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</si>
  <si>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</si>
  <si>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</si>
  <si>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</si>
  <si>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</si>
  <si>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</si>
  <si>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</si>
  <si>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</si>
  <si>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</si>
  <si>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</si>
  <si>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</si>
  <si>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</si>
  <si>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</si>
  <si>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</si>
  <si>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</si>
  <si>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</si>
  <si>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</si>
  <si>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</si>
  <si>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</si>
  <si>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</si>
  <si>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</si>
  <si>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</si>
  <si>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</si>
  <si>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</si>
  <si>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</si>
  <si>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</si>
  <si>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</si>
  <si>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</si>
  <si>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</si>
  <si>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</si>
  <si>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</si>
  <si>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</si>
  <si>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</si>
  <si>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</si>
  <si>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</si>
  <si>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</si>
  <si>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</si>
  <si>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</si>
  <si>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</si>
  <si>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</si>
  <si>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</si>
  <si>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</si>
  <si>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</si>
  <si>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</si>
  <si>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</si>
  <si>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</si>
  <si>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</si>
  <si>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</si>
  <si>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</si>
  <si>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</si>
  <si>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</si>
  <si>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</si>
  <si>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</si>
  <si>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</si>
  <si>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</si>
  <si>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</si>
  <si>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</si>
  <si>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</si>
  <si>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</si>
  <si>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</si>
  <si>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</si>
  <si>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</si>
  <si>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</si>
  <si>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</si>
  <si>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</si>
  <si>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</si>
  <si>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</si>
  <si>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</si>
  <si>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</si>
  <si>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</si>
  <si>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</si>
  <si>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</si>
  <si>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</si>
  <si>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</si>
  <si>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</si>
  <si>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</si>
  <si>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</si>
  <si>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</si>
  <si>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</si>
  <si>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</si>
  <si>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</si>
  <si>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</si>
  <si>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</si>
  <si>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</si>
  <si>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</si>
  <si>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</si>
  <si>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</si>
  <si>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</si>
  <si>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</si>
  <si>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</si>
  <si>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</si>
  <si>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</si>
  <si>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</si>
  <si>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</si>
  <si>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</si>
  <si>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</si>
  <si>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</si>
  <si>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</si>
  <si>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</si>
  <si>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</si>
  <si>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</si>
  <si>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</si>
  <si>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</si>
  <si>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</si>
  <si>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</si>
  <si>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</si>
  <si>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</si>
  <si>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</si>
  <si>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</si>
  <si>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</si>
  <si>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</si>
  <si>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</si>
  <si>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</si>
  <si>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</si>
  <si>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</si>
  <si>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</si>
  <si>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</si>
  <si>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</si>
  <si>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</si>
  <si>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</si>
  <si>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</si>
  <si>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</si>
  <si>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</si>
  <si>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</si>
  <si>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</si>
  <si>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</si>
  <si>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</si>
  <si>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</si>
  <si>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</si>
  <si>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</si>
  <si>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</si>
  <si>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</si>
  <si>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</si>
  <si>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</si>
  <si>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</si>
  <si>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</si>
  <si>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</si>
  <si>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</si>
  <si>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</si>
  <si>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</si>
  <si>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</si>
  <si>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</si>
  <si>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</si>
  <si>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</si>
  <si>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</si>
  <si>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</si>
  <si>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</si>
  <si>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</si>
  <si>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</si>
  <si>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</si>
  <si>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</si>
  <si>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</si>
  <si>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</si>
  <si>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</si>
  <si>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</si>
  <si>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</si>
  <si>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</si>
  <si>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</si>
  <si>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</si>
  <si>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</si>
  <si>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</si>
  <si>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</si>
  <si>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</si>
  <si>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</si>
  <si>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</si>
  <si>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</si>
  <si>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</si>
  <si>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</si>
  <si>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</si>
  <si>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</si>
  <si>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</si>
  <si>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</si>
  <si>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</si>
  <si>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</si>
  <si>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</si>
  <si>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</si>
  <si>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</si>
  <si>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</si>
  <si>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</si>
  <si>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</si>
  <si>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</si>
  <si>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</si>
  <si>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</si>
  <si>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</si>
  <si>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</si>
  <si>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</si>
  <si>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</si>
  <si>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</si>
  <si>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</si>
  <si>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</si>
  <si>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</si>
  <si>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</si>
  <si>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</si>
  <si>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</si>
  <si>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</si>
  <si>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</si>
  <si>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</si>
  <si>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</si>
  <si>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</si>
  <si>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</si>
  <si>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</si>
  <si>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</si>
  <si>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</si>
  <si>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</si>
  <si>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</si>
  <si>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</si>
  <si>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</si>
  <si>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</si>
  <si>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</si>
  <si>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</si>
  <si>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</si>
  <si>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</si>
  <si>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</si>
  <si>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</si>
  <si>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</si>
  <si>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</si>
  <si>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</si>
  <si>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</si>
  <si>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</si>
  <si>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</si>
  <si>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</si>
  <si>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</si>
  <si>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</si>
  <si>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</si>
  <si>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</si>
  <si>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</si>
  <si>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</si>
  <si>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</si>
  <si>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</si>
  <si>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</si>
  <si>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</si>
  <si>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</si>
  <si>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</si>
  <si>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</si>
  <si>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</si>
  <si>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</si>
  <si>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</si>
  <si>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</si>
  <si>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</si>
  <si>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</si>
  <si>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</si>
  <si>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</si>
  <si>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</si>
  <si>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</si>
  <si>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</si>
  <si>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</si>
  <si>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</si>
  <si>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</si>
  <si>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</si>
  <si>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</si>
  <si>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</si>
  <si>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</si>
  <si>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</si>
  <si>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</si>
  <si>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</si>
  <si>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</si>
  <si>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</si>
  <si>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</si>
  <si>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</si>
  <si>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</si>
  <si>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</si>
  <si>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</si>
  <si>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</si>
  <si>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</si>
  <si>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</si>
  <si>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</si>
  <si>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</si>
  <si>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</si>
  <si>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</si>
  <si>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</si>
  <si>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</si>
  <si>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</si>
  <si>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</si>
  <si>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</si>
  <si>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</si>
  <si>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</si>
  <si>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</si>
  <si>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</si>
  <si>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</si>
  <si>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</si>
  <si>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</si>
  <si>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</si>
  <si>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</si>
  <si>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</si>
  <si>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</si>
  <si>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</si>
  <si>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</si>
  <si>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</si>
  <si>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</si>
  <si>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</si>
  <si>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</si>
  <si>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</si>
  <si>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</si>
  <si>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</si>
  <si>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</si>
  <si>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</si>
  <si>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</si>
  <si>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</si>
  <si>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</si>
  <si>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</si>
  <si>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</si>
  <si>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</si>
  <si>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</si>
  <si>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</si>
  <si>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</si>
  <si>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</si>
  <si>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</si>
  <si>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</si>
  <si>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</si>
  <si>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</si>
  <si>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</si>
  <si>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</si>
  <si>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</si>
  <si>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</si>
  <si>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</si>
  <si>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</si>
  <si>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</si>
  <si>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</si>
  <si>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</si>
  <si>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</si>
  <si>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</si>
  <si>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</si>
  <si>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</si>
  <si>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</si>
  <si>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</si>
  <si>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</si>
  <si>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</si>
  <si>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</si>
  <si>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</si>
  <si>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</si>
  <si>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</si>
  <si>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</si>
  <si>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</si>
  <si>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</si>
  <si>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</si>
  <si>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</si>
  <si>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</si>
  <si>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</si>
  <si>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</si>
  <si>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</si>
  <si>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</si>
  <si>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</si>
  <si>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</si>
  <si>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</si>
  <si>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</si>
  <si>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</si>
  <si>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</si>
  <si>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</si>
  <si>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</si>
  <si>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</si>
  <si>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</si>
  <si>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</si>
  <si>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</si>
  <si>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</si>
  <si>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</si>
  <si>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</si>
  <si>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</si>
  <si>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</si>
  <si>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</si>
  <si>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</si>
  <si>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</si>
  <si>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</si>
  <si>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</si>
  <si>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</si>
  <si>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</si>
  <si>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</si>
  <si>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</si>
  <si>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</si>
  <si>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</si>
  <si>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</si>
  <si>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</si>
  <si>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</si>
  <si>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</si>
  <si>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</si>
  <si>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</si>
  <si>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</si>
  <si>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</si>
  <si>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</si>
  <si>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</si>
  <si>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</si>
  <si>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</si>
  <si>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</si>
  <si>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</si>
  <si>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</si>
  <si>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</si>
  <si>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</si>
  <si>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</si>
  <si>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</si>
  <si>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</si>
  <si>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</si>
  <si>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</si>
  <si>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</si>
  <si>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</si>
  <si>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</si>
  <si>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</si>
  <si>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</si>
  <si>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</si>
  <si>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</si>
  <si>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</si>
  <si>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</si>
  <si>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</si>
  <si>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</si>
  <si>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</si>
  <si>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</si>
  <si>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</si>
  <si>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</si>
  <si>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</si>
  <si>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</si>
  <si>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</si>
  <si>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</si>
  <si>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</si>
  <si>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</si>
  <si>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</si>
  <si>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</si>
  <si>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</si>
  <si>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</si>
  <si>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</si>
  <si>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</si>
  <si>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</si>
  <si>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</si>
  <si>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</si>
  <si>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</si>
  <si>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</si>
  <si>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</si>
  <si>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</si>
  <si>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</si>
  <si>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</si>
  <si>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</si>
  <si>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</si>
  <si>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</si>
  <si>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</si>
  <si>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</si>
  <si>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</si>
  <si>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</si>
  <si>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</si>
  <si>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</si>
  <si>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</si>
  <si>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</si>
  <si>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</si>
  <si>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</si>
  <si>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</si>
  <si>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</si>
  <si>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</si>
  <si>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</si>
  <si>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</si>
  <si>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</si>
  <si>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</si>
  <si>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</si>
  <si>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</si>
  <si>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</si>
  <si>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</si>
  <si>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</si>
  <si>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</si>
  <si>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</si>
  <si>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</si>
  <si>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</si>
  <si>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</si>
  <si>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</si>
  <si>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</si>
  <si>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</si>
  <si>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</si>
  <si>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</si>
  <si>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</si>
  <si>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</si>
  <si>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</si>
  <si>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</si>
  <si>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</si>
  <si>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</si>
  <si>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</si>
  <si>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</si>
  <si>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</si>
  <si>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</si>
  <si>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</si>
  <si>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</si>
  <si>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</si>
  <si>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</si>
  <si>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</si>
  <si>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</si>
  <si>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</si>
  <si>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</si>
  <si>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</si>
  <si>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</si>
  <si>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</si>
  <si>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</si>
  <si>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</si>
  <si>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</si>
  <si>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</si>
  <si>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</si>
  <si>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</si>
  <si>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</si>
  <si>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</si>
  <si>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</si>
  <si>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</si>
  <si>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</si>
  <si>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</si>
  <si>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</si>
  <si>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</si>
  <si>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</si>
  <si>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</si>
  <si>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</si>
  <si>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</si>
  <si>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</si>
  <si>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</si>
  <si>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</si>
  <si>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</si>
  <si>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</si>
  <si>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</si>
  <si>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</si>
  <si>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</si>
  <si>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</si>
  <si>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</si>
  <si>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</si>
  <si>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</si>
  <si>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</si>
  <si>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</si>
  <si>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</si>
  <si>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</si>
  <si>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</si>
  <si>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</si>
  <si>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</si>
  <si>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</si>
  <si>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</si>
  <si>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</si>
  <si>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</si>
  <si>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</si>
  <si>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</si>
  <si>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</si>
  <si>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</si>
  <si>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</si>
  <si>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</si>
  <si>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</si>
  <si>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</si>
  <si>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</si>
  <si>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</si>
  <si>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</si>
  <si>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</si>
  <si>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</si>
  <si>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</si>
  <si>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</si>
  <si>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</si>
  <si>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</si>
  <si>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</si>
  <si>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</si>
  <si>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</si>
  <si>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</si>
  <si>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</si>
  <si>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</si>
  <si>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</si>
  <si>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</si>
  <si>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</si>
  <si>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</si>
  <si>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</si>
  <si>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</si>
  <si>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</si>
  <si>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</si>
  <si>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</si>
  <si>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</si>
  <si>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</si>
  <si>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</si>
  <si>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</si>
  <si>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</si>
  <si>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</si>
  <si>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</si>
  <si>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</si>
  <si>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</si>
  <si>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</si>
  <si>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</si>
  <si>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</si>
  <si>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</si>
  <si>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</si>
  <si>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</si>
  <si>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</si>
  <si>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</si>
  <si>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</si>
  <si>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</si>
  <si>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</si>
  <si>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</si>
  <si>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</si>
  <si>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</si>
  <si>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</si>
  <si>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</si>
  <si>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</si>
  <si>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</si>
  <si>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</si>
  <si>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</si>
  <si>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</si>
  <si>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</si>
  <si>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</si>
  <si>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</si>
  <si>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</si>
  <si>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</si>
  <si>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</si>
  <si>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</si>
  <si>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</si>
  <si>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</si>
  <si>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</si>
  <si>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</si>
  <si>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</si>
  <si>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</si>
  <si>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</si>
  <si>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</si>
  <si>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</si>
  <si>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</si>
  <si>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</si>
  <si>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</si>
  <si>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</si>
  <si>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</si>
  <si>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</si>
  <si>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</si>
  <si>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</si>
  <si>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</si>
  <si>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</si>
  <si>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</si>
  <si>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</si>
  <si>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</si>
  <si>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</si>
  <si>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</si>
  <si>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</si>
  <si>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</si>
  <si>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</si>
  <si>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</si>
  <si>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</si>
  <si>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</si>
  <si>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</si>
  <si>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</si>
  <si>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</si>
  <si>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</si>
  <si>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</si>
  <si>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</si>
  <si>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</si>
  <si>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</si>
  <si>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</si>
  <si>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</si>
  <si>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</si>
  <si>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</si>
  <si>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</si>
  <si>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</si>
  <si>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</si>
  <si>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</si>
  <si>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</si>
  <si>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</si>
  <si>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</si>
  <si>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</si>
  <si>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</si>
  <si>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</si>
  <si>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</si>
  <si>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</si>
  <si>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</si>
  <si>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</si>
  <si>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</si>
  <si>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</si>
  <si>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</si>
  <si>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</si>
  <si>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</si>
  <si>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</si>
  <si>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</si>
  <si>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</si>
  <si>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</si>
  <si>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</si>
  <si>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</si>
  <si>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</si>
  <si>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</si>
  <si>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</si>
  <si>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</si>
  <si>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</si>
  <si>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</si>
  <si>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</si>
  <si>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</si>
  <si>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</si>
  <si>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</si>
  <si>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</si>
  <si>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</si>
  <si>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</si>
  <si>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</si>
  <si>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</si>
  <si>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</si>
  <si>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</si>
  <si>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</si>
  <si>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</si>
  <si>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</si>
  <si>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</si>
  <si>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</si>
  <si>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</si>
  <si>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</si>
  <si>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</si>
  <si>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</si>
  <si>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</si>
  <si>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</si>
  <si>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</si>
  <si>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</si>
  <si>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</si>
  <si>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</si>
  <si>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</si>
  <si>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</si>
  <si>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</si>
  <si>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</si>
  <si>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</si>
  <si>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</si>
  <si>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</si>
  <si>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</si>
  <si>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</si>
  <si>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</si>
  <si>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</si>
  <si>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</si>
  <si>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</si>
  <si>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</si>
  <si>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</si>
  <si>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</si>
  <si>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</si>
  <si>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</si>
  <si>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</si>
  <si>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</si>
  <si>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</si>
  <si>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</si>
  <si>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</si>
  <si>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</si>
  <si>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</si>
  <si>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</si>
  <si>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</si>
  <si>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</si>
  <si>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</si>
  <si>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</si>
  <si>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</si>
  <si>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</si>
  <si>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</si>
  <si>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</si>
  <si>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</si>
  <si>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</si>
  <si>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</si>
  <si>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</si>
  <si>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</si>
  <si>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</si>
  <si>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</si>
  <si>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</si>
  <si>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</si>
  <si>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</si>
  <si>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</si>
  <si>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</si>
  <si>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</si>
  <si>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</si>
  <si>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</si>
  <si>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</si>
  <si>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</si>
  <si>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</si>
  <si>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</si>
  <si>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</si>
  <si>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</si>
  <si>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</si>
  <si>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</si>
  <si>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</si>
  <si>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</si>
  <si>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</si>
  <si>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</si>
  <si>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</si>
  <si>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</si>
  <si>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</si>
  <si>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</si>
  <si>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</si>
  <si>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</si>
  <si>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</si>
  <si>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</si>
  <si>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</si>
  <si>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</si>
  <si>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</si>
  <si>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</si>
  <si>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</si>
  <si>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</si>
  <si>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</si>
  <si>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</si>
  <si>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</si>
  <si>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</si>
  <si>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</si>
  <si>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</si>
  <si>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</si>
  <si>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</si>
  <si>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</si>
  <si>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</si>
  <si>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</si>
  <si>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</si>
  <si>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</si>
  <si>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</si>
  <si>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</si>
  <si>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</si>
  <si>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</si>
  <si>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</si>
  <si>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</si>
  <si>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</si>
  <si>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</si>
  <si>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</si>
  <si>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</si>
  <si>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</si>
  <si>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</si>
  <si>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</si>
  <si>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</si>
  <si>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</si>
  <si>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</si>
  <si>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</si>
  <si>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</si>
  <si>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</si>
  <si>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</si>
  <si>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</si>
  <si>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</si>
  <si>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</si>
  <si>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</si>
  <si>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</si>
  <si>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</si>
  <si>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</si>
  <si>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</si>
  <si>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</si>
  <si>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</si>
  <si>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</si>
  <si>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</si>
  <si>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</si>
  <si>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</si>
  <si>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</si>
  <si>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</si>
  <si>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</si>
  <si>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</si>
  <si>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</si>
  <si>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</si>
  <si>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</si>
  <si>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</si>
  <si>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</si>
  <si>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</si>
  <si>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</si>
  <si>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</si>
  <si>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</si>
  <si>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</si>
  <si>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</si>
  <si>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</si>
  <si>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</si>
  <si>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</si>
  <si>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</si>
  <si>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</si>
  <si>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</si>
  <si>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</si>
  <si>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</si>
  <si>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</si>
  <si>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</si>
  <si>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</si>
  <si>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</si>
  <si>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</si>
  <si>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</si>
  <si>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</si>
  <si>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</si>
  <si>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</si>
  <si>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</si>
  <si>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</si>
  <si>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</si>
  <si>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</si>
  <si>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</si>
  <si>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</si>
  <si>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</si>
  <si>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</si>
  <si>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</si>
  <si>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</si>
  <si>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</si>
  <si>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</si>
  <si>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</si>
  <si>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</si>
  <si>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</si>
  <si>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</si>
  <si>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</si>
  <si>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</si>
  <si>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</si>
  <si>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</si>
  <si>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</si>
  <si>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</si>
  <si>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</si>
  <si>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</si>
  <si>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</si>
  <si>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</si>
  <si>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</si>
  <si>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</si>
  <si>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</si>
  <si>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</si>
  <si>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</si>
  <si>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</si>
  <si>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</si>
  <si>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</si>
  <si>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</si>
  <si>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</si>
  <si>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</si>
  <si>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</si>
  <si>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</si>
  <si>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</si>
  <si>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</si>
  <si>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</si>
  <si>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</si>
  <si>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</si>
  <si>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</si>
  <si>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</si>
  <si>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</si>
  <si>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</si>
  <si>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</si>
  <si>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</si>
  <si>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</si>
  <si>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</si>
  <si>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</si>
  <si>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</si>
  <si>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</si>
  <si>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</si>
  <si>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</si>
  <si>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</si>
  <si>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</si>
  <si>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</si>
  <si>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</si>
  <si>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</si>
  <si>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</si>
  <si>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</si>
  <si>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</si>
  <si>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</si>
  <si>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</si>
  <si>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</si>
  <si>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</si>
  <si>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</si>
  <si>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</si>
  <si>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</si>
  <si>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</si>
  <si>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</si>
  <si>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</si>
  <si>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</si>
  <si>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</si>
  <si>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</si>
  <si>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</si>
  <si>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</si>
  <si>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</si>
  <si>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</si>
  <si>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</si>
  <si>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</si>
  <si>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</si>
  <si>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</si>
  <si>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</si>
  <si>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</si>
  <si>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</si>
  <si>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</si>
  <si>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</si>
  <si>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</si>
  <si>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</si>
  <si>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</si>
  <si>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</si>
  <si>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</si>
  <si>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</si>
  <si>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</si>
  <si>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</si>
  <si>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</si>
  <si>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</si>
  <si>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</si>
  <si>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</si>
  <si>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</si>
  <si>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</si>
  <si>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</si>
  <si>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</si>
  <si>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</si>
  <si>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</si>
  <si>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</si>
  <si>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</si>
  <si>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</si>
  <si>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</si>
  <si>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</si>
  <si>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</si>
  <si>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</si>
  <si>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</si>
  <si>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</si>
  <si>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</si>
  <si>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</si>
  <si>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</si>
  <si>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</si>
  <si>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</si>
  <si>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</si>
  <si>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</si>
  <si>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</si>
  <si>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</si>
  <si>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</si>
  <si>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</si>
  <si>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</si>
  <si>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</si>
  <si>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</si>
  <si>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</si>
  <si>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</si>
  <si>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</si>
  <si>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</si>
  <si>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</si>
  <si>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</si>
  <si>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</si>
  <si>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</si>
  <si>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</si>
  <si>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</si>
  <si>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</si>
  <si>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</si>
  <si>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</si>
  <si>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</si>
  <si>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</si>
  <si>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</si>
  <si>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</si>
  <si>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</si>
  <si>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</si>
  <si>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</si>
  <si>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</si>
  <si>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</si>
  <si>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</si>
  <si>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</si>
  <si>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</si>
  <si>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</si>
  <si>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</si>
  <si>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</si>
  <si>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</si>
  <si>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</si>
  <si>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</si>
  <si>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</si>
  <si>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</si>
  <si>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</si>
  <si>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</si>
  <si>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</si>
  <si>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</si>
  <si>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</si>
  <si>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</si>
  <si>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</si>
  <si>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</si>
  <si>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</si>
  <si>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</si>
  <si>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</si>
  <si>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</si>
  <si>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</si>
  <si>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</si>
  <si>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</si>
  <si>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</si>
  <si>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</si>
  <si>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</si>
  <si>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</si>
  <si>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</si>
  <si>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</si>
  <si>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</si>
  <si>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</si>
  <si>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</si>
  <si>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</si>
  <si>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</si>
  <si>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</si>
  <si>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</si>
  <si>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</si>
  <si>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</si>
  <si>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</si>
  <si>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</si>
  <si>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</si>
  <si>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</si>
  <si>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</si>
  <si>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</si>
  <si>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</si>
  <si>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</si>
  <si>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</si>
  <si>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</si>
  <si>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</si>
  <si>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</si>
  <si>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</si>
  <si>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</si>
  <si>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</si>
  <si>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</si>
  <si>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</si>
  <si>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</si>
  <si>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</si>
  <si>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</si>
  <si>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</si>
  <si>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</si>
  <si>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</si>
  <si>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</si>
  <si>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</si>
  <si>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</si>
  <si>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</si>
  <si>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</si>
  <si>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</si>
  <si>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</si>
  <si>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</si>
  <si>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</si>
  <si>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</si>
  <si>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</si>
  <si>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</si>
  <si>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</si>
  <si>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</si>
  <si>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</si>
  <si>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</si>
  <si>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</si>
  <si>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</si>
  <si>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</si>
  <si>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</si>
  <si>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</si>
  <si>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</si>
  <si>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</si>
  <si>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</si>
  <si>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</si>
  <si>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</si>
  <si>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</si>
  <si>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</si>
  <si>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</si>
  <si>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</si>
  <si>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</si>
  <si>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</si>
  <si>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</si>
  <si>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</si>
  <si>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</si>
  <si>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</si>
  <si>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</si>
  <si>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</si>
  <si>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</si>
  <si>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</si>
  <si>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</si>
  <si>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</si>
  <si>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</si>
  <si>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</si>
  <si>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</si>
  <si>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</si>
  <si>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</si>
  <si>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</si>
  <si>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</si>
  <si>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</si>
  <si>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</si>
  <si>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</si>
  <si>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</si>
  <si>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</si>
  <si>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</si>
  <si>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</si>
  <si>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</si>
  <si>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</si>
  <si>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</si>
  <si>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</si>
  <si>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</si>
  <si>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</si>
  <si>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</si>
  <si>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</si>
  <si>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</si>
  <si>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</si>
  <si>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</si>
  <si>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</si>
  <si>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</si>
  <si>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</si>
  <si>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</si>
  <si>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</si>
  <si>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</si>
  <si>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</si>
  <si>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</si>
  <si>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</si>
  <si>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</si>
  <si>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</si>
  <si>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</si>
  <si>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</si>
  <si>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</si>
  <si>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</si>
  <si>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</si>
  <si>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</si>
  <si>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</si>
  <si>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</si>
  <si>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</si>
  <si>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</si>
  <si>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</si>
  <si>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</si>
  <si>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</si>
  <si>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</si>
  <si>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</si>
  <si>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</si>
  <si>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</si>
  <si>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</si>
  <si>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</si>
  <si>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</si>
  <si>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</si>
  <si>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</si>
  <si>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</si>
  <si>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</si>
  <si>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</si>
  <si>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</si>
  <si>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</si>
  <si>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</si>
  <si>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</si>
  <si>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</si>
  <si>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</si>
  <si>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</si>
  <si>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</si>
  <si>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</si>
  <si>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</si>
  <si>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</si>
  <si>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</si>
  <si>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</si>
  <si>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</si>
  <si>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</si>
  <si>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</si>
  <si>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</si>
  <si>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</si>
  <si>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</si>
  <si>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</si>
  <si>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</si>
  <si>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</si>
  <si>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</si>
  <si>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</si>
  <si>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</si>
  <si>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</si>
  <si>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</si>
  <si>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</si>
  <si>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</si>
  <si>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</si>
  <si>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</si>
  <si>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</si>
  <si>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</si>
  <si>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</si>
  <si>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</si>
  <si>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</si>
  <si>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</si>
  <si>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</si>
  <si>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</si>
  <si>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</si>
  <si>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</si>
  <si>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</si>
  <si>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</si>
  <si>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</si>
  <si>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</si>
  <si>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</si>
  <si>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</si>
  <si>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</si>
  <si>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</si>
  <si>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</si>
  <si>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</si>
  <si>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</si>
  <si>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</si>
  <si>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</si>
  <si>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</si>
  <si>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</si>
  <si>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</si>
  <si>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</si>
  <si>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</si>
  <si>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</si>
  <si>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</si>
  <si>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</si>
  <si>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</si>
  <si>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</si>
  <si>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</si>
  <si>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</si>
  <si>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</si>
  <si>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</si>
  <si>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</si>
  <si>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</si>
  <si>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</si>
  <si>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</si>
  <si>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</si>
  <si>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</si>
  <si>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</si>
  <si>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</si>
  <si>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</si>
  <si>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</si>
  <si>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</si>
  <si>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</si>
  <si>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</si>
  <si>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</si>
  <si>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</si>
  <si>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</si>
  <si>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</si>
  <si>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</si>
  <si>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</si>
  <si>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</si>
  <si>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</si>
  <si>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</si>
  <si>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</si>
  <si>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</si>
  <si>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</si>
  <si>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</si>
  <si>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</si>
  <si>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</si>
  <si>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</si>
  <si>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</si>
  <si>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</si>
  <si>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</si>
  <si>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</si>
  <si>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</si>
  <si>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</si>
  <si>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</si>
  <si>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</si>
  <si>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</si>
  <si>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</si>
  <si>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</si>
  <si>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</si>
  <si>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</si>
  <si>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</si>
  <si>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</si>
  <si>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</si>
  <si>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</si>
  <si>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</si>
  <si>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</si>
  <si>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</si>
  <si>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</si>
  <si>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</si>
  <si>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</si>
  <si>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</si>
  <si>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</si>
  <si>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</si>
  <si>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</si>
  <si>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</si>
  <si>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</si>
  <si>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</si>
  <si>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</si>
  <si>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</si>
  <si>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</si>
  <si>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</si>
  <si>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</si>
  <si>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</si>
  <si>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</si>
  <si>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</si>
  <si>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</si>
  <si>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</si>
  <si>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</si>
  <si>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</si>
  <si>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</si>
  <si>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</si>
  <si>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</si>
  <si>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</si>
  <si>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</si>
  <si>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</si>
  <si>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</si>
  <si>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</si>
  <si>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</si>
  <si>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</si>
  <si>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</si>
  <si>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</si>
  <si>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</si>
  <si>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</si>
  <si>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</si>
  <si>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</si>
  <si>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</si>
  <si>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</si>
  <si>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</si>
  <si>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</si>
  <si>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</si>
  <si>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</si>
  <si>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</si>
  <si>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</si>
  <si>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</si>
  <si>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</si>
  <si>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</si>
  <si>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</si>
  <si>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</si>
  <si>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</si>
  <si>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</si>
  <si>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</si>
  <si>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</si>
  <si>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</si>
  <si>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</si>
  <si>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</si>
  <si>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</si>
  <si>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</si>
  <si>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</si>
  <si>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</si>
  <si>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</si>
  <si>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</si>
  <si>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</si>
  <si>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</si>
  <si>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</si>
  <si>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</si>
  <si>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</si>
  <si>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</si>
  <si>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</si>
  <si>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</si>
  <si>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</si>
  <si>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</si>
  <si>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</si>
  <si>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</si>
  <si>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</si>
  <si>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</si>
  <si>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</si>
  <si>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</si>
  <si>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</si>
  <si>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</si>
  <si>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</si>
  <si>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</si>
  <si>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</si>
  <si>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</si>
  <si>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</si>
  <si>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</si>
  <si>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</si>
  <si>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</si>
  <si>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</si>
  <si>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</si>
  <si>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</si>
  <si>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</si>
  <si>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</si>
  <si>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</si>
  <si>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</si>
  <si>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</si>
  <si>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</si>
  <si>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</si>
  <si>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</si>
  <si>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</si>
  <si>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</si>
  <si>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</si>
  <si>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</si>
  <si>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</si>
  <si>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</si>
  <si>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</si>
  <si>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</si>
  <si>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</si>
  <si>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</si>
  <si>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</si>
  <si>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</si>
  <si>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</si>
  <si>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</si>
  <si>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</si>
  <si>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</si>
  <si>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</si>
  <si>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</si>
  <si>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</si>
  <si>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</si>
  <si>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</si>
  <si>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</si>
  <si>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</si>
  <si>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</si>
  <si>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</si>
  <si>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</si>
  <si>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</si>
  <si>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</si>
  <si>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</si>
  <si>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</si>
  <si>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</si>
  <si>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</si>
  <si>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</si>
  <si>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</si>
  <si>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</si>
  <si>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</si>
  <si>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</si>
  <si>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</si>
  <si>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</si>
  <si>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</si>
  <si>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</si>
  <si>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</si>
  <si>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</si>
  <si>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</si>
  <si>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</si>
  <si>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</si>
  <si>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</si>
  <si>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</si>
  <si>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</si>
  <si>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</si>
  <si>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</si>
  <si>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</si>
  <si>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</si>
  <si>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</si>
  <si>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</si>
  <si>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</si>
  <si>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</si>
  <si>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</si>
  <si>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</si>
  <si>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</si>
  <si>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</si>
  <si>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</si>
  <si>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</si>
  <si>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</si>
  <si>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</si>
  <si>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</si>
  <si>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</si>
  <si>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</si>
  <si>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</si>
  <si>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</si>
  <si>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</si>
  <si>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</si>
  <si>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</si>
  <si>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</si>
  <si>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</si>
  <si>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</si>
  <si>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</si>
  <si>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</si>
  <si>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</si>
  <si>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</si>
  <si>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</si>
  <si>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</si>
  <si>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</si>
  <si>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</si>
  <si>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</si>
  <si>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</si>
  <si>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</si>
  <si>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</si>
  <si>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</si>
  <si>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</si>
  <si>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</si>
  <si>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</si>
  <si>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</si>
  <si>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</si>
  <si>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</si>
  <si>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</si>
  <si>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</si>
  <si>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</si>
  <si>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</si>
  <si>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</si>
  <si>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</si>
  <si>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</si>
  <si>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</si>
  <si>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</si>
  <si>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</si>
  <si>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</si>
  <si>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</si>
  <si>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</si>
  <si>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</si>
  <si>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</si>
  <si>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</si>
  <si>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</si>
  <si>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</si>
  <si>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</si>
  <si>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</si>
  <si>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</si>
  <si>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</si>
  <si>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</si>
  <si>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</si>
  <si>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</si>
  <si>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</si>
  <si>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</si>
  <si>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</si>
  <si>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</si>
  <si>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</si>
  <si>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</si>
  <si>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</si>
  <si>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</si>
  <si>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</si>
  <si>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</si>
  <si>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</si>
  <si>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</si>
  <si>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</si>
  <si>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</si>
  <si>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</si>
  <si>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</si>
  <si>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</si>
  <si>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</si>
  <si>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</si>
  <si>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</si>
  <si>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</si>
  <si>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</si>
  <si>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</si>
  <si>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</si>
  <si>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</si>
  <si>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</si>
  <si>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</si>
  <si>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</si>
  <si>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</si>
  <si>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</si>
  <si>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</si>
  <si>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</si>
  <si>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</si>
  <si>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</si>
  <si>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</si>
  <si>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</si>
  <si>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</si>
  <si>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</si>
  <si>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</si>
  <si>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</si>
  <si>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</si>
  <si>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</si>
  <si>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</si>
  <si>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</si>
  <si>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</si>
  <si>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</si>
  <si>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</si>
  <si>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</si>
  <si>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</si>
  <si>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</si>
  <si>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</si>
  <si>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</si>
  <si>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</si>
  <si>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</si>
  <si>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</si>
  <si>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</si>
  <si>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</si>
  <si>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</si>
  <si>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</si>
  <si>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</si>
  <si>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</si>
  <si>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</si>
  <si>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</si>
  <si>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</si>
  <si>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</si>
  <si>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</si>
  <si>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</si>
  <si>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</si>
  <si>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</si>
  <si>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</si>
  <si>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</si>
  <si>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</si>
  <si>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</si>
  <si>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</si>
  <si>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</si>
  <si>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</si>
  <si>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</si>
  <si>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</si>
  <si>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</si>
  <si>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</si>
  <si>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</si>
  <si>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</si>
  <si>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</si>
  <si>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</si>
  <si>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</si>
  <si>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</si>
  <si>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</si>
  <si>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</si>
  <si>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</si>
  <si>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</si>
  <si>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</si>
  <si>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</si>
  <si>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</si>
  <si>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</si>
  <si>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</si>
  <si>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</si>
  <si>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</si>
  <si>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</si>
  <si>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</si>
  <si>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</si>
  <si>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</si>
  <si>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</si>
  <si>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</si>
  <si>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</si>
  <si>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</si>
  <si>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</si>
  <si>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</si>
  <si>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</si>
  <si>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</si>
  <si>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</si>
  <si>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</si>
  <si>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</si>
  <si>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</si>
  <si>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</si>
  <si>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</si>
  <si>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</si>
  <si>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</si>
  <si>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</si>
  <si>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</si>
  <si>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</si>
  <si>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</si>
  <si>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</si>
  <si>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</si>
  <si>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</si>
  <si>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</si>
  <si>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</si>
  <si>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</si>
  <si>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</si>
  <si>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</si>
  <si>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</si>
  <si>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</si>
  <si>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</si>
  <si>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</si>
  <si>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</si>
  <si>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</si>
  <si>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</si>
  <si>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</si>
  <si>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</si>
  <si>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</si>
  <si>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</si>
  <si>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</si>
  <si>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</si>
  <si>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</si>
  <si>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</si>
  <si>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</si>
  <si>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</si>
  <si>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</si>
  <si>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</si>
  <si>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</si>
  <si>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</si>
  <si>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</si>
  <si>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</si>
  <si>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</si>
  <si>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</si>
  <si>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</si>
  <si>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</si>
  <si>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</si>
  <si>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</si>
  <si>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</si>
  <si>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</si>
  <si>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</si>
  <si>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</si>
  <si>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</si>
  <si>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</si>
  <si>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</si>
  <si>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</si>
  <si>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</si>
  <si>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</si>
  <si>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</si>
  <si>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</si>
  <si>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</si>
  <si>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</si>
  <si>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</si>
  <si>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</si>
  <si>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</si>
  <si>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</si>
  <si>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</si>
  <si>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</si>
  <si>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</si>
  <si>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</si>
  <si>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</si>
  <si>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</si>
  <si>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</si>
  <si>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</si>
  <si>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</si>
  <si>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</si>
  <si>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</si>
  <si>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</si>
  <si>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</si>
  <si>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</si>
  <si>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</si>
  <si>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</si>
  <si>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</si>
  <si>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</si>
  <si>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</si>
  <si>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</si>
  <si>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</si>
  <si>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</si>
  <si>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</si>
  <si>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</si>
  <si>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</si>
  <si>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</si>
  <si>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</si>
  <si>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</si>
  <si>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</si>
  <si>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</si>
  <si>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</si>
  <si>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</si>
  <si>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</si>
  <si>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</si>
  <si>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</si>
  <si>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</si>
  <si>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</si>
  <si>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</si>
  <si>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</si>
  <si>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</si>
  <si>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</si>
  <si>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</si>
  <si>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</si>
  <si>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</si>
  <si>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</si>
  <si>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</si>
  <si>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</si>
  <si>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</si>
  <si>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</si>
  <si>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</si>
  <si>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</si>
  <si>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</si>
  <si>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</si>
  <si>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</si>
  <si>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</si>
  <si>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</si>
  <si>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</si>
  <si>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</si>
  <si>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</si>
  <si>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</si>
  <si>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</si>
  <si>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</si>
  <si>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</si>
  <si>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</si>
  <si>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</si>
  <si>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</si>
  <si>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</si>
  <si>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</si>
  <si>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</si>
  <si>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</si>
  <si>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</si>
  <si>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</si>
  <si>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</si>
  <si>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</si>
  <si>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</si>
  <si>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</si>
  <si>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</si>
  <si>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</si>
  <si>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</si>
  <si>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</si>
  <si>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</si>
  <si>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</si>
  <si>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</si>
  <si>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</si>
  <si>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</si>
  <si>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</si>
  <si>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</si>
  <si>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</si>
  <si>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</si>
  <si>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</si>
  <si>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</si>
  <si>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</si>
  <si>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</si>
  <si>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</si>
  <si>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</si>
  <si>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</si>
  <si>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</si>
  <si>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</si>
  <si>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</si>
  <si>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</si>
  <si>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</si>
  <si>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</si>
  <si>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</si>
  <si>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</si>
  <si>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</si>
  <si>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</si>
  <si>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</si>
  <si>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</si>
  <si>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</si>
  <si>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</si>
  <si>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</si>
  <si>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</si>
  <si>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</si>
  <si>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</si>
  <si>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</si>
  <si>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</si>
  <si>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</si>
  <si>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</si>
  <si>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</si>
  <si>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</si>
  <si>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</si>
  <si>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</si>
  <si>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</si>
  <si>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</si>
  <si>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</si>
  <si>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</si>
  <si>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</si>
  <si>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</si>
  <si>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</si>
  <si>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</si>
  <si>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</si>
  <si>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</si>
  <si>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</si>
  <si>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</si>
  <si>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</si>
  <si>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</si>
  <si>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</si>
  <si>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</si>
  <si>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</si>
  <si>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</si>
  <si>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</si>
  <si>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</si>
  <si>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</si>
  <si>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</si>
  <si>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</si>
  <si>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</si>
  <si>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</si>
  <si>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</si>
  <si>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</si>
  <si>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</si>
  <si>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</si>
  <si>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</si>
  <si>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</si>
  <si>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</si>
  <si>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</si>
  <si>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</si>
  <si>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</si>
  <si>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</si>
  <si>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</si>
  <si>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</si>
  <si>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</si>
  <si>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</si>
  <si>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</si>
  <si>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</si>
  <si>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</si>
  <si>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</si>
  <si>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</si>
  <si>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</si>
  <si>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</si>
  <si>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</si>
  <si>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</si>
  <si>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</si>
  <si>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</si>
  <si>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</si>
  <si>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</si>
  <si>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</si>
  <si>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</si>
  <si>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</si>
  <si>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</si>
  <si>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</si>
  <si>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</si>
  <si>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</si>
  <si>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</si>
  <si>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</si>
  <si>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</si>
  <si>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</si>
  <si>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</si>
  <si>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</si>
  <si>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</si>
  <si>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</si>
  <si>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</si>
  <si>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</si>
  <si>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</si>
  <si>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</si>
  <si>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</si>
  <si>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</si>
  <si>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</si>
  <si>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</si>
  <si>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</si>
  <si>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</si>
  <si>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</si>
  <si>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</si>
  <si>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</si>
  <si>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</si>
  <si>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</si>
  <si>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</si>
  <si>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</si>
  <si>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</si>
  <si>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</si>
  <si>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</si>
  <si>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</si>
  <si>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</si>
  <si>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</si>
  <si>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</si>
  <si>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</si>
  <si>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</si>
  <si>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</si>
  <si>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</si>
  <si>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</si>
  <si>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</si>
  <si>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</si>
  <si>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</si>
  <si>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</si>
  <si>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</si>
  <si>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</si>
  <si>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</si>
  <si>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</si>
  <si>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</si>
  <si>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</si>
  <si>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</si>
  <si>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</si>
  <si>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</si>
  <si>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</si>
  <si>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</si>
  <si>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</si>
  <si>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</si>
  <si>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</si>
  <si>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</si>
  <si>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</si>
  <si>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</si>
  <si>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</si>
  <si>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</si>
  <si>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</si>
  <si>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</si>
  <si>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</si>
  <si>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</si>
  <si>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</si>
  <si>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</si>
  <si>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</si>
  <si>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</si>
  <si>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</si>
  <si>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</si>
  <si>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</si>
  <si>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</si>
  <si>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</si>
  <si>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</si>
  <si>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</si>
  <si>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</si>
  <si>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</si>
  <si>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</si>
  <si>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</si>
  <si>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</si>
  <si>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</si>
  <si>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</si>
  <si>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</si>
  <si>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</si>
  <si>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</si>
  <si>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</si>
  <si>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</si>
  <si>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</si>
  <si>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</si>
  <si>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</si>
  <si>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</si>
  <si>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</si>
  <si>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</si>
  <si>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</si>
  <si>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</si>
  <si>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</si>
  <si>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</si>
  <si>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</si>
  <si>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</si>
  <si>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</si>
  <si>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</si>
  <si>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</si>
  <si>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</si>
  <si>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</si>
  <si>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</si>
  <si>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</si>
  <si>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</si>
  <si>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</si>
  <si>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</si>
  <si>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</si>
  <si>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</si>
  <si>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</si>
  <si>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</si>
  <si>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</si>
  <si>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</si>
  <si>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</si>
  <si>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</si>
  <si>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</si>
  <si>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</si>
  <si>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</si>
  <si>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</si>
  <si>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</si>
  <si>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</si>
  <si>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</si>
  <si>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</si>
  <si>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</si>
  <si>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</si>
  <si>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</si>
  <si>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</si>
  <si>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</si>
  <si>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</si>
  <si>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</si>
  <si>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</si>
  <si>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</si>
  <si>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</si>
  <si>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</si>
  <si>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</si>
  <si>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</si>
  <si>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</si>
  <si>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</si>
  <si>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</si>
  <si>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</si>
  <si>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</si>
  <si>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</si>
  <si>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</si>
  <si>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</si>
  <si>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</si>
  <si>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</si>
  <si>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</si>
  <si>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</si>
  <si>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</si>
  <si>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</si>
  <si>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</si>
  <si>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</si>
  <si>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</si>
  <si>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</si>
  <si>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</si>
  <si>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</si>
  <si>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</si>
  <si>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</si>
  <si>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</si>
  <si>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</si>
  <si>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</si>
  <si>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</si>
  <si>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</si>
  <si>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</si>
  <si>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</si>
  <si>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</si>
  <si>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</si>
  <si>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</si>
  <si>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</si>
  <si>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</si>
  <si>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</si>
  <si>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</si>
  <si>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</si>
  <si>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</si>
  <si>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</si>
  <si>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</si>
  <si>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</si>
  <si>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</si>
  <si>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</si>
  <si>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</si>
  <si>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</si>
  <si>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</si>
  <si>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</si>
  <si>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</si>
  <si>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</si>
  <si>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</si>
  <si>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</si>
  <si>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</si>
  <si>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</si>
  <si>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</si>
  <si>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</si>
  <si>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</si>
  <si>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</si>
  <si>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</si>
  <si>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</si>
  <si>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</si>
  <si>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</si>
  <si>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</si>
  <si>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</si>
  <si>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</si>
  <si>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</si>
  <si>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</si>
  <si>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</si>
  <si>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</si>
  <si>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</si>
  <si>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</si>
  <si>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</si>
  <si>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</si>
  <si>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</si>
  <si>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</si>
  <si>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</si>
  <si>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</si>
  <si>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</si>
  <si>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</si>
  <si>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</si>
  <si>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</si>
  <si>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</si>
  <si>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</si>
  <si>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</si>
  <si>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</si>
  <si>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</si>
  <si>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</si>
  <si>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</si>
  <si>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</si>
  <si>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</si>
  <si>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</si>
  <si>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</si>
  <si>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</si>
  <si>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</si>
  <si>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</si>
  <si>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</si>
  <si>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</si>
  <si>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</si>
  <si>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</si>
  <si>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</si>
  <si>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</si>
  <si>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</si>
  <si>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</si>
  <si>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</si>
  <si>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</si>
  <si>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</si>
  <si>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</si>
  <si>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</si>
  <si>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</si>
  <si>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</si>
  <si>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</si>
  <si>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</si>
  <si>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</si>
  <si>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</si>
  <si>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</si>
  <si>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</si>
  <si>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</si>
  <si>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</si>
  <si>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</si>
  <si>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</si>
  <si>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</si>
  <si>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</si>
  <si>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</si>
  <si>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</si>
  <si>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</si>
  <si>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</si>
  <si>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</si>
  <si>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</si>
  <si>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</si>
  <si>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</si>
  <si>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</si>
  <si>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</si>
  <si>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</si>
  <si>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</si>
  <si>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</si>
  <si>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</si>
  <si>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</si>
  <si>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</si>
  <si>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</si>
  <si>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</si>
  <si>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</si>
  <si>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</si>
  <si>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</si>
  <si>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</si>
  <si>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</si>
  <si>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</si>
  <si>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</si>
  <si>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</si>
  <si>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</si>
  <si>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</si>
  <si>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</si>
  <si>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</si>
  <si>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</si>
  <si>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</si>
  <si>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</si>
  <si>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</si>
  <si>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</si>
  <si>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</si>
  <si>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</si>
  <si>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</si>
  <si>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</si>
  <si>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</si>
  <si>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</si>
  <si>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</si>
  <si>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</si>
  <si>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</si>
  <si>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</si>
  <si>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</si>
  <si>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</si>
  <si>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</si>
  <si>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</si>
  <si>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</si>
  <si>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</si>
  <si>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</si>
  <si>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</si>
  <si>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</si>
  <si>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</si>
  <si>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</si>
  <si>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</si>
  <si>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</si>
  <si>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</si>
  <si>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</si>
  <si>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</si>
  <si>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</si>
  <si>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</si>
  <si>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</si>
  <si>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</si>
  <si>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</si>
  <si>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</si>
  <si>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</si>
  <si>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</si>
  <si>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</si>
  <si>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</si>
  <si>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</si>
  <si>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</si>
  <si>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</si>
  <si>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</si>
  <si>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</si>
  <si>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</si>
  <si>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</si>
  <si>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</si>
  <si>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</si>
  <si>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</si>
  <si>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</si>
  <si>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</si>
  <si>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</si>
  <si>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</si>
  <si>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</si>
  <si>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</si>
  <si>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</si>
  <si>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</si>
  <si>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</si>
  <si>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</si>
  <si>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</si>
  <si>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</si>
  <si>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</si>
  <si>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</si>
  <si>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</si>
  <si>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</si>
  <si>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</si>
  <si>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</si>
  <si>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</si>
  <si>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</si>
  <si>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</si>
  <si>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</si>
  <si>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</si>
  <si>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</si>
  <si>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</si>
  <si>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</si>
  <si>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</si>
  <si>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</si>
  <si>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</si>
  <si>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</si>
  <si>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</si>
  <si>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</si>
  <si>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</si>
  <si>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</si>
  <si>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</si>
  <si>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</si>
  <si>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</si>
  <si>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</si>
  <si>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</si>
  <si>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</si>
  <si>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</si>
  <si>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</si>
  <si>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</si>
  <si>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</si>
  <si>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</si>
  <si>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</si>
  <si>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</si>
  <si>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</si>
  <si>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</si>
  <si>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</si>
  <si>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</si>
  <si>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</si>
  <si>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</si>
  <si>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</si>
  <si>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</si>
  <si>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</si>
  <si>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</si>
  <si>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</si>
  <si>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</si>
  <si>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</si>
  <si>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</si>
  <si>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</si>
  <si>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</si>
  <si>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</si>
  <si>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</si>
  <si>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</si>
  <si>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</si>
  <si>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</si>
  <si>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</si>
  <si>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</si>
  <si>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</si>
  <si>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</si>
  <si>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</si>
  <si>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</si>
  <si>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</si>
  <si>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</si>
  <si>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</si>
  <si>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</si>
  <si>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</si>
  <si>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</si>
  <si>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</si>
  <si>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</si>
  <si>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</si>
  <si>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</si>
  <si>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</si>
  <si>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</si>
  <si>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</si>
  <si>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</si>
  <si>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</si>
  <si>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</si>
  <si>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</si>
  <si>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</si>
  <si>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</si>
  <si>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</si>
  <si>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</si>
  <si>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</si>
  <si>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</si>
  <si>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</si>
  <si>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</si>
  <si>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</si>
  <si>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</si>
  <si>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</si>
  <si>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</si>
  <si>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</si>
  <si>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</si>
  <si>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</si>
  <si>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</si>
  <si>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</si>
  <si>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</si>
  <si>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</si>
  <si>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</si>
  <si>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</si>
  <si>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</si>
  <si>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</si>
  <si>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</si>
  <si>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</si>
  <si>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</si>
  <si>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</si>
  <si>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</si>
  <si>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</si>
  <si>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</si>
  <si>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</si>
  <si>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</si>
  <si>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</si>
  <si>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</si>
  <si>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</si>
  <si>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</si>
  <si>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</si>
  <si>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</si>
  <si>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</si>
  <si>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</si>
  <si>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</si>
  <si>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</si>
  <si>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</si>
  <si>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</si>
  <si>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</si>
  <si>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</si>
  <si>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</si>
  <si>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</si>
  <si>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</si>
  <si>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</si>
  <si>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</si>
  <si>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</si>
  <si>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</si>
  <si>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</si>
  <si>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</si>
  <si>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</si>
  <si>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</si>
  <si>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</si>
  <si>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</si>
  <si>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</si>
  <si>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</si>
  <si>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</si>
  <si>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</si>
  <si>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</si>
  <si>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</si>
  <si>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</si>
  <si>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</si>
  <si>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</si>
  <si>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</si>
  <si>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</si>
  <si>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</si>
  <si>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</si>
  <si>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</si>
  <si>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</si>
  <si>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</si>
  <si>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</si>
  <si>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</si>
  <si>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</si>
  <si>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</si>
  <si>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</si>
  <si>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</si>
  <si>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</si>
  <si>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</si>
  <si>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</si>
  <si>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</si>
  <si>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</si>
  <si>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</si>
  <si>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</si>
  <si>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</si>
  <si>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</si>
  <si>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</si>
  <si>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</si>
  <si>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</si>
  <si>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</si>
  <si>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</si>
  <si>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</si>
  <si>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</si>
  <si>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</si>
  <si>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</si>
  <si>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</si>
  <si>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</si>
  <si>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</si>
  <si>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</si>
  <si>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</si>
  <si>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</si>
  <si>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</si>
  <si>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</si>
  <si>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</si>
  <si>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</si>
  <si>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</si>
  <si>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</si>
  <si>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</si>
  <si>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</si>
  <si>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</si>
  <si>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</si>
  <si>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</si>
  <si>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</si>
  <si>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</si>
  <si>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</si>
  <si>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</si>
  <si>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</si>
  <si>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</si>
  <si>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</si>
  <si>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</si>
  <si>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</si>
  <si>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</si>
  <si>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</si>
  <si>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</si>
  <si>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</si>
  <si>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</si>
  <si>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</si>
  <si>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</si>
  <si>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</si>
  <si>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</si>
  <si>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</si>
  <si>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</si>
  <si>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</si>
  <si>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</si>
  <si>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</si>
  <si>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</si>
  <si>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</si>
  <si>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</si>
  <si>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</si>
  <si>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</si>
  <si>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</si>
  <si>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</si>
  <si>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</si>
  <si>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</si>
  <si>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</si>
  <si>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</si>
  <si>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</si>
  <si>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</si>
  <si>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</si>
  <si>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</si>
  <si>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</si>
  <si>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</si>
  <si>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</si>
  <si>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</si>
  <si>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</si>
  <si>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</si>
  <si>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</si>
  <si>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</si>
  <si>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</si>
  <si>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</si>
  <si>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</si>
  <si>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</si>
  <si>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</si>
  <si>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</si>
  <si>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</si>
  <si>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</si>
  <si>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</si>
  <si>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</si>
  <si>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</si>
  <si>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</si>
  <si>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</si>
  <si>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</si>
  <si>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</si>
  <si>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</si>
  <si>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</si>
  <si>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</si>
  <si>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</si>
  <si>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</si>
  <si>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</si>
  <si>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</si>
  <si>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</si>
  <si>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</si>
  <si>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</si>
  <si>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</si>
  <si>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</si>
  <si>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</si>
  <si>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</si>
  <si>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</si>
  <si>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</si>
  <si>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</si>
  <si>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</si>
  <si>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</si>
  <si>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</si>
  <si>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</si>
  <si>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</si>
  <si>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</si>
  <si>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</si>
  <si>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</si>
  <si>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</si>
  <si>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</si>
  <si>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</si>
  <si>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</si>
  <si>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</si>
  <si>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</si>
  <si>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</si>
  <si>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</si>
  <si>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</si>
  <si>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</si>
  <si>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</si>
  <si>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</si>
  <si>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</si>
  <si>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</si>
  <si>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</si>
  <si>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</si>
  <si>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</si>
  <si>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</si>
  <si>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</si>
  <si>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</si>
  <si>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</si>
  <si>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</si>
  <si>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</si>
  <si>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</si>
  <si>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</si>
  <si>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</si>
  <si>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</si>
  <si>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</si>
  <si>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</si>
  <si>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</si>
  <si>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</si>
  <si>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</si>
  <si>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</si>
  <si>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</si>
  <si>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</si>
  <si>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</si>
  <si>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</si>
  <si>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</si>
  <si>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</si>
  <si>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</si>
  <si>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</si>
  <si>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</si>
  <si>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</si>
  <si>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</si>
  <si>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</si>
  <si>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</si>
  <si>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</si>
  <si>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</si>
  <si>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</si>
  <si>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</si>
  <si>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</si>
  <si>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</si>
  <si>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</si>
  <si>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</si>
  <si>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</si>
  <si>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</si>
  <si>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</si>
  <si>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</si>
  <si>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</si>
  <si>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</si>
  <si>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</si>
  <si>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</si>
  <si>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</si>
  <si>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</si>
  <si>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</si>
  <si>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</si>
  <si>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</si>
  <si>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</si>
  <si>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</si>
  <si>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</si>
  <si>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</si>
  <si>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</si>
  <si>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</si>
  <si>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</si>
  <si>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</si>
  <si>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</si>
  <si>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</si>
  <si>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</si>
  <si>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</si>
  <si>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</si>
  <si>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</si>
  <si>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</si>
  <si>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</si>
  <si>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</si>
  <si>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</si>
  <si>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</si>
  <si>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</si>
  <si>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</si>
  <si>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</si>
  <si>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</si>
  <si>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</si>
  <si>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</si>
  <si>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</si>
  <si>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</si>
  <si>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</si>
  <si>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</si>
  <si>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</si>
  <si>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</si>
  <si>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</si>
  <si>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</si>
  <si>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</si>
  <si>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</si>
  <si>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</si>
  <si>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</si>
  <si>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</si>
  <si>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</si>
  <si>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</si>
  <si>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</si>
  <si>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</si>
  <si>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</si>
  <si>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</si>
  <si>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</si>
  <si>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</si>
  <si>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</si>
  <si>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</si>
  <si>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</si>
  <si>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</si>
  <si>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</si>
  <si>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</si>
  <si>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</si>
  <si>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</si>
  <si>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</si>
  <si>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</si>
  <si>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</si>
  <si>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</si>
  <si>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</si>
  <si>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</si>
  <si>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</si>
  <si>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</si>
  <si>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</si>
  <si>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</si>
  <si>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</si>
  <si>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</si>
  <si>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</si>
  <si>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</si>
  <si>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</si>
  <si>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</si>
  <si>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</si>
  <si>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</si>
  <si>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</si>
  <si>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</si>
  <si>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</si>
  <si>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</si>
  <si>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</si>
  <si>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</si>
  <si>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</si>
  <si>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</si>
  <si>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</si>
  <si>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</si>
  <si>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</si>
  <si>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</si>
  <si>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</si>
  <si>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</si>
  <si>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</si>
  <si>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</si>
  <si>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</si>
  <si>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</si>
  <si>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</si>
  <si>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</si>
  <si>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</si>
  <si>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</si>
  <si>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</si>
  <si>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</si>
  <si>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</si>
  <si>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</si>
  <si>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</si>
  <si>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</si>
  <si>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</si>
  <si>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</si>
  <si>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</si>
  <si>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</si>
  <si>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</si>
  <si>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</si>
  <si>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</si>
  <si>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</si>
  <si>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</si>
  <si>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</si>
  <si>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</si>
  <si>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</si>
  <si>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</si>
  <si>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</si>
  <si>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</si>
  <si>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</si>
  <si>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</si>
  <si>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</si>
  <si>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</si>
  <si>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</si>
  <si>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</si>
  <si>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</si>
  <si>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</si>
  <si>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</si>
  <si>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</si>
  <si>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</si>
  <si>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</si>
  <si>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</si>
  <si>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</si>
  <si>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</si>
  <si>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</si>
  <si>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</si>
  <si>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</si>
  <si>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</si>
  <si>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</si>
  <si>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</si>
  <si>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</si>
  <si>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</si>
  <si>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</si>
  <si>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</si>
  <si>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</si>
  <si>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</si>
  <si>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</si>
  <si>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</si>
  <si>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</si>
  <si>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</si>
  <si>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</si>
  <si>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</si>
  <si>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</si>
  <si>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</si>
  <si>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</si>
  <si>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</si>
  <si>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</si>
  <si>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</si>
  <si>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</si>
  <si>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</si>
  <si>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</si>
  <si>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</si>
  <si>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</si>
  <si>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</si>
  <si>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</si>
  <si>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</si>
  <si>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</si>
  <si>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</si>
  <si>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</si>
  <si>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</si>
  <si>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</si>
  <si>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</si>
  <si>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</si>
  <si>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</si>
  <si>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</si>
  <si>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</si>
  <si>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</si>
  <si>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</si>
  <si>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</si>
  <si>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</si>
  <si>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</si>
  <si>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</si>
  <si>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</si>
  <si>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</si>
  <si>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</si>
  <si>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</si>
  <si>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</si>
  <si>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</si>
  <si>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</si>
  <si>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</si>
  <si>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</si>
  <si>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</si>
  <si>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</si>
  <si>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</si>
  <si>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</si>
  <si>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</si>
  <si>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</si>
  <si>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</si>
  <si>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</si>
  <si>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</si>
  <si>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</si>
  <si>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</si>
  <si>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</si>
  <si>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</si>
  <si>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</si>
  <si>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</si>
  <si>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</si>
  <si>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</si>
  <si>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</si>
  <si>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</si>
  <si>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</si>
  <si>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</si>
  <si>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</si>
  <si>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</si>
  <si>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</si>
  <si>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</si>
  <si>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</si>
  <si>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</si>
  <si>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</si>
  <si>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</si>
  <si>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</si>
  <si>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</si>
  <si>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</si>
  <si>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</si>
  <si>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</si>
  <si>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</si>
  <si>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</si>
  <si>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</si>
  <si>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</si>
  <si>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</si>
  <si>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</si>
  <si>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</si>
  <si>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</si>
  <si>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</si>
  <si>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</si>
  <si>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</si>
  <si>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</si>
  <si>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</si>
  <si>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</si>
  <si>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</si>
  <si>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</si>
  <si>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</si>
  <si>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</si>
  <si>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</si>
  <si>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</si>
  <si>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</si>
  <si>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</si>
  <si>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</si>
  <si>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</si>
  <si>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</si>
  <si>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</si>
  <si>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</si>
  <si>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</si>
  <si>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</si>
  <si>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</si>
  <si>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</si>
  <si>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</si>
  <si>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</si>
  <si>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</si>
  <si>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</si>
  <si>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</si>
  <si>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</si>
  <si>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</si>
  <si>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</si>
  <si>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</si>
  <si>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</si>
  <si>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</si>
  <si>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</si>
  <si>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</si>
  <si>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</si>
  <si>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</si>
  <si>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</si>
  <si>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</si>
  <si>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</si>
  <si>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</si>
  <si>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</si>
  <si>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</si>
  <si>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</si>
  <si>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</si>
  <si>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</si>
  <si>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</si>
  <si>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</si>
  <si>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</si>
  <si>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</si>
  <si>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</si>
  <si>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</si>
  <si>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</si>
  <si>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</si>
  <si>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</si>
  <si>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</si>
  <si>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</si>
  <si>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</si>
  <si>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</si>
  <si>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</si>
  <si>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</si>
  <si>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</si>
  <si>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</si>
  <si>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</si>
  <si>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</si>
  <si>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</si>
  <si>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</si>
  <si>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</si>
  <si>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</si>
  <si>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</si>
  <si>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</si>
  <si>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</si>
  <si>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</si>
  <si>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</si>
  <si>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</si>
  <si>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</si>
  <si>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</si>
  <si>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</si>
  <si>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</si>
  <si>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</si>
  <si>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</si>
  <si>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</si>
  <si>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</si>
  <si>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</si>
  <si>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</si>
  <si>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</si>
  <si>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</si>
  <si>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</si>
  <si>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</si>
  <si>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</si>
  <si>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</si>
  <si>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</si>
  <si>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</si>
  <si>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</si>
  <si>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</si>
  <si>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</si>
  <si>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</si>
  <si>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</si>
  <si>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</si>
  <si>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</si>
  <si>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</si>
  <si>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</si>
  <si>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</si>
  <si>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</si>
  <si>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</si>
  <si>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</si>
  <si>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</si>
  <si>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</si>
  <si>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</si>
  <si>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</si>
  <si>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</si>
  <si>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</si>
  <si>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</si>
  <si>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</si>
  <si>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</si>
  <si>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</si>
  <si>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</si>
  <si>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</si>
  <si>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</si>
  <si>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</si>
  <si>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</si>
  <si>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</si>
  <si>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</si>
  <si>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</si>
  <si>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</si>
  <si>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</si>
  <si>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</si>
  <si>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</si>
  <si>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</si>
  <si>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</si>
  <si>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</si>
  <si>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</si>
  <si>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</si>
  <si>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</si>
  <si>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</si>
  <si>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</si>
  <si>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</si>
  <si>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</si>
  <si>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</si>
  <si>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</si>
  <si>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</si>
  <si>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</si>
  <si>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</si>
  <si>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</si>
  <si>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</si>
  <si>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</si>
  <si>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</si>
  <si>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</si>
  <si>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</si>
  <si>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</si>
  <si>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</si>
  <si>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</si>
  <si>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</si>
  <si>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</si>
  <si>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</si>
  <si>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</si>
  <si>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</si>
  <si>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</si>
  <si>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</si>
  <si>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</si>
  <si>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</si>
  <si>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</si>
  <si>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</si>
  <si>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</si>
  <si>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</si>
  <si>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</si>
  <si>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</si>
  <si>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</si>
  <si>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</si>
  <si>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</si>
  <si>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</si>
  <si>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</si>
  <si>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</si>
  <si>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</si>
  <si>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</si>
  <si>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</si>
  <si>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</si>
  <si>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</si>
  <si>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</si>
  <si>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</si>
  <si>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</si>
  <si>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</si>
  <si>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</si>
  <si>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</si>
  <si>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</si>
  <si>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</si>
  <si>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</si>
  <si>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</si>
  <si>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</si>
  <si>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</si>
  <si>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</si>
  <si>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</si>
  <si>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</si>
  <si>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</si>
  <si>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</si>
  <si>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</si>
  <si>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</si>
  <si>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</si>
  <si>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</si>
  <si>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</si>
  <si>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</si>
  <si>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</si>
  <si>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</si>
  <si>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</si>
  <si>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</si>
  <si>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</si>
  <si>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</si>
  <si>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</si>
  <si>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</si>
  <si>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</si>
  <si>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</si>
  <si>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</si>
  <si>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</si>
  <si>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</si>
  <si>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</si>
  <si>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</si>
  <si>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</si>
  <si>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</si>
  <si>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</si>
  <si>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</si>
  <si>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</si>
  <si>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</si>
  <si>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</si>
  <si>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</si>
  <si>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</si>
  <si>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</si>
  <si>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</si>
  <si>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</si>
  <si>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</si>
  <si>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</si>
  <si>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</si>
  <si>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</si>
  <si>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</si>
  <si>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</si>
  <si>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</si>
  <si>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</si>
  <si>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</si>
  <si>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</si>
  <si>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</si>
  <si>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</si>
  <si>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</si>
  <si>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</si>
  <si>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</si>
  <si>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</si>
  <si>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</si>
  <si>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</si>
  <si>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</si>
  <si>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</si>
  <si>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</si>
  <si>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</si>
  <si>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</si>
  <si>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</si>
  <si>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</si>
  <si>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</si>
  <si>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</si>
  <si>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</si>
  <si>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</si>
  <si>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</si>
  <si>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</si>
  <si>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</si>
  <si>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</si>
  <si>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</si>
  <si>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</si>
  <si>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</si>
  <si>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</si>
  <si>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</si>
  <si>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</si>
  <si>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</si>
  <si>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</si>
  <si>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</si>
  <si>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</si>
  <si>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</si>
  <si>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</si>
  <si>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</si>
  <si>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</si>
  <si>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</si>
  <si>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</si>
  <si>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</si>
  <si>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</si>
  <si>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</si>
  <si>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</si>
  <si>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</si>
  <si>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</si>
  <si>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</si>
  <si>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</si>
  <si>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</si>
  <si>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</si>
  <si>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</si>
  <si>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</si>
  <si>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</si>
  <si>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</si>
  <si>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</si>
  <si>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</si>
  <si>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</si>
  <si>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</si>
  <si>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</si>
  <si>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</si>
  <si>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</si>
  <si>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</si>
  <si>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</si>
  <si>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</si>
  <si>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</si>
  <si>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</si>
  <si>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</si>
  <si>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</si>
  <si>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</si>
  <si>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</si>
  <si>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</si>
  <si>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</si>
  <si>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</si>
  <si>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</si>
  <si>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</si>
  <si>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</si>
  <si>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</si>
  <si>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</si>
  <si>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</si>
  <si>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</si>
  <si>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</si>
  <si>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</si>
  <si>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</si>
  <si>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</si>
  <si>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</si>
  <si>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</si>
  <si>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</si>
  <si>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</si>
  <si>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</si>
  <si>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</si>
  <si>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</si>
  <si>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</si>
  <si>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</si>
  <si>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</si>
  <si>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</si>
  <si>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</si>
  <si>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</si>
  <si>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</si>
  <si>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</si>
  <si>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</si>
  <si>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</si>
  <si>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</si>
  <si>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</si>
  <si>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</si>
  <si>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</si>
  <si>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</si>
  <si>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</si>
  <si>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</si>
  <si>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</si>
  <si>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</si>
  <si>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</si>
  <si>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</si>
  <si>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</si>
  <si>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</si>
  <si>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</si>
  <si>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</si>
  <si>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</si>
  <si>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</si>
  <si>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</si>
  <si>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</si>
  <si>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</si>
  <si>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</si>
  <si>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</si>
  <si>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</si>
  <si>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</si>
  <si>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</si>
  <si>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</si>
  <si>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</si>
  <si>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</si>
  <si>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</si>
  <si>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</si>
  <si>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</si>
  <si>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</si>
  <si>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</si>
  <si>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</si>
  <si>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</si>
  <si>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</si>
  <si>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</si>
  <si>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</si>
  <si>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</si>
  <si>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</si>
  <si>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</si>
  <si>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</si>
  <si>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</si>
  <si>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</si>
  <si>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</si>
  <si>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</si>
  <si>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</si>
  <si>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</si>
  <si>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</si>
  <si>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</si>
  <si>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</si>
  <si>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</si>
  <si>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</si>
  <si>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</si>
  <si>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</si>
  <si>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</si>
  <si>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</si>
  <si>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</si>
  <si>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</si>
  <si>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</si>
  <si>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</si>
  <si>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</si>
  <si>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</si>
  <si>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</si>
  <si>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</si>
  <si>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</si>
  <si>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</si>
  <si>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</si>
  <si>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</si>
  <si>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</si>
  <si>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</si>
  <si>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</si>
  <si>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</si>
  <si>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</si>
  <si>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</si>
  <si>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</si>
  <si>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</si>
  <si>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</si>
  <si>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</si>
  <si>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</si>
  <si>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</si>
  <si>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</si>
  <si>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</si>
  <si>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</si>
  <si>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</si>
  <si>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</si>
  <si>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</si>
  <si>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</si>
  <si>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</si>
  <si>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</si>
  <si>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</si>
  <si>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</si>
  <si>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</si>
  <si>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</si>
  <si>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</si>
  <si>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</si>
  <si>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</si>
  <si>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</si>
  <si>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</si>
  <si>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</si>
  <si>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</si>
  <si>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</si>
  <si>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</si>
  <si>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</si>
  <si>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</si>
  <si>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</si>
  <si>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</si>
  <si>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</si>
  <si>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</si>
  <si>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</si>
  <si>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</si>
  <si>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</si>
  <si>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</si>
  <si>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</si>
  <si>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</si>
  <si>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</si>
  <si>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</si>
  <si>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</si>
  <si>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</si>
  <si>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</si>
  <si>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</si>
  <si>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</si>
  <si>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</si>
  <si>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</si>
  <si>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</si>
  <si>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</si>
  <si>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</si>
  <si>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</si>
  <si>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</si>
  <si>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</si>
  <si>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</si>
  <si>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</si>
  <si>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</si>
  <si>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</si>
  <si>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</si>
  <si>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</si>
  <si>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</si>
  <si>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</si>
  <si>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</si>
  <si>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</si>
  <si>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</si>
  <si>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</si>
  <si>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</si>
  <si>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</si>
  <si>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</si>
  <si>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</si>
  <si>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</si>
  <si>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</si>
  <si>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</si>
  <si>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</si>
  <si>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</si>
  <si>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</si>
  <si>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</si>
  <si>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</si>
  <si>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</si>
  <si>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</si>
  <si>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</si>
  <si>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</si>
  <si>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</si>
  <si>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</si>
  <si>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</si>
  <si>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</si>
  <si>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</si>
  <si>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</si>
  <si>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</si>
  <si>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</si>
  <si>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</si>
  <si>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</si>
  <si>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</si>
  <si>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</si>
  <si>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</si>
  <si>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</si>
  <si>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</si>
  <si>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</si>
  <si>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</si>
  <si>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</si>
  <si>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</si>
  <si>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</si>
  <si>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</si>
  <si>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</si>
  <si>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</si>
  <si>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</si>
  <si>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</si>
  <si>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</si>
  <si>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</si>
  <si>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</si>
  <si>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</si>
  <si>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</si>
  <si>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</si>
  <si>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</si>
  <si>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</si>
  <si>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</si>
  <si>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</si>
  <si>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</si>
  <si>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</si>
  <si>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</si>
  <si>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</si>
  <si>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</si>
  <si>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</si>
  <si>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</si>
  <si>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</si>
  <si>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</si>
  <si>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</si>
  <si>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</si>
  <si>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</si>
  <si>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</si>
  <si>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</si>
  <si>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</si>
  <si>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</si>
  <si>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</si>
  <si>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</si>
  <si>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</si>
  <si>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</si>
  <si>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</si>
  <si>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</si>
  <si>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</si>
  <si>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</si>
  <si>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</si>
  <si>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</si>
  <si>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</si>
  <si>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</si>
  <si>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</si>
  <si>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</si>
  <si>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</si>
  <si>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</si>
  <si>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</si>
  <si>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</si>
  <si>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</si>
  <si>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</si>
  <si>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</si>
  <si>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</si>
  <si>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</si>
  <si>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</si>
  <si>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</si>
  <si>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</si>
  <si>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</si>
  <si>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</si>
  <si>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</si>
  <si>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</si>
  <si>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</si>
  <si>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</si>
  <si>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</si>
  <si>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</si>
  <si>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</si>
  <si>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</si>
  <si>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</si>
  <si>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</si>
  <si>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</si>
  <si>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</si>
  <si>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</si>
  <si>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</si>
  <si>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</si>
  <si>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</si>
  <si>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</si>
  <si>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</si>
  <si>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</si>
  <si>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</si>
  <si>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</si>
  <si>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</si>
  <si>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</si>
  <si>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</si>
  <si>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</si>
  <si>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</si>
  <si>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</si>
  <si>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</si>
  <si>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</si>
  <si>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</si>
  <si>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</si>
  <si>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</si>
  <si>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</si>
  <si>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</si>
  <si>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</si>
  <si>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</si>
  <si>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</si>
  <si>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</si>
  <si>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</si>
  <si>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</si>
  <si>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</si>
  <si>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</si>
  <si>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</si>
  <si>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</si>
  <si>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</si>
  <si>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</si>
  <si>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</si>
  <si>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</si>
  <si>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</si>
  <si>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</si>
  <si>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</si>
  <si>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</si>
  <si>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</si>
  <si>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</si>
  <si>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</si>
  <si>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</si>
  <si>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</si>
  <si>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</si>
  <si>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</si>
  <si>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</si>
  <si>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</si>
  <si>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</si>
  <si>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</si>
  <si>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</si>
  <si>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</si>
  <si>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</si>
  <si>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</si>
  <si>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</si>
  <si>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</si>
  <si>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</si>
  <si>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</si>
  <si>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</si>
  <si>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</si>
  <si>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</si>
  <si>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</si>
  <si>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</si>
  <si>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</si>
  <si>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</si>
  <si>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</si>
  <si>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</si>
  <si>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</si>
  <si>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</si>
  <si>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</si>
  <si>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</si>
  <si>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</si>
  <si>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</si>
  <si>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</si>
  <si>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</si>
  <si>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</si>
  <si>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</si>
  <si>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</si>
  <si>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</si>
  <si>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</si>
  <si>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</si>
  <si>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</si>
  <si>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</si>
  <si>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</si>
  <si>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</si>
  <si>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</si>
  <si>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</si>
  <si>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</si>
  <si>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</si>
  <si>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</si>
  <si>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</si>
  <si>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</si>
  <si>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</si>
  <si>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</si>
  <si>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</si>
  <si>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</si>
  <si>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</si>
  <si>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</si>
  <si>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</si>
  <si>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</si>
  <si>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</si>
  <si>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</si>
  <si>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</si>
  <si>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</si>
  <si>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</si>
  <si>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</si>
  <si>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</si>
  <si>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</si>
  <si>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</si>
  <si>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</si>
  <si>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</si>
  <si>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</si>
  <si>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</si>
  <si>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</si>
  <si>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</si>
  <si>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</si>
  <si>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</si>
  <si>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</si>
  <si>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</si>
  <si>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</si>
  <si>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</si>
  <si>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</si>
  <si>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</si>
  <si>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</si>
  <si>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</si>
  <si>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</si>
  <si>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</si>
  <si>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</si>
  <si>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</si>
  <si>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</si>
  <si>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</si>
  <si>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</si>
  <si>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</si>
  <si>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</si>
  <si>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</si>
  <si>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</si>
  <si>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</si>
  <si>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</si>
  <si>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</si>
  <si>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</si>
  <si>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</si>
  <si>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</si>
  <si>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</si>
  <si>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</si>
  <si>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</si>
  <si>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</si>
  <si>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</si>
  <si>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</si>
  <si>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</si>
  <si>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</si>
  <si>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</si>
  <si>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</si>
  <si>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</si>
  <si>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</si>
  <si>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</si>
  <si>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</si>
  <si>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</si>
  <si>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</si>
  <si>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</si>
  <si>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</si>
  <si>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</si>
  <si>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</si>
  <si>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</si>
  <si>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</si>
  <si>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</si>
  <si>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</si>
  <si>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</si>
  <si>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</si>
  <si>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</si>
  <si>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</si>
  <si>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</si>
  <si>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</si>
  <si>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</si>
  <si>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</si>
  <si>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</si>
  <si>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</si>
  <si>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</si>
  <si>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</si>
  <si>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</si>
  <si>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</si>
  <si>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</si>
  <si>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</si>
  <si>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</si>
  <si>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</si>
  <si>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</si>
  <si>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</si>
  <si>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</si>
  <si>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</si>
  <si>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</si>
  <si>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</si>
  <si>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</si>
  <si>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</si>
  <si>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</si>
  <si>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</si>
  <si>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</si>
  <si>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</si>
  <si>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</si>
  <si>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</si>
  <si>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</si>
  <si>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</si>
  <si>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</si>
  <si>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</si>
  <si>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</si>
  <si>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</si>
  <si>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</si>
  <si>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</si>
  <si>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</si>
  <si>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</si>
  <si>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</si>
  <si>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</si>
  <si>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</si>
  <si>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</si>
  <si>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</si>
  <si>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</si>
  <si>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</si>
  <si>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</si>
  <si>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</si>
  <si>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</si>
  <si>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</si>
  <si>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</si>
  <si>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</si>
  <si>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</si>
  <si>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</si>
  <si>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</si>
  <si>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</si>
  <si>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</si>
  <si>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</si>
  <si>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</si>
  <si>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</si>
  <si>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</si>
  <si>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</si>
  <si>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</si>
  <si>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</si>
  <si>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</si>
  <si>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</si>
  <si>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</si>
  <si>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</si>
  <si>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</si>
  <si>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</si>
  <si>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</si>
  <si>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</si>
  <si>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</si>
  <si>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</si>
  <si>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</si>
  <si>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</si>
  <si>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</si>
  <si>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</si>
  <si>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</si>
  <si>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</si>
  <si>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</si>
  <si>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</si>
  <si>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</si>
  <si>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</si>
  <si>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</si>
  <si>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</si>
  <si>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</si>
  <si>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</si>
  <si>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</si>
  <si>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</si>
  <si>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</si>
  <si>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</si>
  <si>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</si>
  <si>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</si>
  <si>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</si>
  <si>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</si>
  <si>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</si>
  <si>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</si>
  <si>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</si>
  <si>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</si>
  <si>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</si>
  <si>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</si>
  <si>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</si>
  <si>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</si>
  <si>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</si>
  <si>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</si>
  <si>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</si>
  <si>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</si>
  <si>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</si>
  <si>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</si>
  <si>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</si>
  <si>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</si>
  <si>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</si>
  <si>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</si>
  <si>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</si>
  <si>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</si>
  <si>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</si>
  <si>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</si>
  <si>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</si>
  <si>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</si>
  <si>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</si>
  <si>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</si>
  <si>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</si>
  <si>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</si>
  <si>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</si>
  <si>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</si>
  <si>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</si>
  <si>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</si>
  <si>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</si>
  <si>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</si>
  <si>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</si>
  <si>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</si>
  <si>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</si>
  <si>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</si>
  <si>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</si>
  <si>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</si>
  <si>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</si>
  <si>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</si>
  <si>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</si>
  <si>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</si>
  <si>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</si>
  <si>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</si>
  <si>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</si>
  <si>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</si>
  <si>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</si>
  <si>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</si>
  <si>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</si>
  <si>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</si>
  <si>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</si>
  <si>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</si>
  <si>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</si>
  <si>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</si>
  <si>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</si>
  <si>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</si>
  <si>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</si>
  <si>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</si>
  <si>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</si>
  <si>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</si>
  <si>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</si>
  <si>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</si>
  <si>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</si>
  <si>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</si>
  <si>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</si>
  <si>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</si>
  <si>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</si>
  <si>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</si>
  <si>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</si>
  <si>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</si>
  <si>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</si>
  <si>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</si>
  <si>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</si>
  <si>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</si>
  <si>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</si>
  <si>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</si>
  <si>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</si>
  <si>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</si>
  <si>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</si>
  <si>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</si>
  <si>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</si>
  <si>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</si>
  <si>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</si>
  <si>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</si>
  <si>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</si>
  <si>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</si>
  <si>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</si>
  <si>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</si>
  <si>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</si>
  <si>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</si>
  <si>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</si>
  <si>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</si>
  <si>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</si>
  <si>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</si>
  <si>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</si>
  <si>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</si>
  <si>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</si>
  <si>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</si>
  <si>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</si>
  <si>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</si>
  <si>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</si>
  <si>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</si>
  <si>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</si>
  <si>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</si>
  <si>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</si>
  <si>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</si>
  <si>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</si>
  <si>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</si>
  <si>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</si>
  <si>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</si>
  <si>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</si>
  <si>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</si>
  <si>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</si>
  <si>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</si>
  <si>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</si>
  <si>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</si>
  <si>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</si>
  <si>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</si>
  <si>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</si>
  <si>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</si>
  <si>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</si>
  <si>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</si>
  <si>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</si>
  <si>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</si>
  <si>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</si>
  <si>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</si>
  <si>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</si>
  <si>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</si>
  <si>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</si>
  <si>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</si>
  <si>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</si>
  <si>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</si>
  <si>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</si>
  <si>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</si>
  <si>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</si>
  <si>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</si>
  <si>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</si>
  <si>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</si>
  <si>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</si>
  <si>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</si>
  <si>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</si>
  <si>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</si>
  <si>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</si>
  <si>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</si>
  <si>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</si>
  <si>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</si>
  <si>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</si>
  <si>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</si>
  <si>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</si>
  <si>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</si>
  <si>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</si>
  <si>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</si>
  <si>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</si>
  <si>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</si>
  <si>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</si>
  <si>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</si>
  <si>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</si>
  <si>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</si>
  <si>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</si>
  <si>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</si>
  <si>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</si>
  <si>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</si>
  <si>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</si>
  <si>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</si>
  <si>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</si>
  <si>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</si>
  <si>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</si>
  <si>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</si>
  <si>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</si>
  <si>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</si>
  <si>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</si>
  <si>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</si>
  <si>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</si>
  <si>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</si>
  <si>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</si>
  <si>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</si>
  <si>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</si>
  <si>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</si>
  <si>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</si>
  <si>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</si>
  <si>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</si>
  <si>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</si>
  <si>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</si>
  <si>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</si>
  <si>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</si>
  <si>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</si>
  <si>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</si>
  <si>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</si>
  <si>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</si>
  <si>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</si>
  <si>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</si>
  <si>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</si>
  <si>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</si>
  <si>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</si>
  <si>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</si>
  <si>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</si>
  <si>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</si>
  <si>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</si>
  <si>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</si>
  <si>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</si>
  <si>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</si>
  <si>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</si>
  <si>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</si>
  <si>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</si>
  <si>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</si>
  <si>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</si>
  <si>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</si>
  <si>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</si>
  <si>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</si>
  <si>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</si>
  <si>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</si>
  <si>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</si>
  <si>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</si>
  <si>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</si>
  <si>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</si>
  <si>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</si>
  <si>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</si>
  <si>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</si>
  <si>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</si>
  <si>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</si>
  <si>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</si>
  <si>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</si>
  <si>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</si>
  <si>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</si>
  <si>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</si>
  <si>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</si>
  <si>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</si>
  <si>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</si>
  <si>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</si>
  <si>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</si>
  <si>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</si>
  <si>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</si>
  <si>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</si>
  <si>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</si>
  <si>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Qtr2</t>
  </si>
  <si>
    <t>Qtr3</t>
  </si>
  <si>
    <t>Qtr4</t>
  </si>
  <si>
    <t>Qtr1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</si>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</sst>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Date'!$B$6:$B$22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B-46ED-BE34-E2BA78CB334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Date'!$C$6:$C$22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1B-46ED-BE34-E2BA78CB334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Date'!$D$6:$D$22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1B-46ED-BE34-E2BA78CB3346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'Theater Outcomes by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'Theater Outcomes by Launch Date'!$E$6:$E$22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1B-46ED-BE34-E2BA78CB3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9573359"/>
        <c:axId val="1729572943"/>
      </c:lineChart>
      <c:catAx>
        <c:axId val="172957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72943"/>
        <c:crosses val="autoZero"/>
        <c:auto val="1"/>
        <c:lblAlgn val="ctr"/>
        <c:lblOffset val="100"/>
        <c:noMultiLvlLbl val="0"/>
      </c:catAx>
      <c:valAx>
        <c:axId val="172957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7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448942250364921E-2"/>
          <c:y val="7.854403104326102E-2"/>
          <c:w val="0.92391398203161945"/>
          <c:h val="0.64850061997014663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7C-402D-BE08-B9B662C8842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7C-402D-BE08-B9B662C8842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7C-402D-BE08-B9B662C88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2276815"/>
        <c:axId val="18122801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387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7C-402D-BE08-B9B662C8842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7C-402D-BE08-B9B662C884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7C-402D-BE08-B9B662C884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533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C7C-402D-BE08-B9B662C88425}"/>
                  </c:ext>
                </c:extLst>
              </c15:ser>
            </c15:filteredLineSeries>
          </c:ext>
        </c:extLst>
      </c:lineChart>
      <c:catAx>
        <c:axId val="181227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80143"/>
        <c:crosses val="autoZero"/>
        <c:auto val="1"/>
        <c:lblAlgn val="ctr"/>
        <c:lblOffset val="100"/>
        <c:noMultiLvlLbl val="0"/>
      </c:catAx>
      <c:valAx>
        <c:axId val="181228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7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3</xdr:row>
      <xdr:rowOff>26670</xdr:rowOff>
    </xdr:from>
    <xdr:to>
      <xdr:col>15</xdr:col>
      <xdr:colOff>190500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6C3193-FE10-46CE-AAB4-7C5B12BD5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19</xdr:row>
      <xdr:rowOff>0</xdr:rowOff>
    </xdr:from>
    <xdr:to>
      <xdr:col>9</xdr:col>
      <xdr:colOff>304800</xdr:colOff>
      <xdr:row>20</xdr:row>
      <xdr:rowOff>121920</xdr:rowOff>
    </xdr:to>
    <xdr:sp macro="" textlink="">
      <xdr:nvSpPr>
        <xdr:cNvPr id="11265" name="AutoShape 1" descr="Goal column with twelve rows of ranges">
          <a:extLst>
            <a:ext uri="{FF2B5EF4-FFF2-40B4-BE49-F238E27FC236}">
              <a16:creationId xmlns:a16="http://schemas.microsoft.com/office/drawing/2014/main" id="{8EF7AB52-B655-4B69-A957-3447D64CD649}"/>
            </a:ext>
          </a:extLst>
        </xdr:cNvPr>
        <xdr:cNvSpPr>
          <a:spLocks noChangeAspect="1" noChangeArrowheads="1"/>
        </xdr:cNvSpPr>
      </xdr:nvSpPr>
      <xdr:spPr bwMode="auto">
        <a:xfrm>
          <a:off x="5486400" y="3474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236220</xdr:colOff>
      <xdr:row>3</xdr:row>
      <xdr:rowOff>64770</xdr:rowOff>
    </xdr:from>
    <xdr:to>
      <xdr:col>17</xdr:col>
      <xdr:colOff>586740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62E5A-9D4C-464A-80A5-1D852F867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K Meah" refreshedDate="44366.439035300929" createdVersion="7" refreshedVersion="7" minRefreshableVersion="3" recordCount="4114" xr:uid="{4F08BF21-9CD8-4CB0-80DA-BA0244A12FD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2AE81F-9B88-407A-B4A8-209973046B6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22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E4AF6-E27E-44CE-BFC7-CFE3DEEE74D5}">
  <dimension ref="A1:F22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1" t="s">
        <v>8360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8364</v>
      </c>
      <c r="B4" s="11" t="s">
        <v>8358</v>
      </c>
    </row>
    <row r="5" spans="1:6" x14ac:dyDescent="0.3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8359</v>
      </c>
    </row>
    <row r="6" spans="1:6" x14ac:dyDescent="0.3">
      <c r="A6" s="12" t="s">
        <v>8384</v>
      </c>
      <c r="B6" s="13">
        <v>183</v>
      </c>
      <c r="C6" s="13">
        <v>24</v>
      </c>
      <c r="D6" s="13">
        <v>105</v>
      </c>
      <c r="E6" s="13">
        <v>13</v>
      </c>
      <c r="F6" s="13">
        <v>325</v>
      </c>
    </row>
    <row r="7" spans="1:6" x14ac:dyDescent="0.3">
      <c r="A7" s="17" t="s">
        <v>8373</v>
      </c>
      <c r="B7" s="13">
        <v>56</v>
      </c>
      <c r="C7" s="13">
        <v>2</v>
      </c>
      <c r="D7" s="13">
        <v>33</v>
      </c>
      <c r="E7" s="13">
        <v>7</v>
      </c>
      <c r="F7" s="13">
        <v>98</v>
      </c>
    </row>
    <row r="8" spans="1:6" x14ac:dyDescent="0.3">
      <c r="A8" s="17" t="s">
        <v>8374</v>
      </c>
      <c r="B8" s="13">
        <v>71</v>
      </c>
      <c r="C8" s="13">
        <v>8</v>
      </c>
      <c r="D8" s="13">
        <v>39</v>
      </c>
      <c r="E8" s="13">
        <v>3</v>
      </c>
      <c r="F8" s="13">
        <v>121</v>
      </c>
    </row>
    <row r="9" spans="1:6" x14ac:dyDescent="0.3">
      <c r="A9" s="17" t="s">
        <v>8375</v>
      </c>
      <c r="B9" s="13">
        <v>56</v>
      </c>
      <c r="C9" s="13">
        <v>14</v>
      </c>
      <c r="D9" s="13">
        <v>33</v>
      </c>
      <c r="E9" s="13">
        <v>3</v>
      </c>
      <c r="F9" s="13">
        <v>106</v>
      </c>
    </row>
    <row r="10" spans="1:6" x14ac:dyDescent="0.3">
      <c r="A10" s="12" t="s">
        <v>8381</v>
      </c>
      <c r="B10" s="13">
        <v>282</v>
      </c>
      <c r="C10" s="13"/>
      <c r="D10" s="13">
        <v>141</v>
      </c>
      <c r="E10" s="13">
        <v>9</v>
      </c>
      <c r="F10" s="13">
        <v>432</v>
      </c>
    </row>
    <row r="11" spans="1:6" x14ac:dyDescent="0.3">
      <c r="A11" s="17" t="s">
        <v>8376</v>
      </c>
      <c r="B11" s="13">
        <v>71</v>
      </c>
      <c r="C11" s="13"/>
      <c r="D11" s="13">
        <v>40</v>
      </c>
      <c r="E11" s="13">
        <v>2</v>
      </c>
      <c r="F11" s="13">
        <v>113</v>
      </c>
    </row>
    <row r="12" spans="1:6" x14ac:dyDescent="0.3">
      <c r="A12" s="17" t="s">
        <v>8367</v>
      </c>
      <c r="B12" s="13">
        <v>111</v>
      </c>
      <c r="C12" s="13"/>
      <c r="D12" s="13">
        <v>52</v>
      </c>
      <c r="E12" s="13">
        <v>3</v>
      </c>
      <c r="F12" s="13">
        <v>166</v>
      </c>
    </row>
    <row r="13" spans="1:6" x14ac:dyDescent="0.3">
      <c r="A13" s="17" t="s">
        <v>8377</v>
      </c>
      <c r="B13" s="13">
        <v>100</v>
      </c>
      <c r="C13" s="13"/>
      <c r="D13" s="13">
        <v>49</v>
      </c>
      <c r="E13" s="13">
        <v>4</v>
      </c>
      <c r="F13" s="13">
        <v>153</v>
      </c>
    </row>
    <row r="14" spans="1:6" x14ac:dyDescent="0.3">
      <c r="A14" s="12" t="s">
        <v>8382</v>
      </c>
      <c r="B14" s="13">
        <v>218</v>
      </c>
      <c r="C14" s="13"/>
      <c r="D14" s="13">
        <v>131</v>
      </c>
      <c r="E14" s="13">
        <v>9</v>
      </c>
      <c r="F14" s="13">
        <v>358</v>
      </c>
    </row>
    <row r="15" spans="1:6" x14ac:dyDescent="0.3">
      <c r="A15" s="17" t="s">
        <v>8368</v>
      </c>
      <c r="B15" s="13">
        <v>87</v>
      </c>
      <c r="C15" s="13"/>
      <c r="D15" s="13">
        <v>50</v>
      </c>
      <c r="E15" s="13">
        <v>1</v>
      </c>
      <c r="F15" s="13">
        <v>138</v>
      </c>
    </row>
    <row r="16" spans="1:6" x14ac:dyDescent="0.3">
      <c r="A16" s="17" t="s">
        <v>8369</v>
      </c>
      <c r="B16" s="13">
        <v>72</v>
      </c>
      <c r="C16" s="13"/>
      <c r="D16" s="13">
        <v>47</v>
      </c>
      <c r="E16" s="13">
        <v>4</v>
      </c>
      <c r="F16" s="13">
        <v>123</v>
      </c>
    </row>
    <row r="17" spans="1:6" x14ac:dyDescent="0.3">
      <c r="A17" s="17" t="s">
        <v>8370</v>
      </c>
      <c r="B17" s="13">
        <v>59</v>
      </c>
      <c r="C17" s="13"/>
      <c r="D17" s="13">
        <v>34</v>
      </c>
      <c r="E17" s="13">
        <v>4</v>
      </c>
      <c r="F17" s="13">
        <v>97</v>
      </c>
    </row>
    <row r="18" spans="1:6" x14ac:dyDescent="0.3">
      <c r="A18" s="12" t="s">
        <v>8383</v>
      </c>
      <c r="B18" s="13">
        <v>156</v>
      </c>
      <c r="C18" s="13"/>
      <c r="D18" s="13">
        <v>116</v>
      </c>
      <c r="E18" s="13">
        <v>6</v>
      </c>
      <c r="F18" s="13">
        <v>278</v>
      </c>
    </row>
    <row r="19" spans="1:6" x14ac:dyDescent="0.3">
      <c r="A19" s="17" t="s">
        <v>8371</v>
      </c>
      <c r="B19" s="13">
        <v>65</v>
      </c>
      <c r="C19" s="13"/>
      <c r="D19" s="13">
        <v>50</v>
      </c>
      <c r="E19" s="13"/>
      <c r="F19" s="13">
        <v>115</v>
      </c>
    </row>
    <row r="20" spans="1:6" x14ac:dyDescent="0.3">
      <c r="A20" s="17" t="s">
        <v>8372</v>
      </c>
      <c r="B20" s="13">
        <v>54</v>
      </c>
      <c r="C20" s="13"/>
      <c r="D20" s="13">
        <v>31</v>
      </c>
      <c r="E20" s="13">
        <v>3</v>
      </c>
      <c r="F20" s="13">
        <v>88</v>
      </c>
    </row>
    <row r="21" spans="1:6" x14ac:dyDescent="0.3">
      <c r="A21" s="17" t="s">
        <v>8378</v>
      </c>
      <c r="B21" s="13">
        <v>37</v>
      </c>
      <c r="C21" s="13"/>
      <c r="D21" s="13">
        <v>35</v>
      </c>
      <c r="E21" s="13">
        <v>3</v>
      </c>
      <c r="F21" s="13">
        <v>75</v>
      </c>
    </row>
    <row r="22" spans="1:6" x14ac:dyDescent="0.3">
      <c r="A22" s="12" t="s">
        <v>8359</v>
      </c>
      <c r="B22" s="13">
        <v>839</v>
      </c>
      <c r="C22" s="13">
        <v>24</v>
      </c>
      <c r="D22" s="13">
        <v>493</v>
      </c>
      <c r="E22" s="13">
        <v>37</v>
      </c>
      <c r="F22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66BFC-7768-45D7-95E0-75EB4214F4A0}">
  <dimension ref="A1:H13"/>
  <sheetViews>
    <sheetView tabSelected="1" topLeftCell="C1" workbookViewId="0">
      <selection activeCell="K2" sqref="K2"/>
    </sheetView>
  </sheetViews>
  <sheetFormatPr defaultRowHeight="14.4" x14ac:dyDescent="0.3"/>
  <cols>
    <col min="1" max="1" width="16.5546875" bestFit="1" customWidth="1"/>
    <col min="2" max="2" width="16.44140625" bestFit="1" customWidth="1"/>
    <col min="3" max="3" width="12.5546875" bestFit="1" customWidth="1"/>
    <col min="4" max="4" width="15.33203125" bestFit="1" customWidth="1"/>
    <col min="5" max="5" width="12.21875" bestFit="1" customWidth="1"/>
    <col min="6" max="6" width="19.109375" bestFit="1" customWidth="1"/>
    <col min="7" max="7" width="15.21875" bestFit="1" customWidth="1"/>
    <col min="8" max="8" width="18" bestFit="1" customWidth="1"/>
  </cols>
  <sheetData>
    <row r="1" spans="1:8" s="16" customFormat="1" x14ac:dyDescent="0.3">
      <c r="A1" s="16" t="s">
        <v>8380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6" t="s">
        <v>8389</v>
      </c>
      <c r="G1" s="16" t="s">
        <v>8390</v>
      </c>
      <c r="H1" s="16" t="s">
        <v>8391</v>
      </c>
    </row>
    <row r="2" spans="1:8" x14ac:dyDescent="0.3">
      <c r="A2" t="s">
        <v>8392</v>
      </c>
      <c r="B2">
        <f>COUNTIFS(Kickstarter!$F:$F, "successful", Kickstarter!$D:$D, "&lt;$1000", Kickstarter!$R:$R, "plays")</f>
        <v>141</v>
      </c>
      <c r="C2">
        <f>COUNTIFS(Kickstarter!$F:$F, "failed", Kickstarter!$D:$D, "&lt;$1000", Kickstarter!$R:$R, "plays")</f>
        <v>45</v>
      </c>
      <c r="D2">
        <f>COUNTIFS(Kickstarter!$F:$F, "canceled", Kickstarter!$D:$D, "&lt;$1000", Kickstarter!$R:$R, "plays")</f>
        <v>0</v>
      </c>
      <c r="E2">
        <f>SUM(B2:D2)</f>
        <v>186</v>
      </c>
      <c r="F2">
        <f>(B2/E2)*100</f>
        <v>75.806451612903231</v>
      </c>
      <c r="G2">
        <f>(C2/E2)*100</f>
        <v>24.193548387096776</v>
      </c>
      <c r="H2">
        <f>(D2/E2)*100</f>
        <v>0</v>
      </c>
    </row>
    <row r="3" spans="1:8" x14ac:dyDescent="0.3">
      <c r="A3" t="s">
        <v>8393</v>
      </c>
      <c r="B3">
        <f>COUNTIFS(Kickstarter!$F:$F, "successful", Kickstarter!$D:$D, "&gt;=$1000", Kickstarter!$D:$D, "&lt;$4999", Kickstarter!$R:$R, "plays")</f>
        <v>387</v>
      </c>
      <c r="C3">
        <f>COUNTIFS(Kickstarter!$F:$F, "failed", Kickstarter!$D:$D, "&gt;=$1000", Kickstarter!$D:$D, "&lt;$4999", Kickstarter!$R:$R, "plays")</f>
        <v>146</v>
      </c>
      <c r="D3">
        <f>COUNTIFS(Kickstarter!$F:$F, "canceled", Kickstarter!$D:$D, "&gt;=$1000", Kickstarter!$D:$D, "&lt;$4999", Kickstarter!$R:$R, "plays")</f>
        <v>0</v>
      </c>
      <c r="E3">
        <f t="shared" ref="E3:E13" si="0">SUM(B3:D3)</f>
        <v>533</v>
      </c>
      <c r="F3">
        <f>(B3/E3)*100</f>
        <v>72.607879924953096</v>
      </c>
      <c r="G3">
        <f t="shared" ref="G3:G13" si="1">(C3/E3)*100</f>
        <v>27.392120075046904</v>
      </c>
      <c r="H3">
        <f t="shared" ref="H3:H13" si="2">(D3/E3)*100</f>
        <v>0</v>
      </c>
    </row>
    <row r="4" spans="1:8" x14ac:dyDescent="0.3">
      <c r="A4" t="s">
        <v>8394</v>
      </c>
      <c r="B4">
        <f>COUNTIFS(Kickstarter!$F:$F, "successful", Kickstarter!$D:$D, "&gt;=5000", Kickstarter!$D:$D, "&lt;$9999", Kickstarter!$R:$R, "plays")</f>
        <v>93</v>
      </c>
      <c r="C4">
        <f>COUNTIFS(Kickstarter!$F:$F, "failed", Kickstarter!$D:$D, "&gt;=5000", Kickstarter!$D:$D, "&lt;$9999", Kickstarter!$R:$R, "plays")</f>
        <v>76</v>
      </c>
      <c r="D4">
        <f>COUNTIFS(Kickstarter!$F:$F, "canceled", Kickstarter!$D:$D, "&gt;=5000", Kickstarter!$D:$D, "&lt;$9999", Kickstarter!$R:$R, "plays")</f>
        <v>0</v>
      </c>
      <c r="E4">
        <f t="shared" si="0"/>
        <v>169</v>
      </c>
      <c r="F4">
        <f t="shared" ref="F3:F13" si="3">(B4/E4)*100</f>
        <v>55.029585798816569</v>
      </c>
      <c r="G4">
        <f t="shared" si="1"/>
        <v>44.970414201183431</v>
      </c>
      <c r="H4">
        <f t="shared" si="2"/>
        <v>0</v>
      </c>
    </row>
    <row r="5" spans="1:8" x14ac:dyDescent="0.3">
      <c r="A5" t="s">
        <v>8395</v>
      </c>
      <c r="B5">
        <f>COUNTIFS(Kickstarter!$F:$F, "successful", Kickstarter!$D:$D, "&gt;=$10000", Kickstarter!$D:$D, "&lt;$14999", Kickstarter!$R:$R, "plays")</f>
        <v>39</v>
      </c>
      <c r="C5">
        <f>COUNTIFS(Kickstarter!$F:$F, "failed", Kickstarter!$D:$D, "&gt;=$10000", Kickstarter!$D:$D, "&lt;$14999", Kickstarter!$R:$R, "plays")</f>
        <v>33</v>
      </c>
      <c r="D5">
        <f>COUNTIFS(Kickstarter!$F:$F, "canceled", Kickstarter!$D:$D, "&gt;=$10000", Kickstarter!$D:$D, "&lt;$14999", Kickstarter!$R:$R, "plays")</f>
        <v>0</v>
      </c>
      <c r="E5">
        <f t="shared" si="0"/>
        <v>72</v>
      </c>
      <c r="F5">
        <f t="shared" si="3"/>
        <v>54.166666666666664</v>
      </c>
      <c r="G5">
        <f t="shared" si="1"/>
        <v>45.833333333333329</v>
      </c>
      <c r="H5">
        <f t="shared" si="2"/>
        <v>0</v>
      </c>
    </row>
    <row r="6" spans="1:8" x14ac:dyDescent="0.3">
      <c r="A6" t="s">
        <v>8396</v>
      </c>
      <c r="B6">
        <f>COUNTIFS(Kickstarter!$F:$F, "successful", Kickstarter!$D:$D, "&gt;=$15000", Kickstarter!$D:$D, "&lt;$19999", Kickstarter!$R:$R, "plays")</f>
        <v>12</v>
      </c>
      <c r="C6">
        <f>COUNTIFS(Kickstarter!$F:$F, "failed", Kickstarter!$D:$D, "&gt;=$15000", Kickstarter!$D:$D, "&lt;$19999", Kickstarter!$R:$R, "plays")</f>
        <v>12</v>
      </c>
      <c r="D6">
        <f>COUNTIFS(Kickstarter!$F:$F, "canceled", Kickstarter!$D:$D, "&gt;=$15000", Kickstarter!$D:$D, "&lt;$19999", Kickstarter!$R:$R, "plays")</f>
        <v>0</v>
      </c>
      <c r="E6">
        <f t="shared" si="0"/>
        <v>24</v>
      </c>
      <c r="F6">
        <f t="shared" si="3"/>
        <v>50</v>
      </c>
      <c r="G6">
        <f t="shared" si="1"/>
        <v>50</v>
      </c>
      <c r="H6">
        <f t="shared" si="2"/>
        <v>0</v>
      </c>
    </row>
    <row r="7" spans="1:8" x14ac:dyDescent="0.3">
      <c r="A7" t="s">
        <v>8397</v>
      </c>
      <c r="B7">
        <f>COUNTIFS(Kickstarter!$F:$F, "successful", Kickstarter!$D:$D, "&gt;=$20000", Kickstarter!$D:$D, "&lt;$24999", Kickstarter!$R:$R, "plays")</f>
        <v>9</v>
      </c>
      <c r="C7">
        <f>COUNTIFS(Kickstarter!$F:$F, "failed", Kickstarter!$D:$D, "&gt;=$20000", Kickstarter!$D:$D, "&lt;$24999", Kickstarter!$R:$R, "plays")</f>
        <v>11</v>
      </c>
      <c r="D7">
        <f>COUNTIFS(Kickstarter!$F:$F, "canceled", Kickstarter!$D:$D, "&gt;=$20000", Kickstarter!$D:$D, "&lt;$24999", Kickstarter!$R:$R, "plays")</f>
        <v>0</v>
      </c>
      <c r="E7">
        <f t="shared" si="0"/>
        <v>20</v>
      </c>
      <c r="F7">
        <f t="shared" si="3"/>
        <v>45</v>
      </c>
      <c r="G7">
        <f t="shared" si="1"/>
        <v>55.000000000000007</v>
      </c>
      <c r="H7">
        <f t="shared" si="2"/>
        <v>0</v>
      </c>
    </row>
    <row r="8" spans="1:8" x14ac:dyDescent="0.3">
      <c r="A8" t="s">
        <v>8398</v>
      </c>
      <c r="B8">
        <f>COUNTIFS(Kickstarter!$F:$F, "successful", Kickstarter!$D:$D, "&gt;=25000", Kickstarter!$D:$D, "&lt;$29999", Kickstarter!$R:$R, "plays")</f>
        <v>1</v>
      </c>
      <c r="C8">
        <f>COUNTIFS(Kickstarter!$F:$F, "failed", Kickstarter!$D:$D, "&gt;=25000", Kickstarter!$D:$D, "&lt;$29999", Kickstarter!$R:$R, "plays")</f>
        <v>4</v>
      </c>
      <c r="D8">
        <f>COUNTIFS(Kickstarter!$F:$F, "canceled", Kickstarter!$D:$D, "&gt;=25000", Kickstarter!$D:$D, "&lt;$29999", Kickstarter!$R:$R, "plays")</f>
        <v>0</v>
      </c>
      <c r="E8">
        <f t="shared" si="0"/>
        <v>5</v>
      </c>
      <c r="F8">
        <f t="shared" si="3"/>
        <v>20</v>
      </c>
      <c r="G8">
        <f t="shared" si="1"/>
        <v>80</v>
      </c>
      <c r="H8">
        <f t="shared" si="2"/>
        <v>0</v>
      </c>
    </row>
    <row r="9" spans="1:8" x14ac:dyDescent="0.3">
      <c r="A9" t="s">
        <v>8399</v>
      </c>
      <c r="B9">
        <f>COUNTIFS(Kickstarter!$F:$F, "successful", Kickstarter!$D:$D, "&gt;=$30000", Kickstarter!$D:$D, "&lt;$34999", Kickstarter!$R:$R, "plays")</f>
        <v>3</v>
      </c>
      <c r="C9">
        <f>COUNTIFS(Kickstarter!$F:$F, "failed", Kickstarter!$D:$D, "&gt;=$30000", Kickstarter!$D:$D, "&lt;$34999", Kickstarter!$R:$R, "plays")</f>
        <v>8</v>
      </c>
      <c r="D9">
        <f>COUNTIFS(Kickstarter!$F:$F, "canceled", Kickstarter!$D:$D, "&gt;=$30000", Kickstarter!$D:$D, "&lt;$34999", Kickstarter!$R:$R, "plays")</f>
        <v>0</v>
      </c>
      <c r="E9">
        <f t="shared" si="0"/>
        <v>11</v>
      </c>
      <c r="F9">
        <f t="shared" si="3"/>
        <v>27.27272727272727</v>
      </c>
      <c r="G9">
        <f t="shared" si="1"/>
        <v>72.727272727272734</v>
      </c>
      <c r="H9">
        <f t="shared" si="2"/>
        <v>0</v>
      </c>
    </row>
    <row r="10" spans="1:8" x14ac:dyDescent="0.3">
      <c r="A10" t="s">
        <v>8400</v>
      </c>
      <c r="B10">
        <f>COUNTIFS(Kickstarter!$F:$F, "successful", Kickstarter!$D:$D, "&gt;=$35000", Kickstarter!$D:$D, "&lt;$39999", Kickstarter!$R:$R, "plays")</f>
        <v>4</v>
      </c>
      <c r="C10">
        <f>COUNTIFS(Kickstarter!$F:$F, "failed", Kickstarter!$D:$D, "&gt;=$35000", Kickstarter!$D:$D, "&lt;$39999", Kickstarter!$R:$R, "plays")</f>
        <v>2</v>
      </c>
      <c r="D10">
        <f>COUNTIFS(Kickstarter!$F:$F, "canceled", Kickstarter!$D:$D, "&gt;=$35000", Kickstarter!$D:$D, "&lt;$39999", Kickstarter!$R:$R, "plays")</f>
        <v>0</v>
      </c>
      <c r="E10">
        <f t="shared" si="0"/>
        <v>6</v>
      </c>
      <c r="F10">
        <f t="shared" si="3"/>
        <v>66.666666666666657</v>
      </c>
      <c r="G10">
        <f t="shared" si="1"/>
        <v>33.333333333333329</v>
      </c>
      <c r="H10">
        <f t="shared" si="2"/>
        <v>0</v>
      </c>
    </row>
    <row r="11" spans="1:8" x14ac:dyDescent="0.3">
      <c r="A11" t="s">
        <v>8401</v>
      </c>
      <c r="B11">
        <f>COUNTIFS(Kickstarter!$F:$F, "successful", Kickstarter!$D:$D, "&gt;=$40000", Kickstarter!$D:$D, "&lt;$44999", Kickstarter!$R:$R, "plays")</f>
        <v>2</v>
      </c>
      <c r="C11">
        <f>COUNTIFS(Kickstarter!$F:$F, "failed", Kickstarter!$D:$D, "&gt;=$40000", Kickstarter!$D:$D, "&lt;$44999", Kickstarter!$R:$R, "plays")</f>
        <v>1</v>
      </c>
      <c r="D11">
        <f>COUNTIFS(Kickstarter!$F:$F, "canceled", Kickstarter!$D:$D, "&gt;=$40000", Kickstarter!$D:$D, "&lt;$44999", Kickstarter!$R:$R, "plays")</f>
        <v>0</v>
      </c>
      <c r="E11">
        <f t="shared" si="0"/>
        <v>3</v>
      </c>
      <c r="F11">
        <f t="shared" si="3"/>
        <v>66.666666666666657</v>
      </c>
      <c r="G11">
        <f t="shared" si="1"/>
        <v>33.333333333333329</v>
      </c>
      <c r="H11">
        <f>(D11/E11)*100</f>
        <v>0</v>
      </c>
    </row>
    <row r="12" spans="1:8" x14ac:dyDescent="0.3">
      <c r="A12" t="s">
        <v>8402</v>
      </c>
      <c r="B12">
        <f>COUNTIFS(Kickstarter!$F:$F, "successful", Kickstarter!$D:$D, "&gt;=$45000", Kickstarter!$D:$D, "&lt;$49999", Kickstarter!$R:$R, "plays")</f>
        <v>0</v>
      </c>
      <c r="C12">
        <f>COUNTIFS(Kickstarter!$F:$F, "failed", Kickstarter!$D:$D, "&gt;=$45000", Kickstarter!$D:$D, "&lt;$49999", Kickstarter!$R:$R, "plays")</f>
        <v>1</v>
      </c>
      <c r="D12">
        <f>COUNTIFS(Kickstarter!$F:$F, "canceled", Kickstarter!$D:$D, "&gt;=$45000", Kickstarter!$D:$D, "&lt;$49999", Kickstarter!$R:$R, "plays")</f>
        <v>0</v>
      </c>
      <c r="E12">
        <f t="shared" si="0"/>
        <v>1</v>
      </c>
      <c r="F12">
        <f t="shared" si="3"/>
        <v>0</v>
      </c>
      <c r="G12">
        <f t="shared" si="1"/>
        <v>100</v>
      </c>
      <c r="H12">
        <f t="shared" si="2"/>
        <v>0</v>
      </c>
    </row>
    <row r="13" spans="1:8" x14ac:dyDescent="0.3">
      <c r="A13" t="s">
        <v>8403</v>
      </c>
      <c r="B13">
        <f>COUNTIFS(Kickstarter!$F:$F, "successful", Kickstarter!$D:$D, "&gt;=$50000", Kickstarter!$R:$R, "plays")</f>
        <v>2</v>
      </c>
      <c r="C13">
        <f>COUNTIFS(Kickstarter!$F:$F, "failed", Kickstarter!$D:$D, "&gt;=$50000", Kickstarter!$R:$R, "plays")</f>
        <v>14</v>
      </c>
      <c r="D13">
        <f>COUNTIFS(Kickstarter!$F:$F, "canceled", Kickstarter!$D:$D, "&gt;=$50000", Kickstarter!$R:$R, "plays")</f>
        <v>0</v>
      </c>
      <c r="E13">
        <f t="shared" si="0"/>
        <v>16</v>
      </c>
      <c r="F13">
        <f t="shared" si="3"/>
        <v>12.5</v>
      </c>
      <c r="G13">
        <f t="shared" si="1"/>
        <v>87.5</v>
      </c>
      <c r="H13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9" zoomScaleNormal="95" workbookViewId="0">
      <selection activeCell="D6" sqref="D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88671875" bestFit="1" customWidth="1"/>
    <col min="19" max="19" width="22.5546875" style="15" bestFit="1" customWidth="1"/>
    <col min="20" max="20" width="21.21875" style="1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4" t="s">
        <v>8365</v>
      </c>
      <c r="T1" s="14" t="s">
        <v>8366</v>
      </c>
      <c r="U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DK Meah</cp:lastModifiedBy>
  <dcterms:created xsi:type="dcterms:W3CDTF">2017-04-20T15:17:24Z</dcterms:created>
  <dcterms:modified xsi:type="dcterms:W3CDTF">2021-06-20T02:36:18Z</dcterms:modified>
</cp:coreProperties>
</file>