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UdacityDataAnalystNanoDegree\7_ABTesting\"/>
    </mc:Choice>
  </mc:AlternateContent>
  <bookViews>
    <workbookView xWindow="0" yWindow="0" windowWidth="19140" windowHeight="11310" activeTab="1"/>
  </bookViews>
  <sheets>
    <sheet name="Sheet1" sheetId="1" r:id="rId1"/>
    <sheet name="Sheet2" sheetId="2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2" l="1"/>
  <c r="J46" i="2"/>
  <c r="I63" i="2"/>
  <c r="I61" i="2"/>
  <c r="H61" i="2"/>
  <c r="H63" i="2"/>
  <c r="G63" i="2"/>
  <c r="B58" i="2"/>
  <c r="C58" i="2"/>
  <c r="D58" i="2"/>
  <c r="E63" i="2"/>
  <c r="D63" i="2"/>
  <c r="D57" i="2"/>
  <c r="D56" i="2"/>
  <c r="C56" i="2"/>
  <c r="D61" i="2"/>
  <c r="B57" i="2"/>
  <c r="C87" i="2"/>
  <c r="B87" i="2"/>
  <c r="D76" i="2"/>
  <c r="B82" i="2" s="1"/>
  <c r="C82" i="2" s="1"/>
  <c r="D82" i="2" s="1"/>
  <c r="D75" i="2"/>
  <c r="C77" i="2"/>
  <c r="B77" i="2"/>
  <c r="C57" i="2"/>
  <c r="B56" i="2"/>
  <c r="C9" i="4"/>
  <c r="C8" i="4"/>
  <c r="B40" i="2"/>
  <c r="C40" i="2"/>
  <c r="D40" i="2"/>
  <c r="E40" i="2"/>
  <c r="I40" i="2"/>
  <c r="J40" i="2"/>
  <c r="K40" i="2"/>
  <c r="L40" i="2"/>
  <c r="F63" i="2" l="1"/>
  <c r="J63" i="2"/>
  <c r="K63" i="2"/>
  <c r="E61" i="2"/>
  <c r="F61" i="2" s="1"/>
  <c r="J61" i="2" s="1"/>
  <c r="D87" i="2"/>
  <c r="D77" i="2"/>
  <c r="B84" i="2" s="1"/>
  <c r="C84" i="2" s="1"/>
  <c r="D84" i="2" s="1"/>
  <c r="B47" i="2"/>
  <c r="E47" i="2" s="1"/>
  <c r="F47" i="2" s="1"/>
  <c r="G47" i="2" s="1"/>
  <c r="I47" i="2" s="1"/>
  <c r="B46" i="2"/>
  <c r="E46" i="2" s="1"/>
  <c r="F46" i="2" s="1"/>
  <c r="G46" i="2" s="1"/>
  <c r="G17" i="1"/>
  <c r="G18" i="1"/>
  <c r="G19" i="1"/>
  <c r="F19" i="1"/>
  <c r="F18" i="1"/>
  <c r="F17" i="1"/>
  <c r="C6" i="1"/>
  <c r="F11" i="1"/>
  <c r="F10" i="1"/>
  <c r="F9" i="1"/>
  <c r="E10" i="1"/>
  <c r="G10" i="1" s="1"/>
  <c r="H10" i="1" s="1"/>
  <c r="C9" i="1"/>
  <c r="C11" i="1" s="1"/>
  <c r="E11" i="1" s="1"/>
  <c r="G11" i="1" s="1"/>
  <c r="H11" i="1" s="1"/>
  <c r="K61" i="2" l="1"/>
  <c r="B83" i="2"/>
  <c r="C83" i="2" s="1"/>
  <c r="D83" i="2" s="1"/>
  <c r="H47" i="2"/>
  <c r="I46" i="2"/>
  <c r="H46" i="2"/>
  <c r="E9" i="1"/>
  <c r="G9" i="1" s="1"/>
  <c r="H9" i="1" s="1"/>
  <c r="G61" i="2" l="1"/>
</calcChain>
</file>

<file path=xl/sharedStrings.xml><?xml version="1.0" encoding="utf-8"?>
<sst xmlns="http://schemas.openxmlformats.org/spreadsheetml/2006/main" count="155" uniqueCount="93">
  <si>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</si>
  <si>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</si>
  <si>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</si>
  <si>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</si>
  <si>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</si>
  <si>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</si>
  <si>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</si>
  <si>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Retention</t>
  </si>
  <si>
    <t>Sample size</t>
  </si>
  <si>
    <r>
      <t>p</t>
    </r>
    <r>
      <rPr>
        <sz val="16"/>
        <color rgb="FF252525"/>
        <rFont val="Arial"/>
        <family val="2"/>
      </rPr>
      <t>(1 − </t>
    </r>
    <r>
      <rPr>
        <i/>
        <sz val="16"/>
        <color theme="1"/>
        <rFont val="Calibri"/>
        <family val="2"/>
        <scheme val="minor"/>
      </rPr>
      <t>p</t>
    </r>
    <r>
      <rPr>
        <sz val="16"/>
        <color theme="1"/>
        <rFont val="Calibri"/>
        <family val="2"/>
        <scheme val="minor"/>
      </rPr>
      <t>)</t>
    </r>
  </si>
  <si>
    <t>n</t>
  </si>
  <si>
    <t>Numerator</t>
  </si>
  <si>
    <t>Denominator</t>
  </si>
  <si>
    <t>Division</t>
  </si>
  <si>
    <t>Sqrt</t>
  </si>
  <si>
    <t>Gross Conversion</t>
  </si>
  <si>
    <t>Net Conversion</t>
  </si>
  <si>
    <t>Baseline conversion rate</t>
  </si>
  <si>
    <t>dmin</t>
  </si>
  <si>
    <t>Samples Needed</t>
  </si>
  <si>
    <t>Page Views</t>
  </si>
  <si>
    <t>times 2 (Experiment and Control groups)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</si>
  <si>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</si>
  <si>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</si>
  <si>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</si>
  <si>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</si>
  <si>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</si>
  <si>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</si>
  <si>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</si>
  <si>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</si>
  <si>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</si>
  <si>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</si>
  <si>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</si>
  <si>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</si>
  <si>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</si>
  <si>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</si>
  <si>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</si>
  <si>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</si>
  <si>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</si>
  <si>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</si>
  <si>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</si>
  <si>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</si>
  <si>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</si>
  <si>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</si>
  <si>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</si>
  <si>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</si>
  <si>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</si>
  <si>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</si>
  <si>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</si>
  <si>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</si>
  <si>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</si>
  <si>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</si>
  <si>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</si>
  <si>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</si>
  <si>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</si>
  <si>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</si>
  <si>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</si>
  <si>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</si>
  <si>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</si>
  <si>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</si>
  <si>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</si>
  <si>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</si>
  <si>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</si>
  <si>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</si>
  <si>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Total</t>
  </si>
  <si>
    <t>p</t>
  </si>
  <si>
    <t>1-p</t>
  </si>
  <si>
    <t>SD</t>
  </si>
  <si>
    <t>Lower Bound</t>
  </si>
  <si>
    <t>Upper Bound</t>
  </si>
  <si>
    <t>/ n</t>
  </si>
  <si>
    <t>Margin of Error @95</t>
  </si>
  <si>
    <t>Value on the Control Group</t>
  </si>
  <si>
    <t>Control</t>
  </si>
  <si>
    <t>Click</t>
  </si>
  <si>
    <t>Page View</t>
  </si>
  <si>
    <t>Experiment</t>
  </si>
  <si>
    <t>CONTROL</t>
  </si>
  <si>
    <t>EXPERIMENT</t>
  </si>
  <si>
    <t>Pooled Probability</t>
  </si>
  <si>
    <t>Pooled SE</t>
  </si>
  <si>
    <t>Proportions</t>
  </si>
  <si>
    <t>Gross Convertion</t>
  </si>
  <si>
    <t>d (p-hat-exp - p-hat-cont)</t>
  </si>
  <si>
    <t>* 1.96</t>
  </si>
  <si>
    <t>lower CI</t>
  </si>
  <si>
    <t>upper ci</t>
  </si>
  <si>
    <t>p-hat-exp</t>
  </si>
  <si>
    <t>p-hat-control</t>
  </si>
  <si>
    <t>Exp Clicks</t>
  </si>
  <si>
    <t>Exp Enrollments</t>
  </si>
  <si>
    <t>margin of error</t>
  </si>
  <si>
    <t>Net Convertion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</si>
</sst>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0000"/>
    <numFmt numFmtId="165" formatCode="0.000%"/>
    <numFmt numFmtId="166" formatCode="_-* #,##0_-;\-* #,##0_-;_-* &quot;-&quot;??_-;_-@_-"/>
    <numFmt numFmtId="167" formatCode="_-* #,##0.0_-;\-* #,##0.0_-;_-* &quot;-&quot;?_-;_-@_-"/>
    <numFmt numFmtId="172" formatCode="_-* #,##0.0_-;\-* #,##0.0_-;_-* &quot;-&quot;??_-;_-@_-"/>
    <numFmt numFmtId="181" formatCode="_-* #,##0.00000000000_-;\-* #,##0.00000000000_-;_-* &quot;-&quot;??_-;_-@_-"/>
    <numFmt numFmtId="185" formatCode="_-* #,##0.000000000000000_-;\-* #,##0.000000000000000_-;_-* &quot;-&quot;??_-;_-@_-"/>
    <numFmt numFmtId="189" formatCode="0.000000"/>
    <numFmt numFmtId="190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rgb="FF252525"/>
      <name val="Arial"/>
      <family val="2"/>
    </font>
    <font>
      <sz val="16"/>
      <color rgb="FF252525"/>
      <name val="Arial"/>
      <family val="2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49" fontId="0" fillId="0" borderId="0" xfId="0" applyNumberFormat="1" applyAlignment="1">
      <alignment horizontal="center" wrapText="1"/>
    </xf>
    <xf numFmtId="166" fontId="0" fillId="0" borderId="0" xfId="1" applyNumberFormat="1" applyFont="1"/>
    <xf numFmtId="166" fontId="0" fillId="0" borderId="0" xfId="1" applyNumberFormat="1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 wrapText="1"/>
    </xf>
    <xf numFmtId="166" fontId="0" fillId="0" borderId="0" xfId="0" applyNumberFormat="1"/>
    <xf numFmtId="181" fontId="0" fillId="0" borderId="0" xfId="0" applyNumberFormat="1"/>
    <xf numFmtId="185" fontId="0" fillId="0" borderId="0" xfId="0" applyNumberFormat="1"/>
    <xf numFmtId="166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/>
    </xf>
    <xf numFmtId="190" fontId="0" fillId="0" borderId="0" xfId="0" applyNumberFormat="1" applyAlignment="1">
      <alignment horizontal="center"/>
    </xf>
    <xf numFmtId="190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R1" sqref="R1"/>
    </sheetView>
  </sheetViews>
  <sheetFormatPr defaultRowHeight="15" x14ac:dyDescent="0.25"/>
  <cols>
    <col min="1" max="1" width="16.28515625" bestFit="1" customWidth="1"/>
    <col min="2" max="2" width="44.28515625" bestFit="1" customWidth="1"/>
    <col min="3" max="3" width="10.7109375" customWidth="1"/>
    <col min="5" max="5" width="16.140625" bestFit="1" customWidth="1"/>
    <col min="6" max="6" width="13.28515625" bestFit="1" customWidth="1"/>
    <col min="7" max="7" width="15" customWidth="1"/>
    <col min="8" max="8" width="7.5703125" bestFit="1" customWidth="1"/>
    <col min="10" max="10" width="16.42578125" bestFit="1" customWidth="1"/>
  </cols>
  <sheetData>
    <row r="1" spans="1:8" x14ac:dyDescent="0.25">
      <c r="B1" t="s">
        <v>8</v>
      </c>
      <c r="C1">
        <v>5000</v>
      </c>
    </row>
    <row r="3" spans="1:8" x14ac:dyDescent="0.25">
      <c r="B3" t="s">
        <v>0</v>
      </c>
      <c r="C3">
        <v>40000</v>
      </c>
    </row>
    <row r="4" spans="1:8" x14ac:dyDescent="0.25">
      <c r="B4" t="s">
        <v>1</v>
      </c>
      <c r="C4">
        <v>3200</v>
      </c>
    </row>
    <row r="5" spans="1:8" x14ac:dyDescent="0.25">
      <c r="B5" t="s">
        <v>2</v>
      </c>
      <c r="C5">
        <v>660</v>
      </c>
    </row>
    <row r="6" spans="1:8" x14ac:dyDescent="0.25">
      <c r="B6" t="s">
        <v>3</v>
      </c>
      <c r="C6">
        <f>C4/C3</f>
        <v>0.08</v>
      </c>
    </row>
    <row r="7" spans="1:8" x14ac:dyDescent="0.25">
      <c r="E7" s="2" t="s">
        <v>11</v>
      </c>
      <c r="F7" s="2" t="s">
        <v>12</v>
      </c>
      <c r="G7" s="2" t="s">
        <v>13</v>
      </c>
      <c r="H7" s="2" t="s">
        <v>14</v>
      </c>
    </row>
    <row r="8" spans="1:8" ht="21" x14ac:dyDescent="0.35">
      <c r="E8" s="1" t="s">
        <v>9</v>
      </c>
      <c r="F8" s="1" t="s">
        <v>10</v>
      </c>
    </row>
    <row r="9" spans="1:8" x14ac:dyDescent="0.25">
      <c r="A9" t="s">
        <v>15</v>
      </c>
      <c r="B9" t="s">
        <v>4</v>
      </c>
      <c r="C9">
        <f>C5/C4</f>
        <v>0.20624999999999999</v>
      </c>
      <c r="E9" s="2">
        <f>C9*(1-C9)</f>
        <v>0.16371093749999999</v>
      </c>
      <c r="F9" s="2">
        <f>C1*(C4/C3)</f>
        <v>400</v>
      </c>
      <c r="G9">
        <f>E9/F9</f>
        <v>4.0927734374999997E-4</v>
      </c>
      <c r="H9" s="3">
        <f>SQRT(G9)</f>
        <v>2.0230604137049392E-2</v>
      </c>
    </row>
    <row r="10" spans="1:8" x14ac:dyDescent="0.25">
      <c r="A10" t="s">
        <v>7</v>
      </c>
      <c r="B10" t="s">
        <v>5</v>
      </c>
      <c r="C10">
        <v>0.53</v>
      </c>
      <c r="E10" s="2">
        <f>C10*(1-C10)</f>
        <v>0.24909999999999999</v>
      </c>
      <c r="F10" s="2">
        <f>C1*(C5/C3)</f>
        <v>82.5</v>
      </c>
      <c r="G10">
        <f>E10/F10</f>
        <v>3.0193939393939394E-3</v>
      </c>
      <c r="H10" s="3">
        <f>SQRT(G10)</f>
        <v>5.4949012178509081E-2</v>
      </c>
    </row>
    <row r="11" spans="1:8" x14ac:dyDescent="0.25">
      <c r="A11" t="s">
        <v>16</v>
      </c>
      <c r="B11" t="s">
        <v>6</v>
      </c>
      <c r="C11">
        <f>C9*C10</f>
        <v>0.10931249999999999</v>
      </c>
      <c r="E11" s="2">
        <f>C11*(1-C11)</f>
        <v>9.7363277343749985E-2</v>
      </c>
      <c r="F11" s="2">
        <f>C1*(C4/C3)</f>
        <v>400</v>
      </c>
      <c r="G11">
        <f>E11/F11</f>
        <v>2.4340819335937495E-4</v>
      </c>
      <c r="H11" s="3">
        <f>SQRT(G11)</f>
        <v>1.5601544582488459E-2</v>
      </c>
    </row>
    <row r="16" spans="1:8" ht="47.25" customHeight="1" x14ac:dyDescent="0.25">
      <c r="C16" s="6" t="s">
        <v>17</v>
      </c>
      <c r="D16" s="2" t="s">
        <v>18</v>
      </c>
      <c r="E16" s="2" t="s">
        <v>19</v>
      </c>
      <c r="F16" s="2" t="s">
        <v>20</v>
      </c>
      <c r="G16" s="10" t="s">
        <v>21</v>
      </c>
    </row>
    <row r="17" spans="1:14" x14ac:dyDescent="0.25">
      <c r="A17" t="s">
        <v>15</v>
      </c>
      <c r="B17" t="s">
        <v>4</v>
      </c>
      <c r="C17" s="5">
        <v>0.20624999999999999</v>
      </c>
      <c r="D17" s="4">
        <v>0.01</v>
      </c>
      <c r="E17" s="7">
        <v>25835</v>
      </c>
      <c r="F17" s="8">
        <f>E17/(C4/C3)</f>
        <v>322937.5</v>
      </c>
      <c r="G17" s="9">
        <f>F17*2</f>
        <v>645875</v>
      </c>
      <c r="L17" s="4"/>
      <c r="M17" s="4"/>
      <c r="N17" s="5"/>
    </row>
    <row r="18" spans="1:14" x14ac:dyDescent="0.25">
      <c r="A18" t="s">
        <v>7</v>
      </c>
      <c r="B18" t="s">
        <v>5</v>
      </c>
      <c r="C18" s="5">
        <v>0.53</v>
      </c>
      <c r="D18" s="4">
        <v>0.01</v>
      </c>
      <c r="E18" s="7">
        <v>39115</v>
      </c>
      <c r="F18" s="8">
        <f>E18/(C5/C3)</f>
        <v>2370606.0606060605</v>
      </c>
      <c r="G18" s="9">
        <f>F18*2</f>
        <v>4741212.1212121211</v>
      </c>
      <c r="L18" s="4"/>
      <c r="M18" s="4"/>
      <c r="N18" s="5"/>
    </row>
    <row r="19" spans="1:14" x14ac:dyDescent="0.25">
      <c r="A19" t="s">
        <v>16</v>
      </c>
      <c r="B19" t="s">
        <v>6</v>
      </c>
      <c r="C19" s="5">
        <v>0.10931249999999999</v>
      </c>
      <c r="D19" s="4">
        <v>7.4999999999999997E-3</v>
      </c>
      <c r="E19" s="7">
        <v>27413</v>
      </c>
      <c r="F19" s="8">
        <f>E19/(C4/C3)</f>
        <v>342662.5</v>
      </c>
      <c r="G19" s="9">
        <f>F19*2</f>
        <v>685325</v>
      </c>
      <c r="L19" s="4"/>
      <c r="M19" s="4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7"/>
  <sheetViews>
    <sheetView tabSelected="1" topLeftCell="A49" workbookViewId="0">
      <selection activeCell="E47" sqref="E47"/>
    </sheetView>
  </sheetViews>
  <sheetFormatPr defaultRowHeight="15" x14ac:dyDescent="0.25"/>
  <cols>
    <col min="1" max="1" width="24" bestFit="1" customWidth="1"/>
    <col min="2" max="2" width="12" bestFit="1" customWidth="1"/>
    <col min="3" max="3" width="16.42578125" bestFit="1" customWidth="1"/>
    <col min="4" max="4" width="12.28515625" bestFit="1" customWidth="1"/>
    <col min="5" max="5" width="15" customWidth="1"/>
    <col min="6" max="6" width="24" bestFit="1" customWidth="1"/>
    <col min="7" max="7" width="12.42578125" customWidth="1"/>
    <col min="8" max="8" width="14.42578125" bestFit="1" customWidth="1"/>
    <col min="9" max="9" width="11.85546875" customWidth="1"/>
    <col min="10" max="10" width="12.140625" customWidth="1"/>
    <col min="11" max="12" width="9.5703125" bestFit="1" customWidth="1"/>
  </cols>
  <sheetData>
    <row r="2" spans="1:12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</row>
    <row r="3" spans="1:12" x14ac:dyDescent="0.25">
      <c r="A3" t="s">
        <v>27</v>
      </c>
      <c r="B3">
        <v>7723</v>
      </c>
      <c r="C3" s="21">
        <v>687</v>
      </c>
      <c r="D3" s="21">
        <v>134</v>
      </c>
      <c r="E3">
        <v>70</v>
      </c>
      <c r="H3" t="s">
        <v>27</v>
      </c>
      <c r="I3">
        <v>7716</v>
      </c>
      <c r="J3">
        <v>686</v>
      </c>
      <c r="K3">
        <v>105</v>
      </c>
      <c r="L3">
        <v>34</v>
      </c>
    </row>
    <row r="4" spans="1:12" x14ac:dyDescent="0.25">
      <c r="A4" t="s">
        <v>28</v>
      </c>
      <c r="B4">
        <v>9102</v>
      </c>
      <c r="C4" s="21">
        <v>779</v>
      </c>
      <c r="D4" s="21">
        <v>147</v>
      </c>
      <c r="E4">
        <v>70</v>
      </c>
      <c r="H4" t="s">
        <v>28</v>
      </c>
      <c r="I4">
        <v>9288</v>
      </c>
      <c r="J4">
        <v>785</v>
      </c>
      <c r="K4">
        <v>116</v>
      </c>
      <c r="L4">
        <v>91</v>
      </c>
    </row>
    <row r="5" spans="1:12" x14ac:dyDescent="0.25">
      <c r="A5" t="s">
        <v>29</v>
      </c>
      <c r="B5">
        <v>10511</v>
      </c>
      <c r="C5" s="21">
        <v>909</v>
      </c>
      <c r="D5" s="21">
        <v>167</v>
      </c>
      <c r="E5">
        <v>95</v>
      </c>
      <c r="H5" t="s">
        <v>29</v>
      </c>
      <c r="I5">
        <v>10480</v>
      </c>
      <c r="J5">
        <v>884</v>
      </c>
      <c r="K5">
        <v>145</v>
      </c>
      <c r="L5">
        <v>79</v>
      </c>
    </row>
    <row r="6" spans="1:12" x14ac:dyDescent="0.25">
      <c r="A6" t="s">
        <v>30</v>
      </c>
      <c r="B6">
        <v>9871</v>
      </c>
      <c r="C6" s="21">
        <v>836</v>
      </c>
      <c r="D6" s="21">
        <v>156</v>
      </c>
      <c r="E6">
        <v>105</v>
      </c>
      <c r="H6" t="s">
        <v>30</v>
      </c>
      <c r="I6">
        <v>9867</v>
      </c>
      <c r="J6">
        <v>827</v>
      </c>
      <c r="K6">
        <v>138</v>
      </c>
      <c r="L6">
        <v>92</v>
      </c>
    </row>
    <row r="7" spans="1:12" x14ac:dyDescent="0.25">
      <c r="A7" t="s">
        <v>31</v>
      </c>
      <c r="B7">
        <v>10014</v>
      </c>
      <c r="C7" s="21">
        <v>837</v>
      </c>
      <c r="D7" s="21">
        <v>163</v>
      </c>
      <c r="E7">
        <v>64</v>
      </c>
      <c r="H7" t="s">
        <v>31</v>
      </c>
      <c r="I7">
        <v>9793</v>
      </c>
      <c r="J7">
        <v>832</v>
      </c>
      <c r="K7">
        <v>140</v>
      </c>
      <c r="L7">
        <v>94</v>
      </c>
    </row>
    <row r="8" spans="1:12" x14ac:dyDescent="0.25">
      <c r="A8" t="s">
        <v>32</v>
      </c>
      <c r="B8">
        <v>9670</v>
      </c>
      <c r="C8" s="21">
        <v>823</v>
      </c>
      <c r="D8" s="21">
        <v>138</v>
      </c>
      <c r="E8">
        <v>82</v>
      </c>
      <c r="H8" t="s">
        <v>32</v>
      </c>
      <c r="I8">
        <v>9500</v>
      </c>
      <c r="J8">
        <v>788</v>
      </c>
      <c r="K8">
        <v>129</v>
      </c>
      <c r="L8">
        <v>61</v>
      </c>
    </row>
    <row r="9" spans="1:12" x14ac:dyDescent="0.25">
      <c r="A9" t="s">
        <v>33</v>
      </c>
      <c r="B9">
        <v>9008</v>
      </c>
      <c r="C9" s="21">
        <v>748</v>
      </c>
      <c r="D9" s="21">
        <v>146</v>
      </c>
      <c r="E9">
        <v>76</v>
      </c>
      <c r="H9" t="s">
        <v>33</v>
      </c>
      <c r="I9">
        <v>9088</v>
      </c>
      <c r="J9">
        <v>780</v>
      </c>
      <c r="K9">
        <v>127</v>
      </c>
      <c r="L9">
        <v>44</v>
      </c>
    </row>
    <row r="10" spans="1:12" x14ac:dyDescent="0.25">
      <c r="A10" t="s">
        <v>34</v>
      </c>
      <c r="B10">
        <v>7434</v>
      </c>
      <c r="C10" s="21">
        <v>632</v>
      </c>
      <c r="D10" s="21">
        <v>110</v>
      </c>
      <c r="E10">
        <v>70</v>
      </c>
      <c r="H10" t="s">
        <v>34</v>
      </c>
      <c r="I10">
        <v>7664</v>
      </c>
      <c r="J10">
        <v>652</v>
      </c>
      <c r="K10">
        <v>94</v>
      </c>
      <c r="L10">
        <v>62</v>
      </c>
    </row>
    <row r="11" spans="1:12" x14ac:dyDescent="0.25">
      <c r="A11" t="s">
        <v>35</v>
      </c>
      <c r="B11">
        <v>8459</v>
      </c>
      <c r="C11" s="21">
        <v>691</v>
      </c>
      <c r="D11" s="21">
        <v>131</v>
      </c>
      <c r="E11">
        <v>60</v>
      </c>
      <c r="H11" t="s">
        <v>35</v>
      </c>
      <c r="I11">
        <v>8434</v>
      </c>
      <c r="J11">
        <v>697</v>
      </c>
      <c r="K11">
        <v>120</v>
      </c>
      <c r="L11">
        <v>77</v>
      </c>
    </row>
    <row r="12" spans="1:12" x14ac:dyDescent="0.25">
      <c r="A12" t="s">
        <v>36</v>
      </c>
      <c r="B12">
        <v>10667</v>
      </c>
      <c r="C12" s="21">
        <v>861</v>
      </c>
      <c r="D12" s="21">
        <v>165</v>
      </c>
      <c r="E12">
        <v>97</v>
      </c>
      <c r="H12" t="s">
        <v>36</v>
      </c>
      <c r="I12">
        <v>10496</v>
      </c>
      <c r="J12">
        <v>860</v>
      </c>
      <c r="K12">
        <v>153</v>
      </c>
      <c r="L12">
        <v>98</v>
      </c>
    </row>
    <row r="13" spans="1:12" x14ac:dyDescent="0.25">
      <c r="A13" t="s">
        <v>37</v>
      </c>
      <c r="B13">
        <v>10660</v>
      </c>
      <c r="C13" s="21">
        <v>867</v>
      </c>
      <c r="D13" s="21">
        <v>196</v>
      </c>
      <c r="E13">
        <v>105</v>
      </c>
      <c r="H13" t="s">
        <v>37</v>
      </c>
      <c r="I13">
        <v>10551</v>
      </c>
      <c r="J13">
        <v>864</v>
      </c>
      <c r="K13">
        <v>143</v>
      </c>
      <c r="L13">
        <v>71</v>
      </c>
    </row>
    <row r="14" spans="1:12" x14ac:dyDescent="0.25">
      <c r="A14" t="s">
        <v>38</v>
      </c>
      <c r="B14">
        <v>9947</v>
      </c>
      <c r="C14" s="21">
        <v>838</v>
      </c>
      <c r="D14" s="21">
        <v>162</v>
      </c>
      <c r="E14">
        <v>92</v>
      </c>
      <c r="H14" t="s">
        <v>38</v>
      </c>
      <c r="I14">
        <v>9737</v>
      </c>
      <c r="J14">
        <v>801</v>
      </c>
      <c r="K14">
        <v>128</v>
      </c>
      <c r="L14">
        <v>70</v>
      </c>
    </row>
    <row r="15" spans="1:12" x14ac:dyDescent="0.25">
      <c r="A15" t="s">
        <v>39</v>
      </c>
      <c r="B15">
        <v>8324</v>
      </c>
      <c r="C15" s="21">
        <v>665</v>
      </c>
      <c r="D15" s="21">
        <v>127</v>
      </c>
      <c r="E15">
        <v>56</v>
      </c>
      <c r="H15" t="s">
        <v>39</v>
      </c>
      <c r="I15">
        <v>8176</v>
      </c>
      <c r="J15">
        <v>642</v>
      </c>
      <c r="K15">
        <v>122</v>
      </c>
      <c r="L15">
        <v>68</v>
      </c>
    </row>
    <row r="16" spans="1:12" x14ac:dyDescent="0.25">
      <c r="A16" t="s">
        <v>40</v>
      </c>
      <c r="B16">
        <v>9434</v>
      </c>
      <c r="C16" s="21">
        <v>673</v>
      </c>
      <c r="D16" s="21">
        <v>220</v>
      </c>
      <c r="E16">
        <v>122</v>
      </c>
      <c r="H16" t="s">
        <v>40</v>
      </c>
      <c r="I16">
        <v>9402</v>
      </c>
      <c r="J16">
        <v>697</v>
      </c>
      <c r="K16">
        <v>194</v>
      </c>
      <c r="L16">
        <v>94</v>
      </c>
    </row>
    <row r="17" spans="1:12" x14ac:dyDescent="0.25">
      <c r="A17" t="s">
        <v>41</v>
      </c>
      <c r="B17">
        <v>8687</v>
      </c>
      <c r="C17" s="21">
        <v>691</v>
      </c>
      <c r="D17" s="21">
        <v>176</v>
      </c>
      <c r="E17">
        <v>128</v>
      </c>
      <c r="H17" t="s">
        <v>41</v>
      </c>
      <c r="I17">
        <v>8669</v>
      </c>
      <c r="J17">
        <v>669</v>
      </c>
      <c r="K17">
        <v>127</v>
      </c>
      <c r="L17">
        <v>81</v>
      </c>
    </row>
    <row r="18" spans="1:12" x14ac:dyDescent="0.25">
      <c r="A18" t="s">
        <v>42</v>
      </c>
      <c r="B18">
        <v>8896</v>
      </c>
      <c r="C18" s="21">
        <v>708</v>
      </c>
      <c r="D18" s="21">
        <v>161</v>
      </c>
      <c r="E18">
        <v>104</v>
      </c>
      <c r="H18" t="s">
        <v>42</v>
      </c>
      <c r="I18">
        <v>8881</v>
      </c>
      <c r="J18">
        <v>693</v>
      </c>
      <c r="K18">
        <v>153</v>
      </c>
      <c r="L18">
        <v>101</v>
      </c>
    </row>
    <row r="19" spans="1:12" x14ac:dyDescent="0.25">
      <c r="A19" t="s">
        <v>43</v>
      </c>
      <c r="B19">
        <v>9535</v>
      </c>
      <c r="C19" s="21">
        <v>759</v>
      </c>
      <c r="D19" s="21">
        <v>233</v>
      </c>
      <c r="E19">
        <v>124</v>
      </c>
      <c r="H19" t="s">
        <v>43</v>
      </c>
      <c r="I19">
        <v>9655</v>
      </c>
      <c r="J19">
        <v>771</v>
      </c>
      <c r="K19">
        <v>213</v>
      </c>
      <c r="L19">
        <v>119</v>
      </c>
    </row>
    <row r="20" spans="1:12" x14ac:dyDescent="0.25">
      <c r="A20" t="s">
        <v>44</v>
      </c>
      <c r="B20">
        <v>9363</v>
      </c>
      <c r="C20" s="21">
        <v>736</v>
      </c>
      <c r="D20" s="21">
        <v>154</v>
      </c>
      <c r="E20">
        <v>91</v>
      </c>
      <c r="H20" t="s">
        <v>44</v>
      </c>
      <c r="I20">
        <v>9396</v>
      </c>
      <c r="J20">
        <v>736</v>
      </c>
      <c r="K20">
        <v>162</v>
      </c>
      <c r="L20">
        <v>120</v>
      </c>
    </row>
    <row r="21" spans="1:12" x14ac:dyDescent="0.25">
      <c r="A21" t="s">
        <v>45</v>
      </c>
      <c r="B21">
        <v>9327</v>
      </c>
      <c r="C21" s="21">
        <v>739</v>
      </c>
      <c r="D21" s="21">
        <v>196</v>
      </c>
      <c r="E21">
        <v>86</v>
      </c>
      <c r="H21" t="s">
        <v>45</v>
      </c>
      <c r="I21">
        <v>9262</v>
      </c>
      <c r="J21">
        <v>727</v>
      </c>
      <c r="K21">
        <v>201</v>
      </c>
      <c r="L21">
        <v>96</v>
      </c>
    </row>
    <row r="22" spans="1:12" x14ac:dyDescent="0.25">
      <c r="A22" t="s">
        <v>46</v>
      </c>
      <c r="B22">
        <v>9345</v>
      </c>
      <c r="C22" s="21">
        <v>734</v>
      </c>
      <c r="D22" s="21">
        <v>167</v>
      </c>
      <c r="E22">
        <v>75</v>
      </c>
      <c r="H22" t="s">
        <v>46</v>
      </c>
      <c r="I22">
        <v>9308</v>
      </c>
      <c r="J22">
        <v>728</v>
      </c>
      <c r="K22">
        <v>207</v>
      </c>
      <c r="L22">
        <v>67</v>
      </c>
    </row>
    <row r="23" spans="1:12" x14ac:dyDescent="0.25">
      <c r="A23" t="s">
        <v>47</v>
      </c>
      <c r="B23">
        <v>8890</v>
      </c>
      <c r="C23" s="21">
        <v>706</v>
      </c>
      <c r="D23" s="21">
        <v>174</v>
      </c>
      <c r="E23">
        <v>101</v>
      </c>
      <c r="H23" t="s">
        <v>47</v>
      </c>
      <c r="I23">
        <v>8715</v>
      </c>
      <c r="J23">
        <v>722</v>
      </c>
      <c r="K23">
        <v>182</v>
      </c>
      <c r="L23">
        <v>123</v>
      </c>
    </row>
    <row r="24" spans="1:12" x14ac:dyDescent="0.25">
      <c r="A24" t="s">
        <v>48</v>
      </c>
      <c r="B24">
        <v>8460</v>
      </c>
      <c r="C24" s="21">
        <v>681</v>
      </c>
      <c r="D24" s="21">
        <v>156</v>
      </c>
      <c r="E24">
        <v>93</v>
      </c>
      <c r="H24" t="s">
        <v>48</v>
      </c>
      <c r="I24">
        <v>8448</v>
      </c>
      <c r="J24">
        <v>695</v>
      </c>
      <c r="K24">
        <v>142</v>
      </c>
      <c r="L24">
        <v>100</v>
      </c>
    </row>
    <row r="25" spans="1:12" x14ac:dyDescent="0.25">
      <c r="A25" t="s">
        <v>49</v>
      </c>
      <c r="B25">
        <v>8836</v>
      </c>
      <c r="C25" s="21">
        <v>693</v>
      </c>
      <c r="D25" s="21">
        <v>206</v>
      </c>
      <c r="E25">
        <v>67</v>
      </c>
      <c r="H25" t="s">
        <v>49</v>
      </c>
      <c r="I25">
        <v>8836</v>
      </c>
      <c r="J25">
        <v>724</v>
      </c>
      <c r="K25">
        <v>182</v>
      </c>
      <c r="L25">
        <v>103</v>
      </c>
    </row>
    <row r="26" spans="1:12" x14ac:dyDescent="0.25">
      <c r="A26" t="s">
        <v>50</v>
      </c>
      <c r="B26">
        <v>9437</v>
      </c>
      <c r="C26">
        <v>788</v>
      </c>
      <c r="H26" t="s">
        <v>50</v>
      </c>
      <c r="I26">
        <v>9359</v>
      </c>
      <c r="J26">
        <v>789</v>
      </c>
    </row>
    <row r="27" spans="1:12" x14ac:dyDescent="0.25">
      <c r="A27" t="s">
        <v>51</v>
      </c>
      <c r="B27">
        <v>9420</v>
      </c>
      <c r="C27">
        <v>781</v>
      </c>
      <c r="H27" t="s">
        <v>51</v>
      </c>
      <c r="I27">
        <v>9427</v>
      </c>
      <c r="J27">
        <v>743</v>
      </c>
    </row>
    <row r="28" spans="1:12" x14ac:dyDescent="0.25">
      <c r="A28" t="s">
        <v>52</v>
      </c>
      <c r="B28">
        <v>9570</v>
      </c>
      <c r="C28">
        <v>805</v>
      </c>
      <c r="H28" t="s">
        <v>52</v>
      </c>
      <c r="I28">
        <v>9633</v>
      </c>
      <c r="J28">
        <v>808</v>
      </c>
    </row>
    <row r="29" spans="1:12" x14ac:dyDescent="0.25">
      <c r="A29" t="s">
        <v>53</v>
      </c>
      <c r="B29">
        <v>9921</v>
      </c>
      <c r="C29">
        <v>830</v>
      </c>
      <c r="H29" t="s">
        <v>53</v>
      </c>
      <c r="I29">
        <v>9842</v>
      </c>
      <c r="J29">
        <v>831</v>
      </c>
    </row>
    <row r="30" spans="1:12" x14ac:dyDescent="0.25">
      <c r="A30" t="s">
        <v>54</v>
      </c>
      <c r="B30">
        <v>9424</v>
      </c>
      <c r="C30">
        <v>781</v>
      </c>
      <c r="H30" t="s">
        <v>54</v>
      </c>
      <c r="I30">
        <v>9272</v>
      </c>
      <c r="J30">
        <v>767</v>
      </c>
    </row>
    <row r="31" spans="1:12" x14ac:dyDescent="0.25">
      <c r="A31" t="s">
        <v>55</v>
      </c>
      <c r="B31">
        <v>9010</v>
      </c>
      <c r="C31">
        <v>756</v>
      </c>
      <c r="H31" t="s">
        <v>55</v>
      </c>
      <c r="I31">
        <v>8969</v>
      </c>
      <c r="J31">
        <v>760</v>
      </c>
    </row>
    <row r="32" spans="1:12" x14ac:dyDescent="0.25">
      <c r="A32" t="s">
        <v>56</v>
      </c>
      <c r="B32">
        <v>9656</v>
      </c>
      <c r="C32">
        <v>825</v>
      </c>
      <c r="H32" t="s">
        <v>56</v>
      </c>
      <c r="I32">
        <v>9697</v>
      </c>
      <c r="J32">
        <v>850</v>
      </c>
    </row>
    <row r="33" spans="1:12" x14ac:dyDescent="0.25">
      <c r="A33" t="s">
        <v>57</v>
      </c>
      <c r="B33">
        <v>10419</v>
      </c>
      <c r="C33">
        <v>874</v>
      </c>
      <c r="H33" t="s">
        <v>57</v>
      </c>
      <c r="I33">
        <v>10445</v>
      </c>
      <c r="J33">
        <v>851</v>
      </c>
    </row>
    <row r="34" spans="1:12" x14ac:dyDescent="0.25">
      <c r="A34" t="s">
        <v>58</v>
      </c>
      <c r="B34">
        <v>9880</v>
      </c>
      <c r="C34">
        <v>830</v>
      </c>
      <c r="H34" t="s">
        <v>58</v>
      </c>
      <c r="I34">
        <v>9931</v>
      </c>
      <c r="J34">
        <v>831</v>
      </c>
    </row>
    <row r="35" spans="1:12" x14ac:dyDescent="0.25">
      <c r="A35" t="s">
        <v>59</v>
      </c>
      <c r="B35">
        <v>10134</v>
      </c>
      <c r="C35">
        <v>801</v>
      </c>
      <c r="H35" t="s">
        <v>59</v>
      </c>
      <c r="I35">
        <v>10042</v>
      </c>
      <c r="J35">
        <v>802</v>
      </c>
    </row>
    <row r="36" spans="1:12" x14ac:dyDescent="0.25">
      <c r="A36" t="s">
        <v>60</v>
      </c>
      <c r="B36">
        <v>9717</v>
      </c>
      <c r="C36">
        <v>814</v>
      </c>
      <c r="H36" t="s">
        <v>60</v>
      </c>
      <c r="I36">
        <v>9721</v>
      </c>
      <c r="J36">
        <v>829</v>
      </c>
    </row>
    <row r="37" spans="1:12" x14ac:dyDescent="0.25">
      <c r="A37" t="s">
        <v>61</v>
      </c>
      <c r="B37">
        <v>9192</v>
      </c>
      <c r="C37">
        <v>735</v>
      </c>
      <c r="H37" t="s">
        <v>61</v>
      </c>
      <c r="I37">
        <v>9304</v>
      </c>
      <c r="J37">
        <v>770</v>
      </c>
    </row>
    <row r="38" spans="1:12" x14ac:dyDescent="0.25">
      <c r="A38" t="s">
        <v>62</v>
      </c>
      <c r="B38">
        <v>8630</v>
      </c>
      <c r="C38">
        <v>743</v>
      </c>
      <c r="H38" t="s">
        <v>62</v>
      </c>
      <c r="I38">
        <v>8668</v>
      </c>
      <c r="J38">
        <v>724</v>
      </c>
    </row>
    <row r="39" spans="1:12" x14ac:dyDescent="0.25">
      <c r="A39" t="s">
        <v>63</v>
      </c>
      <c r="B39">
        <v>8970</v>
      </c>
      <c r="C39">
        <v>722</v>
      </c>
      <c r="H39" t="s">
        <v>63</v>
      </c>
      <c r="I39">
        <v>8988</v>
      </c>
      <c r="J39">
        <v>710</v>
      </c>
    </row>
    <row r="40" spans="1:12" x14ac:dyDescent="0.25">
      <c r="A40" t="s">
        <v>64</v>
      </c>
      <c r="B40" s="7">
        <f>SUM(B3:B39)</f>
        <v>345543</v>
      </c>
      <c r="C40" s="7">
        <f>SUM(C3:C39)</f>
        <v>28378</v>
      </c>
      <c r="D40" s="7">
        <f>SUM(D3:D39)</f>
        <v>3785</v>
      </c>
      <c r="E40" s="7">
        <f>SUM(E3:E39)</f>
        <v>2033</v>
      </c>
      <c r="F40" s="7"/>
      <c r="G40" s="7"/>
      <c r="H40" s="7"/>
      <c r="I40" s="7">
        <f>SUM(I3:I39)</f>
        <v>344660</v>
      </c>
      <c r="J40" s="7">
        <f>SUM(J3:J39)</f>
        <v>28325</v>
      </c>
      <c r="K40" s="7">
        <f>SUM(K3:K39)</f>
        <v>3423</v>
      </c>
      <c r="L40" s="7">
        <f>SUM(L3:L39)</f>
        <v>1945</v>
      </c>
    </row>
    <row r="41" spans="1:12" x14ac:dyDescent="0.25">
      <c r="B41" s="12"/>
      <c r="I41" s="12"/>
    </row>
    <row r="43" spans="1:12" x14ac:dyDescent="0.25">
      <c r="G43" s="13"/>
    </row>
    <row r="44" spans="1:12" x14ac:dyDescent="0.25">
      <c r="G44" s="13"/>
    </row>
    <row r="45" spans="1:12" ht="29.25" customHeight="1" x14ac:dyDescent="0.25">
      <c r="B45" s="2" t="s">
        <v>64</v>
      </c>
      <c r="C45" s="2" t="s">
        <v>65</v>
      </c>
      <c r="D45" s="2" t="s">
        <v>66</v>
      </c>
      <c r="E45" s="2" t="s">
        <v>70</v>
      </c>
      <c r="F45" s="2" t="s">
        <v>67</v>
      </c>
      <c r="G45" s="10" t="s">
        <v>71</v>
      </c>
      <c r="H45" s="10" t="s">
        <v>68</v>
      </c>
      <c r="I45" s="10" t="s">
        <v>69</v>
      </c>
      <c r="J45" s="10" t="s">
        <v>72</v>
      </c>
    </row>
    <row r="46" spans="1:12" x14ac:dyDescent="0.25">
      <c r="A46" t="s">
        <v>23</v>
      </c>
      <c r="B46" s="14">
        <f>B40+I40</f>
        <v>690203</v>
      </c>
      <c r="C46" s="2">
        <v>0.5</v>
      </c>
      <c r="D46" s="15">
        <v>0.5</v>
      </c>
      <c r="E46" s="16">
        <f>C46*D46 *((1/B46))</f>
        <v>3.6221227667802082E-7</v>
      </c>
      <c r="F46" s="18">
        <f>SQRT(E46)</f>
        <v>6.0184074029432473E-4</v>
      </c>
      <c r="G46" s="17">
        <f>F46*1.96</f>
        <v>1.1796078509768765E-3</v>
      </c>
      <c r="H46" s="18">
        <f>C46-G46</f>
        <v>0.49882039214902313</v>
      </c>
      <c r="I46" s="18">
        <f>C46+G46</f>
        <v>0.50117960785097693</v>
      </c>
      <c r="J46" s="19">
        <f>B40/B46</f>
        <v>0.50063966688061334</v>
      </c>
    </row>
    <row r="47" spans="1:12" x14ac:dyDescent="0.25">
      <c r="A47" t="s">
        <v>24</v>
      </c>
      <c r="B47" s="14">
        <f>C40+J40</f>
        <v>56703</v>
      </c>
      <c r="C47" s="2">
        <v>0.5</v>
      </c>
      <c r="D47" s="15">
        <v>0.5</v>
      </c>
      <c r="E47" s="16">
        <f>C47*D47 *((1/B47))</f>
        <v>4.4089377987055356E-6</v>
      </c>
      <c r="F47" s="18">
        <f>SQRT(E47)</f>
        <v>2.0997470796992519E-3</v>
      </c>
      <c r="G47" s="17">
        <f>F47*1.96</f>
        <v>4.1155042762105335E-3</v>
      </c>
      <c r="H47" s="18">
        <f>C47-G47</f>
        <v>0.49588449572378945</v>
      </c>
      <c r="I47" s="18">
        <f>C47+G47</f>
        <v>0.50411550427621055</v>
      </c>
      <c r="J47" s="19">
        <f>C40/B47</f>
        <v>0.50046734740666277</v>
      </c>
    </row>
    <row r="49" spans="1:11" x14ac:dyDescent="0.25">
      <c r="A49" t="s">
        <v>15</v>
      </c>
    </row>
    <row r="50" spans="1:11" x14ac:dyDescent="0.25">
      <c r="C50" s="11"/>
    </row>
    <row r="55" spans="1:11" x14ac:dyDescent="0.25">
      <c r="B55" t="s">
        <v>24</v>
      </c>
      <c r="C55" t="s">
        <v>25</v>
      </c>
      <c r="D55" t="s">
        <v>26</v>
      </c>
    </row>
    <row r="56" spans="1:11" x14ac:dyDescent="0.25">
      <c r="A56" t="s">
        <v>77</v>
      </c>
      <c r="B56">
        <f>SUM(C3:C25)</f>
        <v>17293</v>
      </c>
      <c r="C56">
        <f>SUM(D3:D25)</f>
        <v>3785</v>
      </c>
      <c r="D56">
        <f>SUM(E3:E25)</f>
        <v>2033</v>
      </c>
    </row>
    <row r="57" spans="1:11" x14ac:dyDescent="0.25">
      <c r="A57" t="s">
        <v>78</v>
      </c>
      <c r="B57">
        <f>SUM(J3:J25)</f>
        <v>17260</v>
      </c>
      <c r="C57">
        <f>SUM(K3:K25)</f>
        <v>3423</v>
      </c>
      <c r="D57">
        <f>SUM(L3:L25)</f>
        <v>1945</v>
      </c>
    </row>
    <row r="58" spans="1:11" x14ac:dyDescent="0.25">
      <c r="A58" t="s">
        <v>64</v>
      </c>
      <c r="B58" s="20">
        <f>SUM(B56:B57)</f>
        <v>34553</v>
      </c>
      <c r="C58" s="20">
        <f>SUM(C56:C57)</f>
        <v>7208</v>
      </c>
      <c r="D58">
        <f>SUM(D56:D57)</f>
        <v>3978</v>
      </c>
    </row>
    <row r="59" spans="1:11" x14ac:dyDescent="0.25">
      <c r="D59" s="3"/>
      <c r="H59" s="19"/>
    </row>
    <row r="60" spans="1:11" x14ac:dyDescent="0.25">
      <c r="B60" t="s">
        <v>89</v>
      </c>
      <c r="C60" t="s">
        <v>90</v>
      </c>
      <c r="D60" t="s">
        <v>87</v>
      </c>
      <c r="E60" t="s">
        <v>88</v>
      </c>
      <c r="F60" s="22" t="s">
        <v>83</v>
      </c>
      <c r="G60" t="s">
        <v>79</v>
      </c>
      <c r="H60" t="s">
        <v>80</v>
      </c>
      <c r="I60" t="s">
        <v>91</v>
      </c>
      <c r="J60" t="s">
        <v>85</v>
      </c>
      <c r="K60" t="s">
        <v>86</v>
      </c>
    </row>
    <row r="61" spans="1:11" x14ac:dyDescent="0.25">
      <c r="A61" t="s">
        <v>82</v>
      </c>
      <c r="D61">
        <f>C57/B57</f>
        <v>0.19831981460023174</v>
      </c>
      <c r="E61">
        <f>C56/B56</f>
        <v>0.2188746891805933</v>
      </c>
      <c r="F61" s="23">
        <f>D61-E61</f>
        <v>-2.0554874580361565E-2</v>
      </c>
      <c r="G61" s="19">
        <f>(C58/B58)</f>
        <v>0.20860706740369866</v>
      </c>
      <c r="H61" s="19">
        <f>SQRT(G61*(1-G61) * (1/B56 + 1/B57))</f>
        <v>4.3716753852259364E-3</v>
      </c>
      <c r="I61" s="19">
        <f>H61*1.96</f>
        <v>8.5684837550428355E-3</v>
      </c>
      <c r="J61" s="19">
        <f>F61-I61</f>
        <v>-2.9123358335404401E-2</v>
      </c>
      <c r="K61" s="19">
        <f>F61+I61</f>
        <v>-1.198639082531873E-2</v>
      </c>
    </row>
    <row r="62" spans="1:11" x14ac:dyDescent="0.25">
      <c r="F62" s="23"/>
      <c r="G62" s="19"/>
      <c r="H62" s="19"/>
      <c r="I62" s="19"/>
      <c r="J62" s="19"/>
      <c r="K62" s="19"/>
    </row>
    <row r="63" spans="1:11" x14ac:dyDescent="0.25">
      <c r="A63" t="s">
        <v>92</v>
      </c>
      <c r="D63">
        <f>D57/B57</f>
        <v>0.1126882966396292</v>
      </c>
      <c r="E63">
        <f>D56/B56</f>
        <v>0.11756201931417337</v>
      </c>
      <c r="F63" s="23">
        <f>D63-E63</f>
        <v>-4.8737226745441675E-3</v>
      </c>
      <c r="G63" s="19">
        <f>(D58/B58)</f>
        <v>0.11512748531241861</v>
      </c>
      <c r="H63" s="19">
        <f>SQRT(G63*(1-G63) * (1/B56 + 1/B57))</f>
        <v>3.4341335129324238E-3</v>
      </c>
      <c r="I63" s="19">
        <f t="shared" ref="I62:I63" si="0">H63*1.96</f>
        <v>6.7309016853475505E-3</v>
      </c>
      <c r="J63" s="19">
        <f>F63-I63</f>
        <v>-1.1604624359891718E-2</v>
      </c>
      <c r="K63" s="19">
        <f>F63+I63</f>
        <v>1.857179010803383E-3</v>
      </c>
    </row>
    <row r="64" spans="1:11" x14ac:dyDescent="0.25">
      <c r="D64" s="3"/>
    </row>
    <row r="65" spans="1:7" x14ac:dyDescent="0.25">
      <c r="D65" s="3"/>
    </row>
    <row r="72" spans="1:7" x14ac:dyDescent="0.25">
      <c r="G72" s="19"/>
    </row>
    <row r="74" spans="1:7" x14ac:dyDescent="0.25">
      <c r="B74" t="s">
        <v>73</v>
      </c>
      <c r="C74" t="s">
        <v>76</v>
      </c>
      <c r="D74" t="s">
        <v>64</v>
      </c>
    </row>
    <row r="75" spans="1:7" x14ac:dyDescent="0.25">
      <c r="A75" t="s">
        <v>24</v>
      </c>
      <c r="B75">
        <v>17293</v>
      </c>
      <c r="C75">
        <v>17260</v>
      </c>
      <c r="D75">
        <f>SUM(B75:C75)</f>
        <v>34553</v>
      </c>
    </row>
    <row r="76" spans="1:7" x14ac:dyDescent="0.25">
      <c r="A76" t="s">
        <v>25</v>
      </c>
      <c r="B76">
        <v>3785</v>
      </c>
      <c r="C76">
        <v>3423</v>
      </c>
      <c r="D76">
        <f>SUM(B76:C76)</f>
        <v>7208</v>
      </c>
    </row>
    <row r="77" spans="1:7" x14ac:dyDescent="0.25">
      <c r="A77" t="s">
        <v>26</v>
      </c>
      <c r="B77">
        <f>SUM(E3:E25)</f>
        <v>2033</v>
      </c>
      <c r="C77">
        <f>SUM(L3:L25)</f>
        <v>1945</v>
      </c>
      <c r="D77">
        <f>SUM(B77:C77)</f>
        <v>3978</v>
      </c>
    </row>
    <row r="81" spans="2:4" x14ac:dyDescent="0.25">
      <c r="B81" t="s">
        <v>81</v>
      </c>
      <c r="D81" t="s">
        <v>84</v>
      </c>
    </row>
    <row r="82" spans="2:4" x14ac:dyDescent="0.25">
      <c r="B82" s="19">
        <f>D76/D75</f>
        <v>0.20860706740369866</v>
      </c>
      <c r="C82" s="19">
        <f>SQRT(B82*(1-B82)/D75)</f>
        <v>2.1858366957295469E-3</v>
      </c>
      <c r="D82" s="19">
        <f>C82*1.96</f>
        <v>4.2842399236299117E-3</v>
      </c>
    </row>
    <row r="83" spans="2:4" x14ac:dyDescent="0.25">
      <c r="B83" s="19">
        <f>D77/D76</f>
        <v>0.55188679245283023</v>
      </c>
      <c r="C83" s="19">
        <f>SQRT(B83*(1-B83)/D76)</f>
        <v>5.8574890257811997E-3</v>
      </c>
      <c r="D83" s="19">
        <f t="shared" ref="D83:D84" si="1">C83*1.96</f>
        <v>1.1480678490531152E-2</v>
      </c>
    </row>
    <row r="84" spans="2:4" x14ac:dyDescent="0.25">
      <c r="B84" s="19">
        <f>D77/D75</f>
        <v>0.11512748531241861</v>
      </c>
      <c r="C84" s="19">
        <f>SQRT(B84*(1-B84)/D75)</f>
        <v>1.7170659733726692E-3</v>
      </c>
      <c r="D84" s="19">
        <f t="shared" si="1"/>
        <v>3.3654493078104316E-3</v>
      </c>
    </row>
    <row r="87" spans="2:4" x14ac:dyDescent="0.25">
      <c r="B87" s="19">
        <f>B76/B75</f>
        <v>0.2188746891805933</v>
      </c>
      <c r="C87" s="19">
        <f>C76/C75</f>
        <v>0.19831981460023174</v>
      </c>
      <c r="D87" s="19">
        <f>C87-B87</f>
        <v>-2.0554874580361565E-2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5" x14ac:dyDescent="0.25"/>
  <cols>
    <col min="1" max="1" width="10.28515625" bestFit="1" customWidth="1"/>
    <col min="2" max="2" width="7.5703125" bestFit="1" customWidth="1"/>
    <col min="3" max="3" width="11.28515625" bestFit="1" customWidth="1"/>
  </cols>
  <sheetData>
    <row r="1" spans="1:3" x14ac:dyDescent="0.25">
      <c r="B1" t="s">
        <v>73</v>
      </c>
      <c r="C1" t="s">
        <v>76</v>
      </c>
    </row>
    <row r="2" spans="1:3" x14ac:dyDescent="0.25">
      <c r="A2" t="s">
        <v>75</v>
      </c>
      <c r="B2">
        <v>352</v>
      </c>
      <c r="C2">
        <v>565</v>
      </c>
    </row>
    <row r="3" spans="1:3" x14ac:dyDescent="0.25">
      <c r="A3" t="s">
        <v>74</v>
      </c>
      <c r="B3">
        <v>7370</v>
      </c>
      <c r="C3">
        <v>7270</v>
      </c>
    </row>
    <row r="8" spans="1:3" x14ac:dyDescent="0.25">
      <c r="C8">
        <f>(1/B3)+(1/C3)</f>
        <v>2.7323679215526721E-4</v>
      </c>
    </row>
    <row r="9" spans="1:3" x14ac:dyDescent="0.25">
      <c r="C9">
        <f>SQRT(C8)</f>
        <v>1.6529875745306351E-2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Renaissance 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Menin, Diego</dc:creator>
  <cp:lastModifiedBy>Menin, Diego</cp:lastModifiedBy>
  <dcterms:created xsi:type="dcterms:W3CDTF">2015-11-03T14:57:34Z</dcterms:created>
  <dcterms:modified xsi:type="dcterms:W3CDTF">2015-11-05T19:18:04Z</dcterms:modified>
</cp:coreProperties>
</file>