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mb2784_bath_ac_uk/Documents/GBDP Group 16/Design Resources/Sub-system Considerations/Tail Subsystem/"/>
    </mc:Choice>
  </mc:AlternateContent>
  <xr:revisionPtr revIDLastSave="716" documentId="8_{41FC3C33-19D1-4F3B-BB9C-309C0E01587B}" xr6:coauthVersionLast="47" xr6:coauthVersionMax="47" xr10:uidLastSave="{81E5B88F-9A02-4418-8776-293892FEA5F7}"/>
  <bookViews>
    <workbookView xWindow="-120" yWindow="-120" windowWidth="29040" windowHeight="15720" activeTab="1" xr2:uid="{4AB2BEBC-31B9-4EAD-91F4-02EA0C53277C}"/>
  </bookViews>
  <sheets>
    <sheet name="Pairwise comparison" sheetId="1" r:id="rId1"/>
    <sheet name="MCD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 a="1"/>
  <c r="O12" i="1"/>
  <c r="N11" i="1" a="1"/>
  <c r="N11" i="1"/>
  <c r="M10" i="1" a="1"/>
  <c r="M10" i="1"/>
  <c r="L9" i="1" a="1"/>
  <c r="L9" i="1"/>
  <c r="K8" i="1" a="1"/>
  <c r="K8" i="1"/>
  <c r="J7" i="1" a="1"/>
  <c r="J7" i="1"/>
  <c r="I6" i="1" a="1"/>
  <c r="I6" i="1"/>
  <c r="F3" i="1" a="1"/>
  <c r="F3" i="1"/>
  <c r="G4" i="1" a="1"/>
  <c r="G4" i="1"/>
  <c r="H5" i="1" a="1"/>
  <c r="H5" i="1"/>
  <c r="D13" i="2"/>
  <c r="F13" i="2"/>
  <c r="H13" i="2"/>
  <c r="J13" i="2"/>
  <c r="L13" i="2"/>
  <c r="N13" i="2"/>
  <c r="P13" i="2"/>
  <c r="R13" i="2"/>
  <c r="T13" i="2"/>
  <c r="V13" i="2"/>
  <c r="X13" i="2"/>
  <c r="Z13" i="2"/>
  <c r="AB13" i="2"/>
  <c r="AD13" i="2"/>
  <c r="D12" i="2"/>
  <c r="F12" i="2"/>
  <c r="H12" i="2"/>
  <c r="J12" i="2"/>
  <c r="L12" i="2"/>
  <c r="N12" i="2"/>
  <c r="P12" i="2"/>
  <c r="R12" i="2"/>
  <c r="T12" i="2"/>
  <c r="V12" i="2"/>
  <c r="X12" i="2"/>
  <c r="Z12" i="2"/>
  <c r="AB12" i="2"/>
  <c r="AD12" i="2"/>
  <c r="H11" i="2"/>
  <c r="H10" i="2"/>
  <c r="H9" i="2"/>
  <c r="H8" i="2"/>
  <c r="H7" i="2"/>
  <c r="H6" i="2"/>
  <c r="H5" i="2"/>
  <c r="H4" i="2"/>
  <c r="H3" i="2"/>
  <c r="D11" i="2"/>
  <c r="D10" i="2"/>
  <c r="D9" i="2"/>
  <c r="D8" i="2"/>
  <c r="D7" i="2"/>
  <c r="D6" i="2"/>
  <c r="D5" i="2"/>
  <c r="D4" i="2"/>
  <c r="D3" i="2"/>
  <c r="AD11" i="2"/>
  <c r="AD10" i="2"/>
  <c r="AD9" i="2"/>
  <c r="AD8" i="2"/>
  <c r="AD7" i="2"/>
  <c r="AD6" i="2"/>
  <c r="AD5" i="2"/>
  <c r="AD4" i="2"/>
  <c r="AD3" i="2"/>
  <c r="AB11" i="2"/>
  <c r="AB10" i="2"/>
  <c r="AB9" i="2"/>
  <c r="AB8" i="2"/>
  <c r="AB7" i="2"/>
  <c r="AB6" i="2"/>
  <c r="AB5" i="2"/>
  <c r="AB4" i="2"/>
  <c r="AB3" i="2"/>
  <c r="Z11" i="2"/>
  <c r="Z10" i="2"/>
  <c r="Z9" i="2"/>
  <c r="Z8" i="2"/>
  <c r="Z7" i="2"/>
  <c r="Z6" i="2"/>
  <c r="Z5" i="2"/>
  <c r="Z4" i="2"/>
  <c r="Z3" i="2"/>
  <c r="X11" i="2"/>
  <c r="X10" i="2"/>
  <c r="X9" i="2"/>
  <c r="X8" i="2"/>
  <c r="X7" i="2"/>
  <c r="X6" i="2"/>
  <c r="X5" i="2"/>
  <c r="X4" i="2"/>
  <c r="X3" i="2"/>
  <c r="V11" i="2"/>
  <c r="V10" i="2"/>
  <c r="V9" i="2"/>
  <c r="V8" i="2"/>
  <c r="V7" i="2"/>
  <c r="V6" i="2"/>
  <c r="V5" i="2"/>
  <c r="V4" i="2"/>
  <c r="V3" i="2"/>
  <c r="T11" i="2"/>
  <c r="T10" i="2"/>
  <c r="T9" i="2"/>
  <c r="T8" i="2"/>
  <c r="T7" i="2"/>
  <c r="T6" i="2"/>
  <c r="T5" i="2"/>
  <c r="T4" i="2"/>
  <c r="T3" i="2"/>
  <c r="R11" i="2"/>
  <c r="R10" i="2"/>
  <c r="R9" i="2"/>
  <c r="R8" i="2"/>
  <c r="R7" i="2"/>
  <c r="R6" i="2"/>
  <c r="R5" i="2"/>
  <c r="R4" i="2"/>
  <c r="R3" i="2"/>
  <c r="P11" i="2"/>
  <c r="P10" i="2"/>
  <c r="P9" i="2"/>
  <c r="P8" i="2"/>
  <c r="P7" i="2"/>
  <c r="P6" i="2"/>
  <c r="P5" i="2"/>
  <c r="P4" i="2"/>
  <c r="P3" i="2"/>
  <c r="N11" i="2"/>
  <c r="N10" i="2"/>
  <c r="N9" i="2"/>
  <c r="N8" i="2"/>
  <c r="N7" i="2"/>
  <c r="N6" i="2"/>
  <c r="N5" i="2"/>
  <c r="N4" i="2"/>
  <c r="N3" i="2"/>
  <c r="L10" i="2"/>
  <c r="J10" i="2"/>
  <c r="F10" i="2"/>
  <c r="L11" i="2"/>
  <c r="J11" i="2"/>
  <c r="F11" i="2"/>
  <c r="L9" i="2"/>
  <c r="J9" i="2"/>
  <c r="F9" i="2"/>
  <c r="L8" i="2"/>
  <c r="J8" i="2"/>
  <c r="F8" i="2"/>
  <c r="L7" i="2"/>
  <c r="J7" i="2"/>
  <c r="F7" i="2"/>
  <c r="L6" i="2"/>
  <c r="J6" i="2"/>
  <c r="F6" i="2"/>
  <c r="L5" i="2"/>
  <c r="J5" i="2"/>
  <c r="F5" i="2"/>
  <c r="L4" i="2"/>
  <c r="J4" i="2"/>
  <c r="F4" i="2"/>
  <c r="L3" i="2"/>
  <c r="J3" i="2"/>
  <c r="F3" i="2"/>
  <c r="H14" i="2"/>
  <c r="D14" i="2"/>
  <c r="F14" i="2"/>
  <c r="X14" i="2"/>
  <c r="Z14" i="2"/>
  <c r="AB14" i="2"/>
  <c r="AD14" i="2"/>
  <c r="V14" i="2"/>
  <c r="T14" i="2"/>
  <c r="R14" i="2"/>
  <c r="P14" i="2"/>
  <c r="N14" i="2"/>
  <c r="L14" i="2"/>
  <c r="J14" i="2"/>
  <c r="I20" i="2"/>
  <c r="I21" i="2"/>
  <c r="I23" i="2"/>
  <c r="I22" i="2"/>
  <c r="N21" i="2"/>
  <c r="N31" i="2"/>
  <c r="N22" i="2"/>
  <c r="N30" i="2"/>
  <c r="N23" i="2"/>
  <c r="N24" i="2"/>
  <c r="N32" i="2"/>
  <c r="N25" i="2"/>
  <c r="N33" i="2"/>
  <c r="N26" i="2"/>
  <c r="N20" i="2"/>
  <c r="N29" i="2"/>
  <c r="N27" i="2"/>
  <c r="N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<sst xmlns="http://schemas.openxmlformats.org/spreadsheetml/2006/main" count="96" uniqueCount="53">
  <si>
    <t>Pairwise comparison</t>
  </si>
  <si>
    <t>1 = Equal Importance</t>
  </si>
  <si>
    <t>3 = Moderate Importance</t>
  </si>
  <si>
    <t>5 = Strong Importance</t>
  </si>
  <si>
    <t>7 = Very Strong Importance</t>
  </si>
  <si>
    <t>9 = Extreme Importance</t>
  </si>
  <si>
    <t>Vertical vs horizontal</t>
  </si>
  <si>
    <t>Assessment Criteria Ref</t>
  </si>
  <si>
    <t>Weightings</t>
  </si>
  <si>
    <t>Criteria</t>
  </si>
  <si>
    <t xml:space="preserve">Weight </t>
  </si>
  <si>
    <t>Rating</t>
  </si>
  <si>
    <t>Weighted Score</t>
  </si>
  <si>
    <t>Total Weighted Scores</t>
  </si>
  <si>
    <r>
      <t xml:space="preserve">The tail </t>
    </r>
    <r>
      <rPr>
        <b/>
        <sz val="11"/>
        <color rgb="FF000000"/>
        <rFont val="Aptos Narrow"/>
        <family val="2"/>
      </rPr>
      <t>must</t>
    </r>
    <r>
      <rPr>
        <sz val="11"/>
        <color rgb="FF000000"/>
        <rFont val="Aptos Narrow"/>
        <family val="2"/>
      </rPr>
      <t xml:space="preserve"> prevent dangerous situations occurring such as ‘deep stall’.</t>
    </r>
  </si>
  <si>
    <r>
      <t xml:space="preserve">The tail </t>
    </r>
    <r>
      <rPr>
        <b/>
        <sz val="11"/>
        <color rgb="FF000000"/>
        <rFont val="Aptos Narrow"/>
        <family val="2"/>
      </rPr>
      <t>must</t>
    </r>
    <r>
      <rPr>
        <sz val="11"/>
        <color rgb="FF000000"/>
        <rFont val="Aptos Narrow"/>
        <family val="2"/>
      </rPr>
      <t xml:space="preserve"> allow for spin recovery.</t>
    </r>
  </si>
  <si>
    <r>
      <t xml:space="preserve">The subsystem </t>
    </r>
    <r>
      <rPr>
        <b/>
        <sz val="11"/>
        <color rgb="FF000000"/>
        <rFont val="Aptos Narrow"/>
        <family val="2"/>
      </rPr>
      <t>must</t>
    </r>
    <r>
      <rPr>
        <sz val="11"/>
        <color rgb="FF000000"/>
        <rFont val="Aptos Narrow"/>
        <family val="2"/>
      </rPr>
      <t xml:space="preserve"> be designed to facilitate mass production.</t>
    </r>
  </si>
  <si>
    <r>
      <t xml:space="preserve">The tail </t>
    </r>
    <r>
      <rPr>
        <b/>
        <sz val="11"/>
        <color rgb="FF000000"/>
        <rFont val="Aptos Narrow"/>
        <family val="2"/>
      </rPr>
      <t>must</t>
    </r>
    <r>
      <rPr>
        <sz val="11"/>
        <color rgb="FF000000"/>
        <rFont val="Aptos Narrow"/>
        <family val="2"/>
      </rPr>
      <t xml:space="preserve"> facilitate manoeuvrability.</t>
    </r>
  </si>
  <si>
    <r>
      <t xml:space="preserve">Cost of the subsystem </t>
    </r>
    <r>
      <rPr>
        <b/>
        <sz val="11"/>
        <color rgb="FF000000"/>
        <rFont val="Aptos Narrow"/>
        <family val="2"/>
      </rPr>
      <t>should</t>
    </r>
    <r>
      <rPr>
        <sz val="11"/>
        <color rgb="FF000000"/>
        <rFont val="Aptos Narrow"/>
        <family val="2"/>
      </rPr>
      <t xml:space="preserve"> be minimised.</t>
    </r>
  </si>
  <si>
    <r>
      <t xml:space="preserve">The design of the subsystem </t>
    </r>
    <r>
      <rPr>
        <b/>
        <sz val="11"/>
        <color rgb="FF000000"/>
        <rFont val="Aptos Narrow"/>
        <family val="2"/>
      </rPr>
      <t>should</t>
    </r>
    <r>
      <rPr>
        <sz val="11"/>
        <color rgb="FF000000"/>
        <rFont val="Aptos Narrow"/>
        <family val="2"/>
      </rPr>
      <t xml:space="preserve"> consider basic stealth characteristics to minimise radar visibility.</t>
    </r>
  </si>
  <si>
    <t>T-tail</t>
  </si>
  <si>
    <t>Cruciform</t>
  </si>
  <si>
    <t>H-tail</t>
  </si>
  <si>
    <t>Twin boom</t>
  </si>
  <si>
    <t>Twin vertical tail</t>
  </si>
  <si>
    <t>No tail (flying wing)</t>
  </si>
  <si>
    <t>Canard</t>
  </si>
  <si>
    <t>Tandem wing</t>
  </si>
  <si>
    <t>V-tail</t>
  </si>
  <si>
    <t>Y-tail</t>
  </si>
  <si>
    <t>Inverted V-tail</t>
  </si>
  <si>
    <t>Inverted Y-tail</t>
  </si>
  <si>
    <t>Triple tail</t>
  </si>
  <si>
    <t>Conventional (datum)</t>
  </si>
  <si>
    <r>
      <t xml:space="preserve">The weight of the tail </t>
    </r>
    <r>
      <rPr>
        <b/>
        <sz val="11"/>
        <color rgb="FF000000"/>
        <rFont val="Aptos Narrow"/>
        <family val="2"/>
      </rPr>
      <t>should</t>
    </r>
    <r>
      <rPr>
        <sz val="11"/>
        <color rgb="FF000000"/>
        <rFont val="Aptos Narrow"/>
        <family val="2"/>
      </rPr>
      <t xml:space="preserve"> be minimised.</t>
    </r>
  </si>
  <si>
    <t xml:space="preserve"> 9 point scale</t>
  </si>
  <si>
    <t>5 = Equal importance</t>
  </si>
  <si>
    <t>7 = Strong Importance</t>
  </si>
  <si>
    <t>3 = Lower Importance</t>
  </si>
  <si>
    <t>1 = Extreme Lower Importance</t>
  </si>
  <si>
    <r>
      <t xml:space="preserve">The tail </t>
    </r>
    <r>
      <rPr>
        <b/>
        <sz val="11"/>
        <color rgb="FF000000"/>
        <rFont val="Aptos Narrow"/>
        <family val="2"/>
      </rPr>
      <t>should</t>
    </r>
    <r>
      <rPr>
        <sz val="11"/>
        <color rgb="FF000000"/>
        <rFont val="Aptos Narrow"/>
        <family val="2"/>
      </rPr>
      <t xml:space="preserve"> minimise total aircraft drag.</t>
    </r>
  </si>
  <si>
    <r>
      <t xml:space="preserve">The tail </t>
    </r>
    <r>
      <rPr>
        <b/>
        <sz val="11"/>
        <color rgb="FF000000"/>
        <rFont val="Aptos Narrow"/>
        <family val="2"/>
      </rPr>
      <t>must</t>
    </r>
    <r>
      <rPr>
        <sz val="11"/>
        <color rgb="FF000000"/>
        <rFont val="Aptos Narrow"/>
        <family val="2"/>
      </rPr>
      <t xml:space="preserve"> provide longitudinal static stability and trim.</t>
    </r>
  </si>
  <si>
    <r>
      <t xml:space="preserve">The tail </t>
    </r>
    <r>
      <rPr>
        <b/>
        <sz val="11"/>
        <color rgb="FF000000"/>
        <rFont val="Aptos Narrow"/>
        <family val="2"/>
      </rPr>
      <t>must</t>
    </r>
    <r>
      <rPr>
        <sz val="11"/>
        <color rgb="FF000000"/>
        <rFont val="Aptos Narrow"/>
        <family val="2"/>
      </rPr>
      <t xml:space="preserve"> provide directional static stability and trim.</t>
    </r>
  </si>
  <si>
    <r>
      <t xml:space="preserve">The tail </t>
    </r>
    <r>
      <rPr>
        <b/>
        <sz val="11"/>
        <color rgb="FF000000"/>
        <rFont val="Aptos Narrow"/>
        <family val="2"/>
      </rPr>
      <t>must</t>
    </r>
    <r>
      <rPr>
        <sz val="11"/>
        <color rgb="FF000000"/>
        <rFont val="Aptos Narrow"/>
        <family val="2"/>
      </rPr>
      <t xml:space="preserve"> provide lateral static stability and trim.</t>
    </r>
  </si>
  <si>
    <t>Score distribution</t>
  </si>
  <si>
    <t>Mean</t>
  </si>
  <si>
    <t>STD</t>
  </si>
  <si>
    <t>Upper Quartile</t>
  </si>
  <si>
    <t>Lower Quartile</t>
  </si>
  <si>
    <t>Scores</t>
  </si>
  <si>
    <t>Tail type</t>
  </si>
  <si>
    <t>X - axis</t>
  </si>
  <si>
    <t>Probability Density Function (PDF)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</si>
</sst>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2" xfId="1" applyBorder="1"/>
    <xf numFmtId="2" fontId="0" fillId="3" borderId="2" xfId="0" applyNumberFormat="1" applyFill="1" applyBorder="1"/>
    <xf numFmtId="2" fontId="0" fillId="0" borderId="2" xfId="0" applyNumberFormat="1" applyBorder="1"/>
    <xf numFmtId="0" fontId="1" fillId="2" borderId="2" xfId="1" applyBorder="1" applyAlignment="1">
      <alignment wrapText="1"/>
    </xf>
    <xf numFmtId="0" fontId="0" fillId="0" borderId="2" xfId="0" applyBorder="1"/>
    <xf numFmtId="0" fontId="2" fillId="0" borderId="2" xfId="0" applyFont="1" applyBorder="1"/>
    <xf numFmtId="0" fontId="2" fillId="4" borderId="2" xfId="0" applyFont="1" applyFill="1" applyBorder="1"/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MCDA!$N$19</c:f>
              <c:strCache>
                <c:ptCount val="1"/>
                <c:pt idx="0">
                  <c:v>Probability Density Function (PDF)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FB3F7E5-598C-4098-9589-B53AE7066B8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787-4030-A9F0-B6DD50CC11C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083DFD5-EB62-47B9-A894-0DDBBF181CF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787-4030-A9F0-B6DD50CC11C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06A039A-BDB2-4C65-9196-9C24528E9BF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787-4030-A9F0-B6DD50CC11C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9F008BD-C958-4C58-9AF1-B9DF78BAA30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787-4030-A9F0-B6DD50CC11CD}"/>
                </c:ext>
              </c:extLst>
            </c:dLbl>
            <c:dLbl>
              <c:idx val="4"/>
              <c:layout>
                <c:manualLayout>
                  <c:x val="-8.1574366762908704E-2"/>
                  <c:y val="-2.7808655835216689E-2"/>
                </c:manualLayout>
              </c:layout>
              <c:tx>
                <c:rich>
                  <a:bodyPr/>
                  <a:lstStyle/>
                  <a:p>
                    <a:fld id="{8CE1C374-29DC-4005-82F2-045CAEDFF7D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7787-4030-A9F0-B6DD50CC11CD}"/>
                </c:ext>
              </c:extLst>
            </c:dLbl>
            <c:dLbl>
              <c:idx val="5"/>
              <c:layout>
                <c:manualLayout>
                  <c:x val="-9.1519158592026362E-2"/>
                  <c:y val="-5.8972999899390699E-2"/>
                </c:manualLayout>
              </c:layout>
              <c:tx>
                <c:rich>
                  <a:bodyPr/>
                  <a:lstStyle/>
                  <a:p>
                    <a:fld id="{6148FB8F-01C9-45DA-8D1C-935B3FD05A3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7787-4030-A9F0-B6DD50CC11CD}"/>
                </c:ext>
              </c:extLst>
            </c:dLbl>
            <c:dLbl>
              <c:idx val="6"/>
              <c:layout>
                <c:manualLayout>
                  <c:x val="-3.3340580043735787E-2"/>
                  <c:y val="-5.2294926171353409E-2"/>
                </c:manualLayout>
              </c:layout>
              <c:tx>
                <c:rich>
                  <a:bodyPr/>
                  <a:lstStyle/>
                  <a:p>
                    <a:fld id="{4A2B3D07-0500-469B-BDC6-802B4AFAAAC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7787-4030-A9F0-B6DD50CC11C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AC97470-9469-42E1-9FAC-458A1514B9E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787-4030-A9F0-B6DD50CC11CD}"/>
                </c:ext>
              </c:extLst>
            </c:dLbl>
            <c:dLbl>
              <c:idx val="8"/>
              <c:layout>
                <c:manualLayout>
                  <c:x val="1.0662804278182014E-2"/>
                  <c:y val="-5.2294926171353409E-2"/>
                </c:manualLayout>
              </c:layout>
              <c:tx>
                <c:rich>
                  <a:bodyPr/>
                  <a:lstStyle/>
                  <a:p>
                    <a:fld id="{AC680447-1D27-4E37-8A18-168C6E51651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7787-4030-A9F0-B6DD50CC11CD}"/>
                </c:ext>
              </c:extLst>
            </c:dLbl>
            <c:dLbl>
              <c:idx val="9"/>
              <c:layout>
                <c:manualLayout>
                  <c:x val="3.0642633816895772E-2"/>
                  <c:y val="-7.9007221083502568E-2"/>
                </c:manualLayout>
              </c:layout>
              <c:tx>
                <c:rich>
                  <a:bodyPr/>
                  <a:lstStyle/>
                  <a:p>
                    <a:fld id="{157CC697-D393-4F88-BE90-D2695683B6B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7787-4030-A9F0-B6DD50CC11CD}"/>
                </c:ext>
              </c:extLst>
            </c:dLbl>
            <c:dLbl>
              <c:idx val="10"/>
              <c:layout>
                <c:manualLayout>
                  <c:x val="1.4970371973239265E-2"/>
                  <c:y val="-4.5616852443316126E-2"/>
                </c:manualLayout>
              </c:layout>
              <c:tx>
                <c:rich>
                  <a:bodyPr/>
                  <a:lstStyle/>
                  <a:p>
                    <a:fld id="{9A082017-A706-46CC-A63E-A4D6FA74F08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7787-4030-A9F0-B6DD50CC11C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5A2FF1F-AC19-4212-B12E-1DA510A8B3D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787-4030-A9F0-B6DD50CC11C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6076952-028C-458B-AB12-F95FE778255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787-4030-A9F0-B6DD50CC11C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BED1526-62D0-4AB6-9477-B3AE497CF15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787-4030-A9F0-B6DD50CC11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MCDA!$O$20:$O$33</c:f>
              <c:numCache>
                <c:formatCode>General</c:formatCode>
                <c:ptCount val="14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</c:numCache>
            </c:numRef>
          </c:xVal>
          <c:yVal>
            <c:numRef>
              <c:f>MCDA!$N$20:$N$33</c:f>
              <c:numCache>
                <c:formatCode>General</c:formatCode>
                <c:ptCount val="14"/>
                <c:pt idx="0">
                  <c:v>0.41098705707328725</c:v>
                </c:pt>
                <c:pt idx="1">
                  <c:v>0.46127220374594019</c:v>
                </c:pt>
                <c:pt idx="2">
                  <c:v>0.52559021594121536</c:v>
                </c:pt>
                <c:pt idx="3">
                  <c:v>1.3368772598947727</c:v>
                </c:pt>
                <c:pt idx="4">
                  <c:v>1.4315539871245588</c:v>
                </c:pt>
                <c:pt idx="5">
                  <c:v>1.4941577073709897</c:v>
                </c:pt>
                <c:pt idx="6">
                  <c:v>1.5812354540174061</c:v>
                </c:pt>
                <c:pt idx="7">
                  <c:v>1.4122394257766619</c:v>
                </c:pt>
                <c:pt idx="8">
                  <c:v>1.3477270452594878</c:v>
                </c:pt>
                <c:pt idx="9">
                  <c:v>1.293269838546852</c:v>
                </c:pt>
                <c:pt idx="10">
                  <c:v>1.2402166119121945</c:v>
                </c:pt>
                <c:pt idx="11">
                  <c:v>0.98186811534862106</c:v>
                </c:pt>
                <c:pt idx="12">
                  <c:v>0.52523409710659386</c:v>
                </c:pt>
                <c:pt idx="13">
                  <c:v>0.14059554042855818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MCDA!$L$20:$L$33</c15:f>
                <c15:dlblRangeCache>
                  <c:ptCount val="14"/>
                  <c:pt idx="0">
                    <c:v>Twin boom</c:v>
                  </c:pt>
                  <c:pt idx="1">
                    <c:v>H-tail</c:v>
                  </c:pt>
                  <c:pt idx="2">
                    <c:v>Canard</c:v>
                  </c:pt>
                  <c:pt idx="3">
                    <c:v>Twin vertical tail</c:v>
                  </c:pt>
                  <c:pt idx="4">
                    <c:v>No tail (flying wing)</c:v>
                  </c:pt>
                  <c:pt idx="5">
                    <c:v>Tandem wing</c:v>
                  </c:pt>
                  <c:pt idx="6">
                    <c:v>V-tail</c:v>
                  </c:pt>
                  <c:pt idx="7">
                    <c:v>T-tail</c:v>
                  </c:pt>
                  <c:pt idx="8">
                    <c:v>Y-tail</c:v>
                  </c:pt>
                  <c:pt idx="9">
                    <c:v>Inverted Y-tail</c:v>
                  </c:pt>
                  <c:pt idx="10">
                    <c:v>Inverted V-tail</c:v>
                  </c:pt>
                  <c:pt idx="11">
                    <c:v>Triple tail</c:v>
                  </c:pt>
                  <c:pt idx="12">
                    <c:v>Conventional (datum)</c:v>
                  </c:pt>
                  <c:pt idx="13">
                    <c:v>Cruciform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787-4030-A9F0-B6DD50CC11CD}"/>
            </c:ext>
          </c:extLst>
        </c:ser>
        <c:ser>
          <c:idx val="1"/>
          <c:order val="1"/>
          <c:tx>
            <c:strRef>
              <c:f>MCDA!$H$20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errBars>
            <c:errDir val="y"/>
            <c:errBarType val="minus"/>
            <c:errValType val="fixedVal"/>
            <c:noEndCap val="1"/>
            <c:val val="1.8"/>
            <c:spPr>
              <a:noFill/>
              <a:ln w="22225" cap="flat" cmpd="sng" algn="ctr">
                <a:solidFill>
                  <a:schemeClr val="accent6"/>
                </a:solidFill>
                <a:prstDash val="dash"/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MCDA!$I$20</c:f>
              <c:numCache>
                <c:formatCode>General</c:formatCode>
                <c:ptCount val="1"/>
                <c:pt idx="0">
                  <c:v>4.6265428571428577</c:v>
                </c:pt>
              </c:numCache>
            </c:numRef>
          </c:xVal>
          <c:yVal>
            <c:numRef>
              <c:f>MCDA!$N$34</c:f>
              <c:numCache>
                <c:formatCode>General</c:formatCode>
                <c:ptCount val="1"/>
                <c:pt idx="0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87-4030-A9F0-B6DD50CC11CD}"/>
            </c:ext>
          </c:extLst>
        </c:ser>
        <c:ser>
          <c:idx val="2"/>
          <c:order val="2"/>
          <c:tx>
            <c:strRef>
              <c:f>MCDA!$H$22</c:f>
              <c:strCache>
                <c:ptCount val="1"/>
                <c:pt idx="0">
                  <c:v>Lower Quartile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errBars>
            <c:errDir val="y"/>
            <c:errBarType val="minus"/>
            <c:errValType val="fixedVal"/>
            <c:noEndCap val="1"/>
            <c:val val="1.8"/>
            <c:spPr>
              <a:noFill/>
              <a:ln w="22225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prstDash val="dashDot"/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MCDA!$I$22</c:f>
              <c:numCache>
                <c:formatCode>General</c:formatCode>
                <c:ptCount val="1"/>
                <c:pt idx="0">
                  <c:v>4.4870000000000001</c:v>
                </c:pt>
              </c:numCache>
            </c:numRef>
          </c:xVal>
          <c:yVal>
            <c:numRef>
              <c:f>MCDA!$N$34</c:f>
              <c:numCache>
                <c:formatCode>General</c:formatCode>
                <c:ptCount val="1"/>
                <c:pt idx="0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87-4030-A9F0-B6DD50CC11CD}"/>
            </c:ext>
          </c:extLst>
        </c:ser>
        <c:ser>
          <c:idx val="3"/>
          <c:order val="3"/>
          <c:tx>
            <c:strRef>
              <c:f>MCDA!$H$23</c:f>
              <c:strCache>
                <c:ptCount val="1"/>
                <c:pt idx="0">
                  <c:v>Upper Quartile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errBars>
            <c:errDir val="y"/>
            <c:errBarType val="minus"/>
            <c:errValType val="fixedVal"/>
            <c:noEndCap val="1"/>
            <c:val val="1.8"/>
            <c:spPr>
              <a:noFill/>
              <a:ln w="22225" cap="flat" cmpd="sng" algn="ctr">
                <a:solidFill>
                  <a:schemeClr val="accent2">
                    <a:lumMod val="75000"/>
                  </a:schemeClr>
                </a:solidFill>
                <a:prstDash val="lgDash"/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MCDA!$I$23</c:f>
              <c:numCache>
                <c:formatCode>General</c:formatCode>
                <c:ptCount val="1"/>
                <c:pt idx="0">
                  <c:v>4.7995000000000001</c:v>
                </c:pt>
              </c:numCache>
            </c:numRef>
          </c:xVal>
          <c:yVal>
            <c:numRef>
              <c:f>MCDA!$N$35</c:f>
              <c:numCache>
                <c:formatCode>General</c:formatCode>
                <c:ptCount val="1"/>
                <c:pt idx="0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87-4030-A9F0-B6DD50CC11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26783311"/>
        <c:axId val="1626781871"/>
      </c:scatterChart>
      <c:valAx>
        <c:axId val="1626783311"/>
        <c:scaling>
          <c:orientation val="minMax"/>
          <c:min val="3.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781871"/>
        <c:crosses val="autoZero"/>
        <c:crossBetween val="midCat"/>
      </c:valAx>
      <c:valAx>
        <c:axId val="162678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Probability</a:t>
                </a:r>
                <a:r>
                  <a:rPr lang="en-GB" baseline="0"/>
                  <a:t> Denisty Function (PDF)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78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381239</xdr:colOff>
      <xdr:row>16</xdr:row>
      <xdr:rowOff>25478</xdr:rowOff>
    </xdr:from>
    <xdr:to>
      <xdr:col>29</xdr:col>
      <xdr:colOff>321469</xdr:colOff>
      <xdr:row>46</xdr:row>
      <xdr:rowOff>-1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9D6C35-E4E9-ED3E-6B88-3E0F1FBE5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CFCB-5418-41D9-83A4-F638025446C6}">
  <dimension ref="A1:Q28"/>
  <sheetViews>
    <sheetView workbookViewId="0">
      <selection activeCell="G22" sqref="G22"/>
    </sheetView>
  </sheetViews>
  <sheetFormatPr defaultRowHeight="14.4" x14ac:dyDescent="0.3"/>
  <cols>
    <col min="4" max="4" width="12" customWidth="1"/>
    <col min="15" max="15" width="10.109375" bestFit="1" customWidth="1"/>
    <col min="16" max="17" width="10.6640625" bestFit="1" customWidth="1"/>
  </cols>
  <sheetData>
    <row r="1" spans="1:17" x14ac:dyDescent="0.3">
      <c r="A1" t="s">
        <v>0</v>
      </c>
    </row>
    <row r="2" spans="1:17" ht="28.8" x14ac:dyDescent="0.3">
      <c r="D2" s="4" t="s">
        <v>7</v>
      </c>
      <c r="E2" s="1">
        <v>1.1000000000000001</v>
      </c>
      <c r="F2" s="1">
        <v>1.2</v>
      </c>
      <c r="G2" s="1">
        <v>1.3</v>
      </c>
      <c r="H2" s="1">
        <v>1.7</v>
      </c>
      <c r="I2" s="1">
        <v>1.8</v>
      </c>
      <c r="J2" s="1">
        <v>2.1</v>
      </c>
      <c r="K2" s="1">
        <v>2.2000000000000002</v>
      </c>
      <c r="L2" s="1">
        <v>2.2999999999999998</v>
      </c>
      <c r="M2" s="1">
        <v>2.4</v>
      </c>
      <c r="N2" s="1">
        <v>2.5</v>
      </c>
      <c r="O2" s="1">
        <v>2.6</v>
      </c>
      <c r="Q2" s="1" t="s">
        <v>8</v>
      </c>
    </row>
    <row r="3" spans="1:17" x14ac:dyDescent="0.3">
      <c r="D3" s="1">
        <v>1.1000000000000001</v>
      </c>
      <c r="E3" s="2">
        <v>1</v>
      </c>
      <c r="F3" s="3" cm="1">
        <f t="array" ref="F3:O3">TRANSPOSE(1/(E4:E13))</f>
        <v>1</v>
      </c>
      <c r="G3" s="3">
        <v>3</v>
      </c>
      <c r="H3" s="3">
        <v>3</v>
      </c>
      <c r="I3" s="3">
        <v>5</v>
      </c>
      <c r="J3" s="3">
        <v>0.33333333333333331</v>
      </c>
      <c r="K3" s="3">
        <v>2</v>
      </c>
      <c r="L3" s="3">
        <v>5</v>
      </c>
      <c r="M3" s="3">
        <v>7</v>
      </c>
      <c r="N3" s="3">
        <v>3</v>
      </c>
      <c r="O3" s="3">
        <v>3</v>
      </c>
      <c r="Q3" s="5">
        <v>0.1585</v>
      </c>
    </row>
    <row r="4" spans="1:17" x14ac:dyDescent="0.3">
      <c r="D4" s="1">
        <v>1.2</v>
      </c>
      <c r="E4" s="3">
        <v>1</v>
      </c>
      <c r="F4" s="2">
        <v>1</v>
      </c>
      <c r="G4" s="3" cm="1">
        <f t="array" ref="G4:O4">TRANSPOSE(1/(F5:F13))</f>
        <v>3</v>
      </c>
      <c r="H4" s="3">
        <v>3</v>
      </c>
      <c r="I4" s="3">
        <v>5</v>
      </c>
      <c r="J4" s="3">
        <v>0.33333333333333331</v>
      </c>
      <c r="K4" s="3">
        <v>2</v>
      </c>
      <c r="L4" s="3">
        <v>5</v>
      </c>
      <c r="M4" s="3">
        <v>7</v>
      </c>
      <c r="N4" s="3">
        <v>3</v>
      </c>
      <c r="O4" s="3">
        <v>3</v>
      </c>
      <c r="Q4" s="5">
        <v>0.1585</v>
      </c>
    </row>
    <row r="5" spans="1:17" x14ac:dyDescent="0.3">
      <c r="D5" s="1">
        <v>1.3</v>
      </c>
      <c r="E5" s="3">
        <v>0.33333333333333331</v>
      </c>
      <c r="F5" s="3">
        <v>0.33333333333333331</v>
      </c>
      <c r="G5" s="2">
        <v>1</v>
      </c>
      <c r="H5" s="3" cm="1">
        <f t="array" ref="H5:O5">TRANSPOSE(1/(G6:G13))</f>
        <v>1</v>
      </c>
      <c r="I5" s="3">
        <v>0.33333333333333331</v>
      </c>
      <c r="J5" s="3">
        <v>0.2</v>
      </c>
      <c r="K5" s="3">
        <v>1</v>
      </c>
      <c r="L5" s="3">
        <v>3</v>
      </c>
      <c r="M5" s="3">
        <v>5</v>
      </c>
      <c r="N5" s="3">
        <v>2</v>
      </c>
      <c r="O5" s="3">
        <v>2</v>
      </c>
      <c r="Q5" s="5">
        <v>6.2899999999999998E-2</v>
      </c>
    </row>
    <row r="6" spans="1:17" x14ac:dyDescent="0.3">
      <c r="D6" s="1">
        <v>1.7</v>
      </c>
      <c r="E6" s="3">
        <v>0.33333333333333331</v>
      </c>
      <c r="F6" s="3">
        <v>0.33333333333333331</v>
      </c>
      <c r="G6" s="3">
        <v>1</v>
      </c>
      <c r="H6" s="2">
        <v>1</v>
      </c>
      <c r="I6" s="3" cm="1">
        <f t="array" ref="I6:O6">TRANSPOSE(1/(H7:H13))</f>
        <v>1</v>
      </c>
      <c r="J6" s="3">
        <v>0.2</v>
      </c>
      <c r="K6" s="3">
        <v>1</v>
      </c>
      <c r="L6" s="3">
        <v>3</v>
      </c>
      <c r="M6" s="3">
        <v>5</v>
      </c>
      <c r="N6" s="3">
        <v>2</v>
      </c>
      <c r="O6" s="3">
        <v>2</v>
      </c>
      <c r="Q6" s="5">
        <v>6.7100000000000007E-2</v>
      </c>
    </row>
    <row r="7" spans="1:17" x14ac:dyDescent="0.3">
      <c r="D7" s="1">
        <v>1.8</v>
      </c>
      <c r="E7" s="3">
        <v>0.2</v>
      </c>
      <c r="F7" s="3">
        <v>0.2</v>
      </c>
      <c r="G7" s="3">
        <v>3</v>
      </c>
      <c r="H7" s="3">
        <v>1</v>
      </c>
      <c r="I7" s="2">
        <v>1</v>
      </c>
      <c r="J7" s="3" cm="1">
        <f t="array" ref="J7:O7">TRANSPOSE(1/(I8:I13))</f>
        <v>0.2</v>
      </c>
      <c r="K7" s="3">
        <v>1</v>
      </c>
      <c r="L7" s="3">
        <v>3</v>
      </c>
      <c r="M7" s="3">
        <v>5</v>
      </c>
      <c r="N7" s="3">
        <v>2</v>
      </c>
      <c r="O7" s="3">
        <v>2</v>
      </c>
      <c r="Q7" s="5">
        <v>7.4300000000000005E-2</v>
      </c>
    </row>
    <row r="8" spans="1:17" x14ac:dyDescent="0.3">
      <c r="D8" s="1">
        <v>2.1</v>
      </c>
      <c r="E8" s="3">
        <v>3</v>
      </c>
      <c r="F8" s="3">
        <v>3</v>
      </c>
      <c r="G8" s="3">
        <v>5</v>
      </c>
      <c r="H8" s="3">
        <v>5</v>
      </c>
      <c r="I8" s="3">
        <v>5</v>
      </c>
      <c r="J8" s="2">
        <v>1</v>
      </c>
      <c r="K8" s="3" cm="1">
        <f t="array" ref="K8:O8">TRANSPOSE(1/(J9:J13))</f>
        <v>3</v>
      </c>
      <c r="L8" s="3">
        <v>5</v>
      </c>
      <c r="M8" s="3">
        <v>7</v>
      </c>
      <c r="N8" s="3">
        <v>5</v>
      </c>
      <c r="O8" s="3">
        <v>5</v>
      </c>
      <c r="Q8" s="5">
        <v>0.27129999999999999</v>
      </c>
    </row>
    <row r="9" spans="1:17" x14ac:dyDescent="0.3">
      <c r="D9" s="1">
        <v>2.2000000000000002</v>
      </c>
      <c r="E9" s="3">
        <v>0.5</v>
      </c>
      <c r="F9" s="3">
        <v>0.5</v>
      </c>
      <c r="G9" s="3">
        <v>1</v>
      </c>
      <c r="H9" s="3">
        <v>1</v>
      </c>
      <c r="I9" s="3">
        <v>1</v>
      </c>
      <c r="J9" s="3">
        <v>0.33333333333333331</v>
      </c>
      <c r="K9" s="2">
        <v>1</v>
      </c>
      <c r="L9" s="3" cm="1">
        <f t="array" ref="L9:O9">TRANSPOSE(1/(K10:K13))</f>
        <v>3</v>
      </c>
      <c r="M9" s="3">
        <v>5</v>
      </c>
      <c r="N9" s="3">
        <v>3</v>
      </c>
      <c r="O9" s="3">
        <v>3</v>
      </c>
      <c r="Q9" s="5">
        <v>8.14E-2</v>
      </c>
    </row>
    <row r="10" spans="1:17" x14ac:dyDescent="0.3">
      <c r="D10" s="1">
        <v>2.2999999999999998</v>
      </c>
      <c r="E10" s="3">
        <v>0.2</v>
      </c>
      <c r="F10" s="3">
        <v>0.2</v>
      </c>
      <c r="G10" s="3">
        <v>0.33333333333333331</v>
      </c>
      <c r="H10" s="3">
        <v>0.33333333333333331</v>
      </c>
      <c r="I10" s="3">
        <v>0.33333333333333331</v>
      </c>
      <c r="J10" s="3">
        <v>0.2</v>
      </c>
      <c r="K10" s="3">
        <v>0.33333333333333331</v>
      </c>
      <c r="L10" s="2">
        <v>1</v>
      </c>
      <c r="M10" s="3" cm="1">
        <f t="array" ref="M10:O10">TRANSPOSE(1/(L11:L13))</f>
        <v>3</v>
      </c>
      <c r="N10" s="3">
        <v>1</v>
      </c>
      <c r="O10" s="3">
        <v>1</v>
      </c>
      <c r="Q10" s="5">
        <v>3.2099999999999997E-2</v>
      </c>
    </row>
    <row r="11" spans="1:17" x14ac:dyDescent="0.3">
      <c r="D11" s="1">
        <v>2.4</v>
      </c>
      <c r="E11" s="3">
        <v>0.14285714285714285</v>
      </c>
      <c r="F11" s="3">
        <v>0.14285714285714285</v>
      </c>
      <c r="G11" s="3">
        <v>0.2</v>
      </c>
      <c r="H11" s="3">
        <v>0.2</v>
      </c>
      <c r="I11" s="3">
        <v>0.2</v>
      </c>
      <c r="J11" s="3">
        <v>0.14285714285714285</v>
      </c>
      <c r="K11" s="3">
        <v>0.2</v>
      </c>
      <c r="L11" s="3">
        <v>0.33333333333333331</v>
      </c>
      <c r="M11" s="2">
        <v>1</v>
      </c>
      <c r="N11" s="3" cm="1">
        <f t="array" ref="N11:O11">TRANSPOSE(1/(M12:M13))</f>
        <v>0.33333333333333331</v>
      </c>
      <c r="O11" s="3">
        <v>0.33333333333333331</v>
      </c>
      <c r="Q11" s="5">
        <v>1.67E-2</v>
      </c>
    </row>
    <row r="12" spans="1:17" x14ac:dyDescent="0.3">
      <c r="D12" s="1">
        <v>2.5</v>
      </c>
      <c r="E12" s="3">
        <v>0.33333333333333331</v>
      </c>
      <c r="F12" s="3">
        <v>0.33333333333333331</v>
      </c>
      <c r="G12" s="3">
        <v>0.5</v>
      </c>
      <c r="H12" s="3">
        <v>0.5</v>
      </c>
      <c r="I12" s="3">
        <v>0.5</v>
      </c>
      <c r="J12" s="3">
        <v>0.2</v>
      </c>
      <c r="K12" s="3">
        <v>0.33333333333333331</v>
      </c>
      <c r="L12" s="3">
        <v>1</v>
      </c>
      <c r="M12" s="3">
        <v>3</v>
      </c>
      <c r="N12" s="2">
        <v>1</v>
      </c>
      <c r="O12" s="3" cm="1">
        <f t="array" ref="O12">TRANSPOSE(1/(N13))</f>
        <v>1</v>
      </c>
      <c r="Q12" s="5">
        <v>3.8600000000000002E-2</v>
      </c>
    </row>
    <row r="13" spans="1:17" x14ac:dyDescent="0.3">
      <c r="D13" s="1">
        <v>2.6</v>
      </c>
      <c r="E13" s="3">
        <v>0.33333333333333331</v>
      </c>
      <c r="F13" s="3">
        <v>0.33333333333333331</v>
      </c>
      <c r="G13" s="3">
        <v>0.5</v>
      </c>
      <c r="H13" s="3">
        <v>0.5</v>
      </c>
      <c r="I13" s="3">
        <v>0.5</v>
      </c>
      <c r="J13" s="3">
        <v>0.2</v>
      </c>
      <c r="K13" s="3">
        <v>0.33333333333333331</v>
      </c>
      <c r="L13" s="3">
        <v>1</v>
      </c>
      <c r="M13" s="3">
        <v>3</v>
      </c>
      <c r="N13" s="3">
        <v>1</v>
      </c>
      <c r="O13" s="2">
        <v>1</v>
      </c>
      <c r="Q13" s="5">
        <v>3.8600000000000002E-2</v>
      </c>
    </row>
    <row r="16" spans="1:17" x14ac:dyDescent="0.3">
      <c r="A16" t="s">
        <v>1</v>
      </c>
    </row>
    <row r="17" spans="1:11" ht="57.6" x14ac:dyDescent="0.3">
      <c r="A17" t="s">
        <v>2</v>
      </c>
      <c r="J17" s="4" t="s">
        <v>7</v>
      </c>
      <c r="K17" s="1" t="s">
        <v>8</v>
      </c>
    </row>
    <row r="18" spans="1:11" x14ac:dyDescent="0.3">
      <c r="A18" t="s">
        <v>3</v>
      </c>
      <c r="J18" s="1">
        <v>1.1000000000000001</v>
      </c>
      <c r="K18" s="5">
        <v>0.1585</v>
      </c>
    </row>
    <row r="19" spans="1:11" x14ac:dyDescent="0.3">
      <c r="A19" t="s">
        <v>4</v>
      </c>
      <c r="J19" s="1">
        <v>1.2</v>
      </c>
      <c r="K19" s="5">
        <v>0.1585</v>
      </c>
    </row>
    <row r="20" spans="1:11" x14ac:dyDescent="0.3">
      <c r="A20" t="s">
        <v>5</v>
      </c>
      <c r="J20" s="1">
        <v>1.3</v>
      </c>
      <c r="K20" s="5">
        <v>6.2899999999999998E-2</v>
      </c>
    </row>
    <row r="21" spans="1:11" x14ac:dyDescent="0.3">
      <c r="J21" s="1">
        <v>1.7</v>
      </c>
      <c r="K21" s="5">
        <v>6.7100000000000007E-2</v>
      </c>
    </row>
    <row r="22" spans="1:11" x14ac:dyDescent="0.3">
      <c r="A22" t="s">
        <v>6</v>
      </c>
      <c r="J22" s="1">
        <v>1.8</v>
      </c>
      <c r="K22" s="5">
        <v>7.4300000000000005E-2</v>
      </c>
    </row>
    <row r="23" spans="1:11" x14ac:dyDescent="0.3">
      <c r="J23" s="1">
        <v>2.1</v>
      </c>
      <c r="K23" s="5">
        <v>0.27129999999999999</v>
      </c>
    </row>
    <row r="24" spans="1:11" x14ac:dyDescent="0.3">
      <c r="J24" s="1">
        <v>2.2000000000000002</v>
      </c>
      <c r="K24" s="5">
        <v>8.14E-2</v>
      </c>
    </row>
    <row r="25" spans="1:11" x14ac:dyDescent="0.3">
      <c r="J25" s="1">
        <v>2.2999999999999998</v>
      </c>
      <c r="K25" s="5">
        <v>3.2099999999999997E-2</v>
      </c>
    </row>
    <row r="26" spans="1:11" x14ac:dyDescent="0.3">
      <c r="J26" s="1">
        <v>2.4</v>
      </c>
      <c r="K26" s="5">
        <v>1.67E-2</v>
      </c>
    </row>
    <row r="27" spans="1:11" x14ac:dyDescent="0.3">
      <c r="J27" s="1">
        <v>2.5</v>
      </c>
      <c r="K27" s="5">
        <v>3.8600000000000002E-2</v>
      </c>
    </row>
    <row r="28" spans="1:11" x14ac:dyDescent="0.3">
      <c r="J28" s="1">
        <v>2.6</v>
      </c>
      <c r="K28" s="5">
        <v>3.8600000000000002E-2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4015-D47F-47E1-A13E-AB09F465434B}">
  <dimension ref="A1:AD35"/>
  <sheetViews>
    <sheetView tabSelected="1" topLeftCell="A12" zoomScale="80" zoomScaleNormal="80" workbookViewId="0">
      <pane xSplit="1" topLeftCell="B1" activePane="topRight" state="frozen"/>
      <selection pane="topRight" activeCell="X50" sqref="X50"/>
    </sheetView>
  </sheetViews>
  <sheetFormatPr defaultRowHeight="14.4" x14ac:dyDescent="0.3"/>
  <cols>
    <col min="1" max="1" width="27.33203125" bestFit="1" customWidth="1"/>
    <col min="2" max="2" width="7.33203125" bestFit="1" customWidth="1"/>
    <col min="3" max="3" width="6.33203125" bestFit="1" customWidth="1"/>
    <col min="4" max="4" width="14.33203125" bestFit="1" customWidth="1"/>
    <col min="5" max="5" width="6.33203125" bestFit="1" customWidth="1"/>
    <col min="6" max="6" width="14.33203125" bestFit="1" customWidth="1"/>
    <col min="7" max="7" width="6.33203125" bestFit="1" customWidth="1"/>
    <col min="8" max="8" width="14.33203125" bestFit="1" customWidth="1"/>
    <col min="9" max="9" width="6.33203125" bestFit="1" customWidth="1"/>
    <col min="10" max="10" width="14.33203125" bestFit="1" customWidth="1"/>
    <col min="11" max="11" width="6.33203125" bestFit="1" customWidth="1"/>
    <col min="12" max="12" width="14.33203125" bestFit="1" customWidth="1"/>
    <col min="13" max="13" width="6.33203125" bestFit="1" customWidth="1"/>
    <col min="14" max="14" width="14.33203125" bestFit="1" customWidth="1"/>
    <col min="15" max="15" width="7.33203125" bestFit="1" customWidth="1"/>
    <col min="16" max="16" width="14.33203125" bestFit="1" customWidth="1"/>
    <col min="17" max="17" width="6.33203125" bestFit="1" customWidth="1"/>
    <col min="18" max="18" width="14.33203125" bestFit="1" customWidth="1"/>
    <col min="19" max="19" width="6.33203125" bestFit="1" customWidth="1"/>
    <col min="20" max="20" width="14.33203125" bestFit="1" customWidth="1"/>
    <col min="21" max="21" width="6.33203125" bestFit="1" customWidth="1"/>
    <col min="22" max="22" width="14.33203125" bestFit="1" customWidth="1"/>
    <col min="23" max="23" width="6.33203125" bestFit="1" customWidth="1"/>
    <col min="24" max="24" width="14.33203125" bestFit="1" customWidth="1"/>
    <col min="25" max="25" width="6.33203125" bestFit="1" customWidth="1"/>
    <col min="26" max="26" width="14.33203125" bestFit="1" customWidth="1"/>
    <col min="27" max="27" width="6.33203125" bestFit="1" customWidth="1"/>
    <col min="28" max="28" width="14.33203125" bestFit="1" customWidth="1"/>
    <col min="29" max="29" width="6.33203125" bestFit="1" customWidth="1"/>
    <col min="30" max="30" width="14.33203125" bestFit="1" customWidth="1"/>
  </cols>
  <sheetData>
    <row r="1" spans="1:30" x14ac:dyDescent="0.3">
      <c r="A1" s="12" t="s">
        <v>9</v>
      </c>
      <c r="B1" s="12" t="s">
        <v>10</v>
      </c>
      <c r="C1" s="12" t="s">
        <v>33</v>
      </c>
      <c r="D1" s="12"/>
      <c r="E1" s="12" t="s">
        <v>20</v>
      </c>
      <c r="F1" s="12"/>
      <c r="G1" s="12" t="s">
        <v>21</v>
      </c>
      <c r="H1" s="12"/>
      <c r="I1" s="12" t="s">
        <v>22</v>
      </c>
      <c r="J1" s="12"/>
      <c r="K1" s="12" t="s">
        <v>23</v>
      </c>
      <c r="L1" s="12"/>
      <c r="M1" s="12" t="s">
        <v>24</v>
      </c>
      <c r="N1" s="12"/>
      <c r="O1" s="12" t="s">
        <v>25</v>
      </c>
      <c r="P1" s="12"/>
      <c r="Q1" s="12" t="s">
        <v>26</v>
      </c>
      <c r="R1" s="12"/>
      <c r="S1" s="12" t="s">
        <v>27</v>
      </c>
      <c r="T1" s="12"/>
      <c r="U1" s="12" t="s">
        <v>28</v>
      </c>
      <c r="V1" s="12"/>
      <c r="W1" s="12" t="s">
        <v>29</v>
      </c>
      <c r="X1" s="12"/>
      <c r="Y1" s="12" t="s">
        <v>30</v>
      </c>
      <c r="Z1" s="12"/>
      <c r="AA1" s="12" t="s">
        <v>31</v>
      </c>
      <c r="AB1" s="12"/>
      <c r="AC1" s="12" t="s">
        <v>32</v>
      </c>
      <c r="AD1" s="12"/>
    </row>
    <row r="2" spans="1:30" x14ac:dyDescent="0.3">
      <c r="A2" s="12"/>
      <c r="B2" s="12"/>
      <c r="C2" s="5" t="s">
        <v>11</v>
      </c>
      <c r="D2" s="5" t="s">
        <v>12</v>
      </c>
      <c r="E2" s="5" t="s">
        <v>11</v>
      </c>
      <c r="F2" s="5" t="s">
        <v>12</v>
      </c>
      <c r="G2" s="5" t="s">
        <v>11</v>
      </c>
      <c r="H2" s="5" t="s">
        <v>12</v>
      </c>
      <c r="I2" s="5" t="s">
        <v>11</v>
      </c>
      <c r="J2" s="5" t="s">
        <v>12</v>
      </c>
      <c r="K2" s="5" t="s">
        <v>11</v>
      </c>
      <c r="L2" s="5" t="s">
        <v>12</v>
      </c>
      <c r="M2" s="5" t="s">
        <v>11</v>
      </c>
      <c r="N2" s="5" t="s">
        <v>12</v>
      </c>
      <c r="O2" s="5" t="s">
        <v>11</v>
      </c>
      <c r="P2" s="5" t="s">
        <v>12</v>
      </c>
      <c r="Q2" s="5" t="s">
        <v>11</v>
      </c>
      <c r="R2" s="5" t="s">
        <v>12</v>
      </c>
      <c r="S2" s="5" t="s">
        <v>11</v>
      </c>
      <c r="T2" s="5" t="s">
        <v>12</v>
      </c>
      <c r="U2" s="5" t="s">
        <v>11</v>
      </c>
      <c r="V2" s="5" t="s">
        <v>12</v>
      </c>
      <c r="W2" s="5" t="s">
        <v>11</v>
      </c>
      <c r="X2" s="5" t="s">
        <v>12</v>
      </c>
      <c r="Y2" s="5" t="s">
        <v>11</v>
      </c>
      <c r="Z2" s="5" t="s">
        <v>12</v>
      </c>
      <c r="AA2" s="5" t="s">
        <v>11</v>
      </c>
      <c r="AB2" s="5" t="s">
        <v>12</v>
      </c>
      <c r="AC2" s="5" t="s">
        <v>11</v>
      </c>
      <c r="AD2" s="5" t="s">
        <v>12</v>
      </c>
    </row>
    <row r="3" spans="1:30" ht="43.2" x14ac:dyDescent="0.3">
      <c r="A3" s="8" t="s">
        <v>41</v>
      </c>
      <c r="B3" s="5">
        <v>0.1585</v>
      </c>
      <c r="C3" s="5">
        <v>5</v>
      </c>
      <c r="D3" s="5">
        <f t="shared" ref="D3:D11" si="0">$B3*C3</f>
        <v>0.79249999999999998</v>
      </c>
      <c r="E3" s="5">
        <v>7</v>
      </c>
      <c r="F3" s="5">
        <f t="shared" ref="F3:F11" si="1">$B3*E3</f>
        <v>1.1094999999999999</v>
      </c>
      <c r="G3" s="5">
        <v>6</v>
      </c>
      <c r="H3" s="5">
        <f t="shared" ref="H3:H11" si="2">$B3*G3</f>
        <v>0.95100000000000007</v>
      </c>
      <c r="I3" s="5">
        <v>5</v>
      </c>
      <c r="J3" s="5">
        <f t="shared" ref="J3:J11" si="3">$B3*I3</f>
        <v>0.79249999999999998</v>
      </c>
      <c r="K3" s="5">
        <v>6</v>
      </c>
      <c r="L3" s="5">
        <f t="shared" ref="L3:L11" si="4">$B3*K3</f>
        <v>0.95100000000000007</v>
      </c>
      <c r="M3" s="5">
        <v>5</v>
      </c>
      <c r="N3" s="5">
        <f t="shared" ref="N3:N11" si="5">$B3*M3</f>
        <v>0.79249999999999998</v>
      </c>
      <c r="O3" s="5">
        <v>2</v>
      </c>
      <c r="P3" s="5">
        <f t="shared" ref="P3:P11" si="6">$B3*O3</f>
        <v>0.317</v>
      </c>
      <c r="Q3" s="5">
        <v>3</v>
      </c>
      <c r="R3" s="5">
        <f t="shared" ref="R3:R11" si="7">$B3*Q3</f>
        <v>0.47550000000000003</v>
      </c>
      <c r="S3" s="5">
        <v>3</v>
      </c>
      <c r="T3" s="5">
        <f t="shared" ref="T3:T11" si="8">$B3*S3</f>
        <v>0.47550000000000003</v>
      </c>
      <c r="U3" s="5">
        <v>4</v>
      </c>
      <c r="V3" s="5">
        <f t="shared" ref="V3:V11" si="9">$B3*U3</f>
        <v>0.63400000000000001</v>
      </c>
      <c r="W3" s="5">
        <v>4</v>
      </c>
      <c r="X3" s="5">
        <f t="shared" ref="X3:X11" si="10">$B3*W3</f>
        <v>0.63400000000000001</v>
      </c>
      <c r="Y3" s="5">
        <v>4</v>
      </c>
      <c r="Z3" s="5">
        <f t="shared" ref="Z3:Z11" si="11">$B3*Y3</f>
        <v>0.63400000000000001</v>
      </c>
      <c r="AA3" s="5">
        <v>4</v>
      </c>
      <c r="AB3" s="5">
        <f t="shared" ref="AB3:AB11" si="12">$B3*AA3</f>
        <v>0.63400000000000001</v>
      </c>
      <c r="AC3" s="5">
        <v>6</v>
      </c>
      <c r="AD3" s="5">
        <f t="shared" ref="AD3:AD11" si="13">$B3*AC3</f>
        <v>0.95100000000000007</v>
      </c>
    </row>
    <row r="4" spans="1:30" ht="28.8" x14ac:dyDescent="0.3">
      <c r="A4" s="8" t="s">
        <v>42</v>
      </c>
      <c r="B4" s="5">
        <v>0.1585</v>
      </c>
      <c r="C4" s="5">
        <v>5</v>
      </c>
      <c r="D4" s="5">
        <f t="shared" si="0"/>
        <v>0.79249999999999998</v>
      </c>
      <c r="E4" s="5">
        <v>7</v>
      </c>
      <c r="F4" s="5">
        <f t="shared" si="1"/>
        <v>1.1094999999999999</v>
      </c>
      <c r="G4" s="5">
        <v>6</v>
      </c>
      <c r="H4" s="5">
        <f t="shared" si="2"/>
        <v>0.95100000000000007</v>
      </c>
      <c r="I4" s="5">
        <v>5</v>
      </c>
      <c r="J4" s="5">
        <f t="shared" si="3"/>
        <v>0.79249999999999998</v>
      </c>
      <c r="K4" s="5">
        <v>6</v>
      </c>
      <c r="L4" s="5">
        <f t="shared" si="4"/>
        <v>0.95100000000000007</v>
      </c>
      <c r="M4" s="5">
        <v>5</v>
      </c>
      <c r="N4" s="5">
        <f t="shared" si="5"/>
        <v>0.79249999999999998</v>
      </c>
      <c r="O4" s="5">
        <v>2</v>
      </c>
      <c r="P4" s="5">
        <f t="shared" si="6"/>
        <v>0.317</v>
      </c>
      <c r="Q4" s="5">
        <v>5</v>
      </c>
      <c r="R4" s="5">
        <f t="shared" si="7"/>
        <v>0.79249999999999998</v>
      </c>
      <c r="S4" s="5">
        <v>3</v>
      </c>
      <c r="T4" s="5">
        <f t="shared" si="8"/>
        <v>0.47550000000000003</v>
      </c>
      <c r="U4" s="5">
        <v>4</v>
      </c>
      <c r="V4" s="5">
        <f t="shared" si="9"/>
        <v>0.63400000000000001</v>
      </c>
      <c r="W4" s="5">
        <v>5</v>
      </c>
      <c r="X4" s="5">
        <f t="shared" si="10"/>
        <v>0.79249999999999998</v>
      </c>
      <c r="Y4" s="5">
        <v>4</v>
      </c>
      <c r="Z4" s="5">
        <f t="shared" si="11"/>
        <v>0.63400000000000001</v>
      </c>
      <c r="AA4" s="5">
        <v>6</v>
      </c>
      <c r="AB4" s="5">
        <f t="shared" si="12"/>
        <v>0.95100000000000007</v>
      </c>
      <c r="AC4" s="5">
        <v>7</v>
      </c>
      <c r="AD4" s="5">
        <f t="shared" si="13"/>
        <v>1.1094999999999999</v>
      </c>
    </row>
    <row r="5" spans="1:30" ht="28.8" x14ac:dyDescent="0.3">
      <c r="A5" s="8" t="s">
        <v>43</v>
      </c>
      <c r="B5" s="5">
        <v>6.2899999999999998E-2</v>
      </c>
      <c r="C5" s="5">
        <v>5</v>
      </c>
      <c r="D5" s="5">
        <f t="shared" si="0"/>
        <v>0.3145</v>
      </c>
      <c r="E5" s="5">
        <v>5</v>
      </c>
      <c r="F5" s="5">
        <f t="shared" si="1"/>
        <v>0.3145</v>
      </c>
      <c r="G5" s="5">
        <v>5</v>
      </c>
      <c r="H5" s="5">
        <f t="shared" si="2"/>
        <v>0.3145</v>
      </c>
      <c r="I5" s="5">
        <v>6</v>
      </c>
      <c r="J5" s="5">
        <f t="shared" si="3"/>
        <v>0.37739999999999996</v>
      </c>
      <c r="K5" s="5">
        <v>5</v>
      </c>
      <c r="L5" s="5">
        <f t="shared" si="4"/>
        <v>0.3145</v>
      </c>
      <c r="M5" s="5">
        <v>5</v>
      </c>
      <c r="N5" s="5">
        <f t="shared" si="5"/>
        <v>0.3145</v>
      </c>
      <c r="O5" s="5">
        <v>2</v>
      </c>
      <c r="P5" s="5">
        <f t="shared" si="6"/>
        <v>0.1258</v>
      </c>
      <c r="Q5" s="5">
        <v>5</v>
      </c>
      <c r="R5" s="5">
        <f t="shared" si="7"/>
        <v>0.3145</v>
      </c>
      <c r="S5" s="5">
        <v>4</v>
      </c>
      <c r="T5" s="5">
        <f t="shared" si="8"/>
        <v>0.25159999999999999</v>
      </c>
      <c r="U5" s="5">
        <v>3</v>
      </c>
      <c r="V5" s="5">
        <f t="shared" si="9"/>
        <v>0.18869999999999998</v>
      </c>
      <c r="W5" s="5">
        <v>5</v>
      </c>
      <c r="X5" s="5">
        <f t="shared" si="10"/>
        <v>0.3145</v>
      </c>
      <c r="Y5" s="5">
        <v>5</v>
      </c>
      <c r="Z5" s="5">
        <f t="shared" si="11"/>
        <v>0.3145</v>
      </c>
      <c r="AA5" s="5">
        <v>5</v>
      </c>
      <c r="AB5" s="5">
        <f t="shared" si="12"/>
        <v>0.3145</v>
      </c>
      <c r="AC5" s="5">
        <v>5</v>
      </c>
      <c r="AD5" s="5">
        <f t="shared" si="13"/>
        <v>0.3145</v>
      </c>
    </row>
    <row r="6" spans="1:30" ht="43.2" x14ac:dyDescent="0.3">
      <c r="A6" s="8" t="s">
        <v>14</v>
      </c>
      <c r="B6" s="5">
        <v>6.7100000000000007E-2</v>
      </c>
      <c r="C6" s="5">
        <v>5</v>
      </c>
      <c r="D6" s="5">
        <f t="shared" si="0"/>
        <v>0.33550000000000002</v>
      </c>
      <c r="E6" s="5">
        <v>2</v>
      </c>
      <c r="F6" s="5">
        <f t="shared" si="1"/>
        <v>0.13420000000000001</v>
      </c>
      <c r="G6" s="5">
        <v>4</v>
      </c>
      <c r="H6" s="5">
        <f t="shared" si="2"/>
        <v>0.26840000000000003</v>
      </c>
      <c r="I6" s="5">
        <v>5</v>
      </c>
      <c r="J6" s="5">
        <f t="shared" si="3"/>
        <v>0.33550000000000002</v>
      </c>
      <c r="K6" s="5">
        <v>5</v>
      </c>
      <c r="L6" s="5">
        <f t="shared" si="4"/>
        <v>0.33550000000000002</v>
      </c>
      <c r="M6" s="5">
        <v>5</v>
      </c>
      <c r="N6" s="5">
        <f t="shared" si="5"/>
        <v>0.33550000000000002</v>
      </c>
      <c r="O6" s="5">
        <v>5</v>
      </c>
      <c r="P6" s="5">
        <f t="shared" si="6"/>
        <v>0.33550000000000002</v>
      </c>
      <c r="Q6" s="5">
        <v>7</v>
      </c>
      <c r="R6" s="5">
        <f t="shared" si="7"/>
        <v>0.46970000000000006</v>
      </c>
      <c r="S6" s="5">
        <v>5</v>
      </c>
      <c r="T6" s="5">
        <f t="shared" si="8"/>
        <v>0.33550000000000002</v>
      </c>
      <c r="U6" s="5">
        <v>3</v>
      </c>
      <c r="V6" s="5">
        <f t="shared" si="9"/>
        <v>0.20130000000000003</v>
      </c>
      <c r="W6" s="5">
        <v>5</v>
      </c>
      <c r="X6" s="5">
        <f t="shared" si="10"/>
        <v>0.33550000000000002</v>
      </c>
      <c r="Y6" s="5">
        <v>5</v>
      </c>
      <c r="Z6" s="5">
        <f t="shared" si="11"/>
        <v>0.33550000000000002</v>
      </c>
      <c r="AA6" s="5">
        <v>5</v>
      </c>
      <c r="AB6" s="5">
        <f t="shared" si="12"/>
        <v>0.33550000000000002</v>
      </c>
      <c r="AC6" s="5">
        <v>5</v>
      </c>
      <c r="AD6" s="5">
        <f t="shared" si="13"/>
        <v>0.33550000000000002</v>
      </c>
    </row>
    <row r="7" spans="1:30" ht="28.8" x14ac:dyDescent="0.3">
      <c r="A7" s="8" t="s">
        <v>15</v>
      </c>
      <c r="B7" s="5">
        <v>7.4300000000000005E-2</v>
      </c>
      <c r="C7" s="5">
        <v>5</v>
      </c>
      <c r="D7" s="5">
        <f t="shared" si="0"/>
        <v>0.37150000000000005</v>
      </c>
      <c r="E7" s="5">
        <v>5</v>
      </c>
      <c r="F7" s="5">
        <f t="shared" si="1"/>
        <v>0.37150000000000005</v>
      </c>
      <c r="G7" s="5">
        <v>5</v>
      </c>
      <c r="H7" s="5">
        <f t="shared" si="2"/>
        <v>0.37150000000000005</v>
      </c>
      <c r="I7" s="5">
        <v>5</v>
      </c>
      <c r="J7" s="5">
        <f t="shared" si="3"/>
        <v>0.37150000000000005</v>
      </c>
      <c r="K7" s="5">
        <v>5</v>
      </c>
      <c r="L7" s="5">
        <f t="shared" si="4"/>
        <v>0.37150000000000005</v>
      </c>
      <c r="M7" s="5">
        <v>5</v>
      </c>
      <c r="N7" s="5">
        <f t="shared" si="5"/>
        <v>0.37150000000000005</v>
      </c>
      <c r="O7" s="5">
        <v>5</v>
      </c>
      <c r="P7" s="5">
        <f t="shared" si="6"/>
        <v>0.37150000000000005</v>
      </c>
      <c r="Q7" s="5">
        <v>5</v>
      </c>
      <c r="R7" s="5">
        <f t="shared" si="7"/>
        <v>0.37150000000000005</v>
      </c>
      <c r="S7" s="5">
        <v>5</v>
      </c>
      <c r="T7" s="5">
        <f t="shared" si="8"/>
        <v>0.37150000000000005</v>
      </c>
      <c r="U7" s="5">
        <v>5</v>
      </c>
      <c r="V7" s="5">
        <f t="shared" si="9"/>
        <v>0.37150000000000005</v>
      </c>
      <c r="W7" s="5">
        <v>5</v>
      </c>
      <c r="X7" s="5">
        <f t="shared" si="10"/>
        <v>0.37150000000000005</v>
      </c>
      <c r="Y7" s="5">
        <v>2</v>
      </c>
      <c r="Z7" s="5">
        <f t="shared" si="11"/>
        <v>0.14860000000000001</v>
      </c>
      <c r="AA7" s="5">
        <v>2</v>
      </c>
      <c r="AB7" s="5">
        <f t="shared" si="12"/>
        <v>0.14860000000000001</v>
      </c>
      <c r="AC7" s="5">
        <v>5</v>
      </c>
      <c r="AD7" s="5">
        <f t="shared" si="13"/>
        <v>0.37150000000000005</v>
      </c>
    </row>
    <row r="8" spans="1:30" ht="43.2" x14ac:dyDescent="0.3">
      <c r="A8" s="8" t="s">
        <v>16</v>
      </c>
      <c r="B8" s="5">
        <v>0.27129999999999999</v>
      </c>
      <c r="C8" s="5">
        <v>5</v>
      </c>
      <c r="D8" s="5">
        <f t="shared" si="0"/>
        <v>1.3565</v>
      </c>
      <c r="E8" s="5">
        <v>3</v>
      </c>
      <c r="F8" s="5">
        <f t="shared" si="1"/>
        <v>0.81389999999999996</v>
      </c>
      <c r="G8" s="5">
        <v>4</v>
      </c>
      <c r="H8" s="5">
        <f t="shared" si="2"/>
        <v>1.0851999999999999</v>
      </c>
      <c r="I8" s="5">
        <v>2</v>
      </c>
      <c r="J8" s="5">
        <f t="shared" si="3"/>
        <v>0.54259999999999997</v>
      </c>
      <c r="K8" s="5">
        <v>2</v>
      </c>
      <c r="L8" s="5">
        <f t="shared" si="4"/>
        <v>0.54259999999999997</v>
      </c>
      <c r="M8" s="5">
        <v>3</v>
      </c>
      <c r="N8" s="5">
        <f t="shared" si="5"/>
        <v>0.81389999999999996</v>
      </c>
      <c r="O8" s="5">
        <v>7</v>
      </c>
      <c r="P8" s="5">
        <f t="shared" si="6"/>
        <v>1.8990999999999998</v>
      </c>
      <c r="Q8" s="5">
        <v>3</v>
      </c>
      <c r="R8" s="5">
        <f t="shared" si="7"/>
        <v>0.81389999999999996</v>
      </c>
      <c r="S8" s="5">
        <v>6</v>
      </c>
      <c r="T8" s="5">
        <f t="shared" si="8"/>
        <v>1.6277999999999999</v>
      </c>
      <c r="U8" s="5">
        <v>6</v>
      </c>
      <c r="V8" s="5">
        <f t="shared" si="9"/>
        <v>1.6277999999999999</v>
      </c>
      <c r="W8" s="5">
        <v>5</v>
      </c>
      <c r="X8" s="5">
        <f t="shared" si="10"/>
        <v>1.3565</v>
      </c>
      <c r="Y8" s="5">
        <v>6</v>
      </c>
      <c r="Z8" s="5">
        <f t="shared" si="11"/>
        <v>1.6277999999999999</v>
      </c>
      <c r="AA8" s="5">
        <v>5</v>
      </c>
      <c r="AB8" s="5">
        <f t="shared" si="12"/>
        <v>1.3565</v>
      </c>
      <c r="AC8" s="5">
        <v>3</v>
      </c>
      <c r="AD8" s="5">
        <f t="shared" si="13"/>
        <v>0.81389999999999996</v>
      </c>
    </row>
    <row r="9" spans="1:30" ht="28.8" x14ac:dyDescent="0.3">
      <c r="A9" s="8" t="s">
        <v>17</v>
      </c>
      <c r="B9" s="5">
        <v>8.14E-2</v>
      </c>
      <c r="C9" s="5">
        <v>5</v>
      </c>
      <c r="D9" s="5">
        <f t="shared" si="0"/>
        <v>0.40700000000000003</v>
      </c>
      <c r="E9" s="5">
        <v>5</v>
      </c>
      <c r="F9" s="5">
        <f t="shared" si="1"/>
        <v>0.40700000000000003</v>
      </c>
      <c r="G9" s="5">
        <v>5</v>
      </c>
      <c r="H9" s="5">
        <f t="shared" si="2"/>
        <v>0.40700000000000003</v>
      </c>
      <c r="I9" s="5">
        <v>7</v>
      </c>
      <c r="J9" s="5">
        <f t="shared" si="3"/>
        <v>0.56979999999999997</v>
      </c>
      <c r="K9" s="5">
        <v>5</v>
      </c>
      <c r="L9" s="5">
        <f t="shared" si="4"/>
        <v>0.40700000000000003</v>
      </c>
      <c r="M9" s="5">
        <v>7</v>
      </c>
      <c r="N9" s="5">
        <f t="shared" si="5"/>
        <v>0.56979999999999997</v>
      </c>
      <c r="O9" s="5">
        <v>3</v>
      </c>
      <c r="P9" s="5">
        <f t="shared" si="6"/>
        <v>0.2442</v>
      </c>
      <c r="Q9" s="5">
        <v>6</v>
      </c>
      <c r="R9" s="5">
        <f t="shared" si="7"/>
        <v>0.4884</v>
      </c>
      <c r="S9" s="5">
        <v>4</v>
      </c>
      <c r="T9" s="5">
        <f t="shared" si="8"/>
        <v>0.3256</v>
      </c>
      <c r="U9" s="5">
        <v>4</v>
      </c>
      <c r="V9" s="5">
        <f t="shared" si="9"/>
        <v>0.3256</v>
      </c>
      <c r="W9" s="5">
        <v>5</v>
      </c>
      <c r="X9" s="5">
        <f t="shared" si="10"/>
        <v>0.40700000000000003</v>
      </c>
      <c r="Y9" s="5">
        <v>5</v>
      </c>
      <c r="Z9" s="5">
        <f t="shared" si="11"/>
        <v>0.40700000000000003</v>
      </c>
      <c r="AA9" s="5">
        <v>6</v>
      </c>
      <c r="AB9" s="5">
        <f t="shared" si="12"/>
        <v>0.4884</v>
      </c>
      <c r="AC9" s="5">
        <v>6</v>
      </c>
      <c r="AD9" s="5">
        <f t="shared" si="13"/>
        <v>0.4884</v>
      </c>
    </row>
    <row r="10" spans="1:30" ht="28.8" x14ac:dyDescent="0.3">
      <c r="A10" s="8" t="s">
        <v>18</v>
      </c>
      <c r="B10" s="5">
        <v>3.2099999999999997E-2</v>
      </c>
      <c r="C10" s="5">
        <v>5</v>
      </c>
      <c r="D10" s="5">
        <f t="shared" si="0"/>
        <v>0.16049999999999998</v>
      </c>
      <c r="E10" s="5">
        <v>3</v>
      </c>
      <c r="F10" s="5">
        <f t="shared" si="1"/>
        <v>9.6299999999999997E-2</v>
      </c>
      <c r="G10" s="5">
        <v>4</v>
      </c>
      <c r="H10" s="5">
        <f t="shared" si="2"/>
        <v>0.12839999999999999</v>
      </c>
      <c r="I10" s="5">
        <v>3</v>
      </c>
      <c r="J10" s="5">
        <f t="shared" si="3"/>
        <v>9.6299999999999997E-2</v>
      </c>
      <c r="K10" s="5">
        <v>2</v>
      </c>
      <c r="L10" s="5">
        <f t="shared" si="4"/>
        <v>6.4199999999999993E-2</v>
      </c>
      <c r="M10" s="5">
        <v>3</v>
      </c>
      <c r="N10" s="5">
        <f t="shared" si="5"/>
        <v>9.6299999999999997E-2</v>
      </c>
      <c r="O10" s="5">
        <v>4</v>
      </c>
      <c r="P10" s="5">
        <f t="shared" si="6"/>
        <v>0.12839999999999999</v>
      </c>
      <c r="Q10" s="5">
        <v>3</v>
      </c>
      <c r="R10" s="5">
        <f t="shared" si="7"/>
        <v>9.6299999999999997E-2</v>
      </c>
      <c r="S10" s="5">
        <v>4</v>
      </c>
      <c r="T10" s="5">
        <f t="shared" si="8"/>
        <v>0.12839999999999999</v>
      </c>
      <c r="U10" s="5">
        <v>4</v>
      </c>
      <c r="V10" s="5">
        <f t="shared" si="9"/>
        <v>0.12839999999999999</v>
      </c>
      <c r="W10" s="5">
        <v>4</v>
      </c>
      <c r="X10" s="5">
        <f t="shared" si="10"/>
        <v>0.12839999999999999</v>
      </c>
      <c r="Y10" s="5">
        <v>5</v>
      </c>
      <c r="Z10" s="5">
        <f t="shared" si="11"/>
        <v>0.16049999999999998</v>
      </c>
      <c r="AA10" s="5">
        <v>4</v>
      </c>
      <c r="AB10" s="5">
        <f t="shared" si="12"/>
        <v>0.12839999999999999</v>
      </c>
      <c r="AC10" s="5">
        <v>3</v>
      </c>
      <c r="AD10" s="5">
        <f t="shared" si="13"/>
        <v>9.6299999999999997E-2</v>
      </c>
    </row>
    <row r="11" spans="1:30" ht="57.6" x14ac:dyDescent="0.3">
      <c r="A11" s="8" t="s">
        <v>19</v>
      </c>
      <c r="B11" s="5">
        <v>1.67E-2</v>
      </c>
      <c r="C11" s="5">
        <v>5</v>
      </c>
      <c r="D11" s="5">
        <f t="shared" si="0"/>
        <v>8.3499999999999991E-2</v>
      </c>
      <c r="E11" s="5">
        <v>5</v>
      </c>
      <c r="F11" s="5">
        <f t="shared" si="1"/>
        <v>8.3499999999999991E-2</v>
      </c>
      <c r="G11" s="5">
        <v>5</v>
      </c>
      <c r="H11" s="5">
        <f t="shared" si="2"/>
        <v>8.3499999999999991E-2</v>
      </c>
      <c r="I11" s="5">
        <v>5</v>
      </c>
      <c r="J11" s="5">
        <f t="shared" si="3"/>
        <v>8.3499999999999991E-2</v>
      </c>
      <c r="K11" s="5">
        <v>5</v>
      </c>
      <c r="L11" s="5">
        <f t="shared" si="4"/>
        <v>8.3499999999999991E-2</v>
      </c>
      <c r="M11" s="5">
        <v>5</v>
      </c>
      <c r="N11" s="5">
        <f t="shared" si="5"/>
        <v>8.3499999999999991E-2</v>
      </c>
      <c r="O11" s="5">
        <v>7</v>
      </c>
      <c r="P11" s="5">
        <f t="shared" si="6"/>
        <v>0.1169</v>
      </c>
      <c r="Q11" s="5">
        <v>5</v>
      </c>
      <c r="R11" s="5">
        <f t="shared" si="7"/>
        <v>8.3499999999999991E-2</v>
      </c>
      <c r="S11" s="5">
        <v>5</v>
      </c>
      <c r="T11" s="5">
        <f t="shared" si="8"/>
        <v>8.3499999999999991E-2</v>
      </c>
      <c r="U11" s="5">
        <v>7</v>
      </c>
      <c r="V11" s="5">
        <f t="shared" si="9"/>
        <v>0.1169</v>
      </c>
      <c r="W11" s="5">
        <v>5</v>
      </c>
      <c r="X11" s="5">
        <f t="shared" si="10"/>
        <v>8.3499999999999991E-2</v>
      </c>
      <c r="Y11" s="5">
        <v>7</v>
      </c>
      <c r="Z11" s="5">
        <f t="shared" si="11"/>
        <v>0.1169</v>
      </c>
      <c r="AA11" s="5">
        <v>5</v>
      </c>
      <c r="AB11" s="5">
        <f t="shared" si="12"/>
        <v>8.3499999999999991E-2</v>
      </c>
      <c r="AC11" s="5">
        <v>5</v>
      </c>
      <c r="AD11" s="5">
        <f t="shared" si="13"/>
        <v>8.3499999999999991E-2</v>
      </c>
    </row>
    <row r="12" spans="1:30" ht="28.8" x14ac:dyDescent="0.3">
      <c r="A12" s="8" t="s">
        <v>34</v>
      </c>
      <c r="B12" s="5">
        <v>3.8600000000000002E-2</v>
      </c>
      <c r="C12" s="5">
        <v>5</v>
      </c>
      <c r="D12" s="5">
        <f t="shared" ref="D12" si="14">$B12*C12</f>
        <v>0.193</v>
      </c>
      <c r="E12" s="5">
        <v>3</v>
      </c>
      <c r="F12" s="5">
        <f t="shared" ref="F12" si="15">$B12*E12</f>
        <v>0.11580000000000001</v>
      </c>
      <c r="G12" s="5">
        <v>4</v>
      </c>
      <c r="H12" s="5">
        <f t="shared" ref="H12" si="16">$B12*G12</f>
        <v>0.15440000000000001</v>
      </c>
      <c r="I12" s="5">
        <v>2</v>
      </c>
      <c r="J12" s="5">
        <f t="shared" ref="J12" si="17">$B12*I12</f>
        <v>7.7200000000000005E-2</v>
      </c>
      <c r="K12" s="5">
        <v>2</v>
      </c>
      <c r="L12" s="5">
        <f t="shared" ref="L12" si="18">$B12*K12</f>
        <v>7.7200000000000005E-2</v>
      </c>
      <c r="M12" s="5">
        <v>3</v>
      </c>
      <c r="N12" s="5">
        <f t="shared" ref="N12" si="19">$B12*M12</f>
        <v>0.11580000000000001</v>
      </c>
      <c r="O12" s="5">
        <v>8</v>
      </c>
      <c r="P12" s="5">
        <f t="shared" ref="P12" si="20">$B12*O12</f>
        <v>0.30880000000000002</v>
      </c>
      <c r="Q12" s="5">
        <v>4</v>
      </c>
      <c r="R12" s="5">
        <f t="shared" ref="R12" si="21">$B12*Q12</f>
        <v>0.15440000000000001</v>
      </c>
      <c r="S12" s="5">
        <v>5</v>
      </c>
      <c r="T12" s="5">
        <f t="shared" ref="T12" si="22">$B12*S12</f>
        <v>0.193</v>
      </c>
      <c r="U12" s="5">
        <v>5</v>
      </c>
      <c r="V12" s="5">
        <f t="shared" ref="V12" si="23">$B12*U12</f>
        <v>0.193</v>
      </c>
      <c r="W12" s="5">
        <v>4</v>
      </c>
      <c r="X12" s="5">
        <f t="shared" ref="X12" si="24">$B12*W12</f>
        <v>0.15440000000000001</v>
      </c>
      <c r="Y12" s="5">
        <v>5</v>
      </c>
      <c r="Z12" s="5">
        <f t="shared" ref="Z12" si="25">$B12*Y12</f>
        <v>0.193</v>
      </c>
      <c r="AA12" s="5">
        <v>4</v>
      </c>
      <c r="AB12" s="5">
        <f t="shared" ref="AB12" si="26">$B12*AA12</f>
        <v>0.15440000000000001</v>
      </c>
      <c r="AC12" s="5">
        <v>2</v>
      </c>
      <c r="AD12" s="5">
        <f t="shared" ref="AD12" si="27">$B12*AC12</f>
        <v>7.7200000000000005E-2</v>
      </c>
    </row>
    <row r="13" spans="1:30" ht="28.8" x14ac:dyDescent="0.3">
      <c r="A13" s="8" t="s">
        <v>40</v>
      </c>
      <c r="B13" s="5">
        <v>3.8600000000000002E-2</v>
      </c>
      <c r="C13" s="5">
        <v>5</v>
      </c>
      <c r="D13" s="5">
        <f t="shared" ref="D13" si="28">$B13*C13</f>
        <v>0.193</v>
      </c>
      <c r="E13" s="5">
        <v>5</v>
      </c>
      <c r="F13" s="5">
        <f t="shared" ref="F13" si="29">$B13*E13</f>
        <v>0.193</v>
      </c>
      <c r="G13" s="5">
        <v>5</v>
      </c>
      <c r="H13" s="5">
        <f t="shared" ref="H13" si="30">$B13*G13</f>
        <v>0.193</v>
      </c>
      <c r="I13" s="5">
        <v>5</v>
      </c>
      <c r="J13" s="5">
        <f t="shared" ref="J13" si="31">$B13*I13</f>
        <v>0.193</v>
      </c>
      <c r="K13" s="5">
        <v>3</v>
      </c>
      <c r="L13" s="5">
        <f t="shared" ref="L13" si="32">$B13*K13</f>
        <v>0.11580000000000001</v>
      </c>
      <c r="M13" s="5">
        <v>5</v>
      </c>
      <c r="N13" s="5">
        <f t="shared" ref="N13" si="33">$B13*M13</f>
        <v>0.193</v>
      </c>
      <c r="O13" s="5">
        <v>9</v>
      </c>
      <c r="P13" s="5">
        <f t="shared" ref="P13" si="34">$B13*O13</f>
        <v>0.34740000000000004</v>
      </c>
      <c r="Q13" s="5">
        <v>5</v>
      </c>
      <c r="R13" s="5">
        <f t="shared" ref="R13" si="35">$B13*Q13</f>
        <v>0.193</v>
      </c>
      <c r="S13" s="5">
        <v>7</v>
      </c>
      <c r="T13" s="5">
        <f t="shared" ref="T13" si="36">$B13*S13</f>
        <v>0.2702</v>
      </c>
      <c r="U13" s="5">
        <v>6</v>
      </c>
      <c r="V13" s="5">
        <f t="shared" ref="V13" si="37">$B13*U13</f>
        <v>0.23160000000000003</v>
      </c>
      <c r="W13" s="5">
        <v>5</v>
      </c>
      <c r="X13" s="5">
        <f t="shared" ref="X13" si="38">$B13*W13</f>
        <v>0.193</v>
      </c>
      <c r="Y13" s="5">
        <v>6</v>
      </c>
      <c r="Z13" s="5">
        <f t="shared" ref="Z13" si="39">$B13*Y13</f>
        <v>0.23160000000000003</v>
      </c>
      <c r="AA13" s="5">
        <v>5</v>
      </c>
      <c r="AB13" s="5">
        <f t="shared" ref="AB13" si="40">$B13*AA13</f>
        <v>0.193</v>
      </c>
      <c r="AC13" s="5">
        <v>6</v>
      </c>
      <c r="AD13" s="5">
        <f t="shared" ref="AD13" si="41">$B13*AC13</f>
        <v>0.23160000000000003</v>
      </c>
    </row>
    <row r="14" spans="1:30" x14ac:dyDescent="0.3">
      <c r="A14" s="6" t="s">
        <v>13</v>
      </c>
      <c r="B14" s="6"/>
      <c r="C14" s="6"/>
      <c r="D14" s="7">
        <f>SUM(D3:D13)</f>
        <v>4.9999999999999991</v>
      </c>
      <c r="E14" s="3"/>
      <c r="F14" s="7">
        <f>SUM(F3:F13)</f>
        <v>4.7486999999999995</v>
      </c>
      <c r="G14" s="6"/>
      <c r="H14" s="7">
        <f>SUM(H3:H13)</f>
        <v>4.9078999999999997</v>
      </c>
      <c r="I14" s="6"/>
      <c r="J14" s="7">
        <f>SUM(J3:J13)</f>
        <v>4.2317999999999989</v>
      </c>
      <c r="K14" s="6"/>
      <c r="L14" s="7">
        <f>SUM(L3:L13)</f>
        <v>4.2138000000000009</v>
      </c>
      <c r="M14" s="6"/>
      <c r="N14" s="7">
        <f>SUM(N3:N13)</f>
        <v>4.4787999999999997</v>
      </c>
      <c r="O14" s="5"/>
      <c r="P14" s="7">
        <f>SUM(P3:P13)</f>
        <v>4.5116000000000005</v>
      </c>
      <c r="Q14" s="5"/>
      <c r="R14" s="7">
        <f>SUM(R3:R13)</f>
        <v>4.2531999999999996</v>
      </c>
      <c r="S14" s="5"/>
      <c r="T14" s="7">
        <f>SUM(T3:T13)</f>
        <v>4.5381</v>
      </c>
      <c r="U14" s="5"/>
      <c r="V14" s="7">
        <f>SUM(V3:V13)</f>
        <v>4.6528</v>
      </c>
      <c r="W14" s="5"/>
      <c r="X14" s="7">
        <f>SUM(X3:X13)</f>
        <v>4.7707999999999995</v>
      </c>
      <c r="Y14" s="5"/>
      <c r="Z14" s="7">
        <f>SUM(Z3:Z13)</f>
        <v>4.8033999999999999</v>
      </c>
      <c r="AA14" s="5"/>
      <c r="AB14" s="7">
        <f>SUM(AB3:AB13)</f>
        <v>4.7877999999999998</v>
      </c>
      <c r="AC14" s="5"/>
      <c r="AD14" s="7">
        <f>SUM(AD3:AD13)</f>
        <v>4.8729000000000013</v>
      </c>
    </row>
    <row r="17" spans="2:15" x14ac:dyDescent="0.3">
      <c r="B17" t="s">
        <v>35</v>
      </c>
    </row>
    <row r="18" spans="2:15" x14ac:dyDescent="0.3">
      <c r="B18" t="s">
        <v>39</v>
      </c>
      <c r="H18" t="s">
        <v>44</v>
      </c>
    </row>
    <row r="19" spans="2:15" ht="43.2" x14ac:dyDescent="0.3">
      <c r="B19" t="s">
        <v>38</v>
      </c>
      <c r="L19" s="5" t="s">
        <v>50</v>
      </c>
      <c r="M19" s="5" t="s">
        <v>49</v>
      </c>
      <c r="N19" s="10" t="s">
        <v>52</v>
      </c>
      <c r="O19" s="5" t="s">
        <v>51</v>
      </c>
    </row>
    <row r="20" spans="2:15" x14ac:dyDescent="0.3">
      <c r="B20" t="s">
        <v>36</v>
      </c>
      <c r="H20" t="s">
        <v>45</v>
      </c>
      <c r="I20">
        <f>AVERAGE(D14,F14,H14,J14,L14,N14,P14,R14,T14,V14,X14,Z14,AB14,AD14)</f>
        <v>4.6265428571428577</v>
      </c>
      <c r="L20" s="11" t="s">
        <v>23</v>
      </c>
      <c r="M20" s="9">
        <v>4.2138000000000009</v>
      </c>
      <c r="N20" s="5">
        <f>_xlfn.NORM.DIST(M20,$I$20,$I$21,FALSE)</f>
        <v>0.41098705707328725</v>
      </c>
      <c r="O20" s="5">
        <v>4</v>
      </c>
    </row>
    <row r="21" spans="2:15" x14ac:dyDescent="0.3">
      <c r="B21" t="s">
        <v>37</v>
      </c>
      <c r="H21" t="s">
        <v>46</v>
      </c>
      <c r="I21">
        <f>_xlfn.STDEV.P(D14,F14,H14,J14,L14,N14,P14,R14,T14,V14,X14,Z14,AB14,AD14)</f>
        <v>0.25092024832685017</v>
      </c>
      <c r="L21" s="11" t="s">
        <v>22</v>
      </c>
      <c r="M21" s="9">
        <v>4.2317999999999989</v>
      </c>
      <c r="N21" s="5">
        <f t="shared" ref="N21:N33" si="42">_xlfn.NORM.DIST(M21,$I$20,$I$21,FALSE)</f>
        <v>0.46127220374594019</v>
      </c>
      <c r="O21" s="5">
        <v>4.0999999999999996</v>
      </c>
    </row>
    <row r="22" spans="2:15" x14ac:dyDescent="0.3">
      <c r="B22" t="s">
        <v>5</v>
      </c>
      <c r="H22" t="s">
        <v>48</v>
      </c>
      <c r="I22">
        <f>_xlfn.QUARTILE.INC((D14,F14,H14,J14,L14,N14,P14,R14,T14,V14,X14,Z14,AB14,AD14),1)</f>
        <v>4.4870000000000001</v>
      </c>
      <c r="L22" s="11" t="s">
        <v>26</v>
      </c>
      <c r="M22" s="9">
        <v>4.2531999999999996</v>
      </c>
      <c r="N22" s="5">
        <f t="shared" si="42"/>
        <v>0.52559021594121536</v>
      </c>
      <c r="O22" s="5">
        <v>4.2</v>
      </c>
    </row>
    <row r="23" spans="2:15" x14ac:dyDescent="0.3">
      <c r="H23" t="s">
        <v>47</v>
      </c>
      <c r="I23">
        <f>_xlfn.QUARTILE.INC((D14,F14,H14,J14,L14,N14,P14,R14,T14,V14,X14,Z14,AB14,AD14),3)</f>
        <v>4.7995000000000001</v>
      </c>
      <c r="L23" s="11" t="s">
        <v>24</v>
      </c>
      <c r="M23" s="9">
        <v>4.4787999999999997</v>
      </c>
      <c r="N23" s="5">
        <f t="shared" si="42"/>
        <v>1.3368772598947727</v>
      </c>
      <c r="O23" s="5">
        <v>4.3</v>
      </c>
    </row>
    <row r="24" spans="2:15" x14ac:dyDescent="0.3">
      <c r="L24" s="11" t="s">
        <v>25</v>
      </c>
      <c r="M24" s="9">
        <v>4.5116000000000005</v>
      </c>
      <c r="N24" s="5">
        <f t="shared" si="42"/>
        <v>1.4315539871245588</v>
      </c>
      <c r="O24" s="5">
        <v>4.4000000000000004</v>
      </c>
    </row>
    <row r="25" spans="2:15" x14ac:dyDescent="0.3">
      <c r="L25" s="11" t="s">
        <v>27</v>
      </c>
      <c r="M25" s="9">
        <v>4.5381</v>
      </c>
      <c r="N25" s="5">
        <f t="shared" si="42"/>
        <v>1.4941577073709897</v>
      </c>
      <c r="O25" s="5">
        <v>4.5</v>
      </c>
    </row>
    <row r="26" spans="2:15" x14ac:dyDescent="0.3">
      <c r="L26" s="11" t="s">
        <v>28</v>
      </c>
      <c r="M26" s="9">
        <v>4.6528</v>
      </c>
      <c r="N26" s="5">
        <f t="shared" si="42"/>
        <v>1.5812354540174061</v>
      </c>
      <c r="O26" s="5">
        <v>4.5999999999999996</v>
      </c>
    </row>
    <row r="27" spans="2:15" x14ac:dyDescent="0.3">
      <c r="L27" s="11" t="s">
        <v>20</v>
      </c>
      <c r="M27" s="9">
        <v>4.7486999999999995</v>
      </c>
      <c r="N27" s="5">
        <f t="shared" si="42"/>
        <v>1.4122394257766619</v>
      </c>
      <c r="O27" s="5">
        <v>4.7</v>
      </c>
    </row>
    <row r="28" spans="2:15" x14ac:dyDescent="0.3">
      <c r="L28" s="11" t="s">
        <v>29</v>
      </c>
      <c r="M28" s="9">
        <v>4.7707999999999995</v>
      </c>
      <c r="N28" s="5">
        <f t="shared" si="42"/>
        <v>1.3477270452594878</v>
      </c>
      <c r="O28" s="5">
        <v>4.8</v>
      </c>
    </row>
    <row r="29" spans="2:15" x14ac:dyDescent="0.3">
      <c r="L29" s="11" t="s">
        <v>31</v>
      </c>
      <c r="M29" s="9">
        <v>4.7877999999999998</v>
      </c>
      <c r="N29" s="5">
        <f t="shared" si="42"/>
        <v>1.293269838546852</v>
      </c>
      <c r="O29" s="5">
        <v>4.9000000000000004</v>
      </c>
    </row>
    <row r="30" spans="2:15" x14ac:dyDescent="0.3">
      <c r="L30" s="11" t="s">
        <v>30</v>
      </c>
      <c r="M30" s="9">
        <v>4.8033999999999999</v>
      </c>
      <c r="N30" s="5">
        <f t="shared" si="42"/>
        <v>1.2402166119121945</v>
      </c>
      <c r="O30" s="5">
        <v>5</v>
      </c>
    </row>
    <row r="31" spans="2:15" x14ac:dyDescent="0.3">
      <c r="L31" s="11" t="s">
        <v>32</v>
      </c>
      <c r="M31" s="9">
        <v>4.8729000000000013</v>
      </c>
      <c r="N31" s="5">
        <f t="shared" si="42"/>
        <v>0.98186811534862106</v>
      </c>
      <c r="O31" s="5">
        <v>5.0999999999999996</v>
      </c>
    </row>
    <row r="32" spans="2:15" x14ac:dyDescent="0.3">
      <c r="L32" s="11" t="s">
        <v>33</v>
      </c>
      <c r="M32" s="9">
        <v>4.9999999999999991</v>
      </c>
      <c r="N32" s="5">
        <f t="shared" si="42"/>
        <v>0.52523409710659386</v>
      </c>
      <c r="O32" s="5">
        <v>5.2</v>
      </c>
    </row>
    <row r="33" spans="12:15" x14ac:dyDescent="0.3">
      <c r="L33" s="11" t="s">
        <v>21</v>
      </c>
      <c r="M33" s="9">
        <v>5.1791999999999998</v>
      </c>
      <c r="N33" s="5">
        <f t="shared" si="42"/>
        <v>0.14059554042855818</v>
      </c>
      <c r="O33" s="5">
        <v>5.3</v>
      </c>
    </row>
    <row r="34" spans="12:15" x14ac:dyDescent="0.3">
      <c r="N34">
        <v>1.8</v>
      </c>
      <c r="O34" s="13">
        <v>4.4870000000000001</v>
      </c>
    </row>
    <row r="35" spans="12:15" x14ac:dyDescent="0.3">
      <c r="N35">
        <v>1.8</v>
      </c>
      <c r="O35" s="13">
        <v>4.8</v>
      </c>
    </row>
  </sheetData>
  <sortState xmlns:xlrd2="http://schemas.microsoft.com/office/spreadsheetml/2017/richdata2" ref="L20:M33">
    <sortCondition ref="M20:M33"/>
  </sortState>
  <mergeCells count="16">
    <mergeCell ref="W1:X1"/>
    <mergeCell ref="Y1:Z1"/>
    <mergeCell ref="AA1:AB1"/>
    <mergeCell ref="AC1:AD1"/>
    <mergeCell ref="K1:L1"/>
    <mergeCell ref="M1:N1"/>
    <mergeCell ref="Q1:R1"/>
    <mergeCell ref="O1:P1"/>
    <mergeCell ref="S1:T1"/>
    <mergeCell ref="U1:V1"/>
    <mergeCell ref="I1:J1"/>
    <mergeCell ref="A1:A2"/>
    <mergeCell ref="B1:B2"/>
    <mergeCell ref="C1:D1"/>
    <mergeCell ref="E1:F1"/>
    <mergeCell ref="G1:H1"/>
  </mergeCells>
  <conditionalFormatting sqref="F3 D3 H3 J3 L3 N3 P3 R3 T3 V3 X3 Z3 AB3 AD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 D4 H4 J4 L4 N4 P4 R4 T4 V4 X4 Z4 AB4 AD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 D5 H5 J5 L5 N5 P5 R5 T5 V5 X5 Z5 AB5 AD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 D6 H6 J6 L6 N6 P6 R6 T6 V6 X6 Z6 AB6 AD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 D7 H7 J7 L7 N7 P7 R7 T7 V7 X7 Z7 AB7 AD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 D8 H8 J8 L8 N8 P8 R8 T8 V8 X8 Z8 AB8 AD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 D9 H9 J9 L9 N9 P9 R9 T9 V9 X9 Z9 AB9 AD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 D10 H10 J10 L10 N10 P10 R10 T10 V10 X10 Z10 AB10 A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 D11 H11 J11 L11 N11 P11 R11 T11 V11 X11 Z11 AB11 AD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 D12 H12 J12 L12 N12 P12 R12 T12 V12 X12 Z12 AB12 AD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 D13 H13 J13 L13 N13 P13 R13 T13 V13 X13 Z13 AB13 AD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1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1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1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T1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1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Z1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1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:AD1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Pairwise comparison</vt:lpstr>
      <vt:lpstr>MCDA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Maclean-Howell</dc:creator>
  <cp:lastModifiedBy>Daniel Maclean-Howell</cp:lastModifiedBy>
  <dcterms:created xsi:type="dcterms:W3CDTF">2024-03-20T19:08:53Z</dcterms:created>
  <dcterms:modified xsi:type="dcterms:W3CDTF">2024-05-15T09:34:09Z</dcterms:modified>
</cp:coreProperties>
</file>