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ge\Documents\ИТМО\Информатика\"/>
    </mc:Choice>
  </mc:AlternateContent>
  <bookViews>
    <workbookView xWindow="0" yWindow="0" windowWidth="21570" windowHeight="8100"/>
  </bookViews>
  <sheets>
    <sheet name="B" sheetId="6" r:id="rId1"/>
    <sheet name="C" sheetId="2" r:id="rId2"/>
    <sheet name="C.1" sheetId="3" r:id="rId3"/>
    <sheet name="C.2" sheetId="4" r:id="rId4"/>
    <sheet name="F" sheetId="5" r:id="rId5"/>
    <sheet name="G" sheetId="1" r:id="rId6"/>
  </sheets>
  <externalReferences>
    <externalReference r:id="rId7"/>
    <externalReference r:id="rId8"/>
  </externalReferences>
  <definedNames>
    <definedName name="Дата1">[2]Расписание!$A$4</definedName>
    <definedName name="Имя">[1]списки!$A$1:$A$3</definedName>
    <definedName name="Материалы">[2]Крепеж!$B$40:$B$46</definedName>
    <definedName name="Наименование">"Винт;Гвоздь;ШУруп"</definedName>
    <definedName name="Неделя">[2]Расписание!$C$2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6" l="1"/>
  <c r="F13" i="6"/>
  <c r="F10" i="6"/>
  <c r="F11" i="6"/>
  <c r="F12" i="6"/>
  <c r="F9" i="6"/>
  <c r="C12" i="5" l="1"/>
  <c r="C11" i="5"/>
  <c r="C10" i="5"/>
  <c r="C9" i="5"/>
  <c r="C8" i="5"/>
  <c r="C7" i="5"/>
  <c r="C6" i="5"/>
  <c r="C5" i="5"/>
  <c r="C4" i="5"/>
  <c r="C3" i="5"/>
  <c r="C2" i="5"/>
  <c r="C13" i="5" s="1"/>
  <c r="E9" i="3"/>
  <c r="G9" i="3"/>
  <c r="G13" i="3" s="1"/>
  <c r="E10" i="3"/>
  <c r="G10" i="3"/>
  <c r="E11" i="3"/>
  <c r="E13" i="3" s="1"/>
  <c r="G11" i="3"/>
  <c r="C12" i="3"/>
  <c r="F12" i="3" s="1"/>
  <c r="H12" i="3" s="1"/>
  <c r="E12" i="3"/>
  <c r="G12" i="3"/>
  <c r="B13" i="3"/>
  <c r="C9" i="3" s="1"/>
  <c r="F9" i="3" s="1"/>
  <c r="H9" i="3" l="1"/>
  <c r="C11" i="3"/>
  <c r="F11" i="3" s="1"/>
  <c r="H11" i="3" s="1"/>
  <c r="C10" i="3"/>
  <c r="F10" i="3" s="1"/>
  <c r="H10" i="3" s="1"/>
  <c r="F13" i="3" l="1"/>
  <c r="H13" i="3"/>
  <c r="D2" i="1" l="1"/>
  <c r="D3" i="1"/>
  <c r="F18" i="1" s="1"/>
  <c r="A14" i="1"/>
  <c r="A23" i="1" s="1"/>
  <c r="A32" i="1" s="1"/>
  <c r="A41" i="1" s="1"/>
  <c r="A51" i="1" s="1"/>
  <c r="E26" i="1" l="1"/>
  <c r="E18" i="1"/>
  <c r="F53" i="1"/>
  <c r="E25" i="1"/>
  <c r="F19" i="1"/>
  <c r="E53" i="1"/>
  <c r="F27" i="1"/>
  <c r="F23" i="1"/>
  <c r="E19" i="1"/>
  <c r="E27" i="1"/>
  <c r="E23" i="1"/>
</calcChain>
</file>

<file path=xl/sharedStrings.xml><?xml version="1.0" encoding="utf-8"?>
<sst xmlns="http://schemas.openxmlformats.org/spreadsheetml/2006/main" count="135" uniqueCount="88">
  <si>
    <t>Суббота</t>
  </si>
  <si>
    <t>Ауд.</t>
  </si>
  <si>
    <t>Дисциплина</t>
  </si>
  <si>
    <t>Конец пары</t>
  </si>
  <si>
    <t>Начало пары</t>
  </si>
  <si>
    <t>День недели</t>
  </si>
  <si>
    <t>Дата</t>
  </si>
  <si>
    <t>Ломо</t>
  </si>
  <si>
    <t>Иностранный язык</t>
  </si>
  <si>
    <t>Пятница</t>
  </si>
  <si>
    <t>Теория вероятностей</t>
  </si>
  <si>
    <t>Электротехника</t>
  </si>
  <si>
    <t>Четверг</t>
  </si>
  <si>
    <t>Среда</t>
  </si>
  <si>
    <t>Алгоритмя и структуры данных (лекция)</t>
  </si>
  <si>
    <t>Вторник</t>
  </si>
  <si>
    <t>Понедельник</t>
  </si>
  <si>
    <t>Неделя</t>
  </si>
  <si>
    <t>Семестр</t>
  </si>
  <si>
    <t>Тариф, руб/день</t>
  </si>
  <si>
    <t>Надбавка за совместительство</t>
  </si>
  <si>
    <t>Размер прибыли, более которой можно начислять</t>
  </si>
  <si>
    <t>Процент с прибыли</t>
  </si>
  <si>
    <t>Итого</t>
  </si>
  <si>
    <t>Михайлова</t>
  </si>
  <si>
    <t>Сидорова</t>
  </si>
  <si>
    <t>Петрова</t>
  </si>
  <si>
    <t>да</t>
  </si>
  <si>
    <t>Иванова</t>
  </si>
  <si>
    <t>Надбавка за совмещение</t>
  </si>
  <si>
    <t>Процент с прибыли, руб</t>
  </si>
  <si>
    <t>Начисление по тарифу</t>
  </si>
  <si>
    <t>Совместительство</t>
  </si>
  <si>
    <t>Рабочее время в %</t>
  </si>
  <si>
    <t>Кол-во отраб. дней</t>
  </si>
  <si>
    <t>ФИО продавца</t>
  </si>
  <si>
    <t>Размер вознаграждения</t>
  </si>
  <si>
    <t>Прибыль</t>
  </si>
  <si>
    <t>июнь, 2002</t>
  </si>
  <si>
    <t>Месяц</t>
  </si>
  <si>
    <t>Радиотовары</t>
  </si>
  <si>
    <t>Секция</t>
  </si>
  <si>
    <t>Наименование товара</t>
  </si>
  <si>
    <t>Количество</t>
  </si>
  <si>
    <t>Итоговая цена</t>
  </si>
  <si>
    <t>Клавиатура Logitech</t>
  </si>
  <si>
    <t>Накопитель на ЖМД SATA</t>
  </si>
  <si>
    <t>Материнская плата ASRock</t>
  </si>
  <si>
    <t>Корпус Minitower</t>
  </si>
  <si>
    <t>Модуль памяти Kingston</t>
  </si>
  <si>
    <t>Ноутбук Lenovo</t>
  </si>
  <si>
    <t>Мышь Logitech</t>
  </si>
  <si>
    <t>Мышь Microsoft</t>
  </si>
  <si>
    <t>Монитор Acer</t>
  </si>
  <si>
    <t>Принтер Canon</t>
  </si>
  <si>
    <t>Гарнитура Phillips</t>
  </si>
  <si>
    <t>Ннаименование товара</t>
  </si>
  <si>
    <t>Цена, $/шт</t>
  </si>
  <si>
    <t>Дискета Verbatium</t>
  </si>
  <si>
    <t>Принтер Acer</t>
  </si>
  <si>
    <t>Материнская плата Asus</t>
  </si>
  <si>
    <t>Заказчик:</t>
  </si>
  <si>
    <t>Шпагин Я.Н.</t>
  </si>
  <si>
    <t>Анисимов А.А.</t>
  </si>
  <si>
    <t>Дата заказа:</t>
  </si>
  <si>
    <t>Исполнитель:</t>
  </si>
  <si>
    <t>Заявка на поставку товара</t>
  </si>
  <si>
    <t>I</t>
  </si>
  <si>
    <t>II</t>
  </si>
  <si>
    <t>III</t>
  </si>
  <si>
    <t>IV</t>
  </si>
  <si>
    <t>V</t>
  </si>
  <si>
    <t>VI</t>
  </si>
  <si>
    <t>VII</t>
  </si>
  <si>
    <t>№ п\п</t>
  </si>
  <si>
    <t>ед. изм</t>
  </si>
  <si>
    <t>кол-во</t>
  </si>
  <si>
    <t>Необход. Кол-во</t>
  </si>
  <si>
    <t>Стоимость упаковки</t>
  </si>
  <si>
    <t>Кол-во упаковок</t>
  </si>
  <si>
    <t>БЭВМ</t>
  </si>
  <si>
    <t>Синяя Библия</t>
  </si>
  <si>
    <t>Методические указания по всему</t>
  </si>
  <si>
    <t>Эмуулятор БЭВМ в БЭВМ</t>
  </si>
  <si>
    <t>Знания о ЭВМ</t>
  </si>
  <si>
    <t>шт.</t>
  </si>
  <si>
    <t>KiB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</si>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</sst>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Arial Narrow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i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14" fontId="0" fillId="0" borderId="4" xfId="0" applyNumberForma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8" xfId="0" applyFont="1" applyBorder="1"/>
    <xf numFmtId="0" fontId="2" fillId="0" borderId="0" xfId="0" applyFont="1" applyAlignment="1">
      <alignment horizontal="left"/>
    </xf>
    <xf numFmtId="9" fontId="2" fillId="0" borderId="9" xfId="1" applyFont="1" applyBorder="1"/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9" fontId="2" fillId="0" borderId="10" xfId="1" applyNumberFormat="1" applyFont="1" applyBorder="1"/>
    <xf numFmtId="0" fontId="0" fillId="0" borderId="11" xfId="0" applyBorder="1"/>
    <xf numFmtId="0" fontId="0" fillId="0" borderId="12" xfId="0" applyBorder="1"/>
    <xf numFmtId="2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2" fontId="0" fillId="0" borderId="2" xfId="0" applyNumberFormat="1" applyBorder="1"/>
    <xf numFmtId="0" fontId="0" fillId="0" borderId="2" xfId="0" applyBorder="1"/>
    <xf numFmtId="0" fontId="0" fillId="0" borderId="4" xfId="0" applyBorder="1"/>
    <xf numFmtId="1" fontId="0" fillId="0" borderId="2" xfId="0" applyNumberFormat="1" applyBorder="1"/>
    <xf numFmtId="0" fontId="0" fillId="0" borderId="18" xfId="0" applyBorder="1"/>
    <xf numFmtId="0" fontId="0" fillId="0" borderId="19" xfId="0" applyBorder="1"/>
    <xf numFmtId="2" fontId="0" fillId="0" borderId="20" xfId="0" applyNumberFormat="1" applyBorder="1"/>
    <xf numFmtId="0" fontId="0" fillId="0" borderId="1" xfId="0" applyBorder="1"/>
    <xf numFmtId="0" fontId="0" fillId="0" borderId="21" xfId="0" applyBorder="1"/>
    <xf numFmtId="0" fontId="0" fillId="0" borderId="20" xfId="0" applyBorder="1"/>
    <xf numFmtId="2" fontId="0" fillId="0" borderId="22" xfId="0" applyNumberFormat="1" applyBorder="1"/>
    <xf numFmtId="0" fontId="0" fillId="0" borderId="23" xfId="0" applyBorder="1"/>
    <xf numFmtId="0" fontId="0" fillId="0" borderId="22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3" xfId="0" applyFill="1" applyBorder="1"/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170" fontId="0" fillId="0" borderId="0" xfId="0" applyNumberForma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'C.1'!$F$8</c:f>
              <c:strCache>
                <c:ptCount val="1"/>
                <c:pt idx="0">
                  <c:v>Процент с прибыли, руб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8D6-4F39-853E-B8A1A0CF2D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8D6-4F39-853E-B8A1A0CF2D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8D6-4F39-853E-B8A1A0CF2D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8D6-4F39-853E-B8A1A0CF2D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'C.1'!$A$9:$A$12</c:f>
              <c:strCache>
                <c:ptCount val="4"/>
                <c:pt idx="0">
                  <c:v>Иванова</c:v>
                </c:pt>
                <c:pt idx="1">
                  <c:v>Петрова</c:v>
                </c:pt>
                <c:pt idx="2">
                  <c:v>Сидорова</c:v>
                </c:pt>
                <c:pt idx="3">
                  <c:v>Михайлова</c:v>
                </c:pt>
              </c:strCache>
            </c:strRef>
          </c:cat>
          <c:val>
            <c:numRef>
              <c:f>'C.1'!$F$9:$F$12</c:f>
              <c:numCache>
                <c:formatCode>0.00</c:formatCode>
                <c:ptCount val="4"/>
                <c:pt idx="0">
                  <c:v>409.09090909090907</c:v>
                </c:pt>
                <c:pt idx="1">
                  <c:v>272.72727272727275</c:v>
                </c:pt>
                <c:pt idx="2">
                  <c:v>409.09090909090907</c:v>
                </c:pt>
                <c:pt idx="3">
                  <c:v>409.09090909090907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D6-4F39-853E-B8A1A0CF2D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140970</xdr:rowOff>
    </xdr:from>
    <xdr:to>
      <xdr:col>7</xdr:col>
      <xdr:colOff>502920</xdr:colOff>
      <xdr:row>15</xdr:row>
      <xdr:rowOff>140970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257175</xdr:colOff>
          <xdr:row>6</xdr:row>
          <xdr:rowOff>95250</xdr:rowOff>
        </xdr:from>
        <xdr:to>
          <xdr:col>10</xdr:col>
          <xdr:colOff>600075</xdr:colOff>
          <xdr:row>11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ru-RU" sz="1400" b="1" i="0" u="none" strike="noStrike" baseline="0">
                  <a:solidFill>
                    <a:srgbClr val="000000"/>
                  </a:solidFill>
                  <a:latin typeface="Arial Narrow"/>
                </a:rPr>
                <a:t>Чтобы создать еще лист с расписанием - ткнуть сюда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ge/AppData/Local/Temp/Rar$DIa14132.25123/lab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ge/AppData/Local/Temp/Rar$DIa16732.18292/&#1051;&#1072;&#1073;&#1072;%2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Справочник (С4)"/>
      <sheetName val="Расчёт"/>
      <sheetName val="Диаграмма"/>
      <sheetName val="Стипендия"/>
      <sheetName val="Е2"/>
      <sheetName val="списки"/>
      <sheetName val="Таблица 2"/>
      <sheetName val="Таблица 1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Винт</v>
          </cell>
        </row>
        <row r="2">
          <cell r="A2" t="str">
            <v>Гвоздь</v>
          </cell>
        </row>
        <row r="3">
          <cell r="A3" t="str">
            <v>Шайба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А"/>
      <sheetName val="Стипендия"/>
      <sheetName val="Крепеж"/>
      <sheetName val="G2.1"/>
      <sheetName val="G2.2"/>
      <sheetName val="Расписание"/>
    </sheetNames>
    <sheetDataSet>
      <sheetData sheetId="0"/>
      <sheetData sheetId="1"/>
      <sheetData sheetId="2">
        <row r="40">
          <cell r="B40" t="str">
            <v>Сталь</v>
          </cell>
        </row>
        <row r="41">
          <cell r="B41" t="str">
            <v>Бронза</v>
          </cell>
        </row>
        <row r="42">
          <cell r="B42" t="str">
            <v>Латунь</v>
          </cell>
        </row>
        <row r="43">
          <cell r="B43" t="str">
            <v>Пластик</v>
          </cell>
        </row>
        <row r="44">
          <cell r="B44" t="str">
            <v>Медь</v>
          </cell>
        </row>
        <row r="45">
          <cell r="B45" t="str">
            <v>Железо</v>
          </cell>
        </row>
        <row r="46">
          <cell r="B46" t="str">
            <v>Серебро</v>
          </cell>
        </row>
      </sheetData>
      <sheetData sheetId="3"/>
      <sheetData sheetId="4">
        <row r="2">
          <cell r="A2" t="str">
            <v>Накопитель на ЖМД SATA</v>
          </cell>
          <cell r="B2">
            <v>155</v>
          </cell>
        </row>
        <row r="3">
          <cell r="A3" t="str">
            <v>Модуль памяти Kingston</v>
          </cell>
          <cell r="B3">
            <v>26</v>
          </cell>
        </row>
        <row r="4">
          <cell r="A4" t="str">
            <v>Ноутбук Lenovo</v>
          </cell>
          <cell r="B4">
            <v>1000</v>
          </cell>
        </row>
        <row r="5">
          <cell r="A5" t="str">
            <v>Мышь Logitech</v>
          </cell>
          <cell r="B5">
            <v>7</v>
          </cell>
        </row>
        <row r="6">
          <cell r="A6" t="str">
            <v>Дискета Verbatium</v>
          </cell>
          <cell r="B6">
            <v>1.5</v>
          </cell>
        </row>
        <row r="7">
          <cell r="A7" t="str">
            <v>Принтер Canon</v>
          </cell>
          <cell r="B7">
            <v>500</v>
          </cell>
        </row>
        <row r="8">
          <cell r="A8" t="str">
            <v>Принтер Acer</v>
          </cell>
          <cell r="B8">
            <v>450</v>
          </cell>
        </row>
        <row r="9">
          <cell r="A9" t="str">
            <v>Материнская плата Asus</v>
          </cell>
          <cell r="B9">
            <v>53</v>
          </cell>
        </row>
        <row r="10">
          <cell r="A10" t="str">
            <v>Гарнитура Phillips</v>
          </cell>
          <cell r="B10">
            <v>19</v>
          </cell>
        </row>
        <row r="11">
          <cell r="A11" t="str">
            <v>Корпус Minitower</v>
          </cell>
          <cell r="B11">
            <v>46</v>
          </cell>
        </row>
        <row r="12">
          <cell r="A12" t="str">
            <v>Мышь Microsoft</v>
          </cell>
          <cell r="B12">
            <v>6.5</v>
          </cell>
        </row>
      </sheetData>
      <sheetData sheetId="5">
        <row r="2">
          <cell r="C2" t="str">
            <v>Нечетная</v>
          </cell>
        </row>
        <row r="4">
          <cell r="A4">
            <v>43346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5" sqref="H15"/>
    </sheetView>
  </sheetViews>
  <sheetFormatPr defaultRowHeight="15" x14ac:dyDescent="0.25"/>
  <cols>
    <col min="1" max="1" width="17.7109375" customWidth="1"/>
    <col min="2" max="2" width="31.7109375" customWidth="1"/>
    <col min="5" max="6" width="18.7109375" customWidth="1"/>
    <col min="7" max="7" width="20.7109375" customWidth="1"/>
  </cols>
  <sheetData>
    <row r="1" spans="1:11" x14ac:dyDescent="0.25">
      <c r="A1" t="s">
        <v>61</v>
      </c>
      <c r="B1" t="s">
        <v>62</v>
      </c>
    </row>
    <row r="2" spans="1:11" x14ac:dyDescent="0.25">
      <c r="A2" t="s">
        <v>65</v>
      </c>
      <c r="B2" t="s">
        <v>63</v>
      </c>
    </row>
    <row r="3" spans="1:11" x14ac:dyDescent="0.25">
      <c r="A3" t="s">
        <v>64</v>
      </c>
      <c r="B3" s="52">
        <v>43024</v>
      </c>
    </row>
    <row r="5" spans="1:11" ht="39" customHeight="1" x14ac:dyDescent="0.25">
      <c r="A5" s="53" t="s">
        <v>66</v>
      </c>
      <c r="B5" s="54"/>
      <c r="C5" s="54"/>
      <c r="D5" s="54"/>
      <c r="E5" s="54"/>
      <c r="F5" s="54"/>
      <c r="G5" s="54"/>
      <c r="H5" s="54"/>
      <c r="I5" s="54"/>
      <c r="J5" s="54"/>
      <c r="K5" s="54"/>
    </row>
    <row r="6" spans="1:11" ht="15.75" thickBot="1" x14ac:dyDescent="0.3"/>
    <row r="7" spans="1:11" ht="45" customHeight="1" thickBot="1" x14ac:dyDescent="0.3">
      <c r="A7" s="58" t="s">
        <v>74</v>
      </c>
      <c r="B7" s="59" t="s">
        <v>42</v>
      </c>
      <c r="C7" s="59" t="s">
        <v>75</v>
      </c>
      <c r="D7" s="59" t="s">
        <v>76</v>
      </c>
      <c r="E7" s="59" t="s">
        <v>77</v>
      </c>
      <c r="F7" s="59" t="s">
        <v>79</v>
      </c>
      <c r="G7" s="59" t="s">
        <v>78</v>
      </c>
      <c r="H7" s="59"/>
      <c r="I7" s="59"/>
      <c r="J7" s="59"/>
      <c r="K7" s="60"/>
    </row>
    <row r="8" spans="1:11" ht="15.75" thickBot="1" x14ac:dyDescent="0.3">
      <c r="A8" s="58" t="s">
        <v>67</v>
      </c>
      <c r="B8" s="59" t="s">
        <v>68</v>
      </c>
      <c r="C8" s="59" t="s">
        <v>69</v>
      </c>
      <c r="D8" s="59" t="s">
        <v>70</v>
      </c>
      <c r="E8" s="59" t="s">
        <v>71</v>
      </c>
      <c r="F8" s="59" t="s">
        <v>72</v>
      </c>
      <c r="G8" s="59" t="s">
        <v>73</v>
      </c>
      <c r="H8" s="59"/>
      <c r="I8" s="59"/>
      <c r="J8" s="59"/>
      <c r="K8" s="60"/>
    </row>
    <row r="9" spans="1:11" x14ac:dyDescent="0.25">
      <c r="A9" s="64">
        <v>1</v>
      </c>
      <c r="B9" s="65" t="s">
        <v>80</v>
      </c>
      <c r="C9" s="65" t="s">
        <v>85</v>
      </c>
      <c r="D9" s="65">
        <v>3</v>
      </c>
      <c r="E9" s="65">
        <v>1</v>
      </c>
      <c r="F9" s="67">
        <f>_xlfn.CEILING.MATH(E9/D9)</f>
        <v>1</v>
      </c>
      <c r="G9" s="65">
        <v>499</v>
      </c>
      <c r="H9" s="65"/>
      <c r="I9" s="65"/>
      <c r="J9" s="65"/>
      <c r="K9" s="66"/>
    </row>
    <row r="10" spans="1:11" x14ac:dyDescent="0.25">
      <c r="A10" s="64">
        <v>2</v>
      </c>
      <c r="B10" s="65" t="s">
        <v>81</v>
      </c>
      <c r="C10" s="65" t="s">
        <v>85</v>
      </c>
      <c r="D10" s="65">
        <v>30</v>
      </c>
      <c r="E10" s="65">
        <v>2</v>
      </c>
      <c r="F10" s="67">
        <f t="shared" ref="F10:F12" si="0">_xlfn.CEILING.MATH(E10/D10)</f>
        <v>1</v>
      </c>
      <c r="G10" s="65">
        <v>4008</v>
      </c>
      <c r="H10" s="65"/>
      <c r="I10" s="65"/>
      <c r="J10" s="65"/>
      <c r="K10" s="66"/>
    </row>
    <row r="11" spans="1:11" x14ac:dyDescent="0.25">
      <c r="A11" s="64">
        <v>3</v>
      </c>
      <c r="B11" s="65" t="s">
        <v>82</v>
      </c>
      <c r="C11" s="65" t="s">
        <v>85</v>
      </c>
      <c r="D11" s="65">
        <v>13</v>
      </c>
      <c r="E11" s="65">
        <v>15</v>
      </c>
      <c r="F11" s="67">
        <f t="shared" si="0"/>
        <v>2</v>
      </c>
      <c r="G11" s="65">
        <v>4242</v>
      </c>
      <c r="H11" s="65"/>
      <c r="I11" s="65"/>
      <c r="J11" s="65"/>
      <c r="K11" s="66"/>
    </row>
    <row r="12" spans="1:11" x14ac:dyDescent="0.25">
      <c r="A12" s="64">
        <v>4</v>
      </c>
      <c r="B12" s="65" t="s">
        <v>83</v>
      </c>
      <c r="C12" s="65" t="s">
        <v>85</v>
      </c>
      <c r="D12" s="65">
        <v>1</v>
      </c>
      <c r="E12" s="65">
        <v>2</v>
      </c>
      <c r="F12" s="67">
        <f t="shared" si="0"/>
        <v>2</v>
      </c>
      <c r="G12" s="65">
        <v>4808</v>
      </c>
      <c r="H12" s="65"/>
      <c r="I12" s="65"/>
      <c r="J12" s="65"/>
      <c r="K12" s="66"/>
    </row>
    <row r="13" spans="1:11" ht="15.75" thickBot="1" x14ac:dyDescent="0.3">
      <c r="A13" s="55">
        <v>5</v>
      </c>
      <c r="B13" s="56" t="s">
        <v>84</v>
      </c>
      <c r="C13" s="56" t="s">
        <v>86</v>
      </c>
      <c r="D13" s="56">
        <v>193</v>
      </c>
      <c r="E13" s="56">
        <v>1048576</v>
      </c>
      <c r="F13" s="67">
        <f>_xlfn.CEILING.MATH(E13/D13)</f>
        <v>5434</v>
      </c>
      <c r="G13" s="56">
        <v>0.5</v>
      </c>
      <c r="H13" s="56"/>
      <c r="I13" s="56"/>
      <c r="J13" s="56"/>
      <c r="K13" s="57"/>
    </row>
    <row r="14" spans="1:11" ht="15.75" thickBot="1" x14ac:dyDescent="0.3">
      <c r="A14" s="61" t="s">
        <v>87</v>
      </c>
      <c r="B14" s="62"/>
      <c r="C14" s="62"/>
      <c r="D14" s="62"/>
      <c r="E14" s="62"/>
      <c r="F14" s="62"/>
      <c r="G14" s="62"/>
      <c r="H14" s="62">
        <f>G9*F9+G10*F10+G11*F11+G12*F12+G13*F13</f>
        <v>25324</v>
      </c>
      <c r="I14" s="62"/>
      <c r="J14" s="62"/>
      <c r="K14" s="63"/>
    </row>
  </sheetData>
  <mergeCells count="3">
    <mergeCell ref="A5:K5"/>
    <mergeCell ref="A14:G14"/>
    <mergeCell ref="H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5"/>
  <sheetViews>
    <sheetView workbookViewId="0">
      <selection activeCell="A7" sqref="A7"/>
    </sheetView>
  </sheetViews>
  <sheetFormatPr defaultRowHeight="15" x14ac:dyDescent="0.25"/>
  <cols>
    <col min="3" max="3" width="12" customWidth="1"/>
  </cols>
  <sheetData>
    <row r="1" spans="1:4" ht="15.75" thickBot="1" x14ac:dyDescent="0.3"/>
    <row r="2" spans="1:4" x14ac:dyDescent="0.25">
      <c r="A2" s="15" t="s">
        <v>22</v>
      </c>
      <c r="B2" s="15"/>
      <c r="C2" s="15"/>
      <c r="D2" s="19">
        <v>0.15</v>
      </c>
    </row>
    <row r="3" spans="1:4" ht="28.9" customHeight="1" x14ac:dyDescent="0.25">
      <c r="A3" s="18" t="s">
        <v>21</v>
      </c>
      <c r="B3" s="18"/>
      <c r="C3" s="18"/>
      <c r="D3" s="17">
        <v>5000</v>
      </c>
    </row>
    <row r="4" spans="1:4" x14ac:dyDescent="0.25">
      <c r="A4" s="15" t="s">
        <v>20</v>
      </c>
      <c r="B4" s="15"/>
      <c r="C4" s="15"/>
      <c r="D4" s="16">
        <v>0.05</v>
      </c>
    </row>
    <row r="5" spans="1:4" ht="15.75" thickBot="1" x14ac:dyDescent="0.3">
      <c r="A5" s="15" t="s">
        <v>19</v>
      </c>
      <c r="B5" s="15"/>
      <c r="C5" s="15"/>
      <c r="D5" s="14">
        <v>350</v>
      </c>
    </row>
  </sheetData>
  <mergeCells count="4">
    <mergeCell ref="A2:C2"/>
    <mergeCell ref="A3:C3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H13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11.28515625" customWidth="1"/>
    <col min="3" max="4" width="10.7109375" customWidth="1"/>
    <col min="5" max="5" width="11.140625" customWidth="1"/>
    <col min="6" max="6" width="13.42578125" customWidth="1"/>
    <col min="7" max="7" width="13.28515625" customWidth="1"/>
  </cols>
  <sheetData>
    <row r="2" spans="1:8" x14ac:dyDescent="0.25">
      <c r="A2" s="48" t="s">
        <v>41</v>
      </c>
      <c r="B2" s="47" t="s">
        <v>40</v>
      </c>
    </row>
    <row r="3" spans="1:8" x14ac:dyDescent="0.25">
      <c r="A3" s="48" t="s">
        <v>39</v>
      </c>
      <c r="B3" s="47" t="s">
        <v>38</v>
      </c>
    </row>
    <row r="4" spans="1:8" x14ac:dyDescent="0.25">
      <c r="A4" s="48" t="s">
        <v>37</v>
      </c>
      <c r="B4" s="47">
        <v>10000</v>
      </c>
    </row>
    <row r="6" spans="1:8" ht="15.75" x14ac:dyDescent="0.25">
      <c r="A6" s="46" t="s">
        <v>36</v>
      </c>
      <c r="B6" s="46"/>
      <c r="C6" s="46"/>
      <c r="D6" s="46"/>
      <c r="E6" s="46"/>
      <c r="F6" s="46"/>
      <c r="G6" s="46"/>
      <c r="H6" s="46"/>
    </row>
    <row r="7" spans="1:8" ht="15.75" thickBot="1" x14ac:dyDescent="0.3"/>
    <row r="8" spans="1:8" ht="45.75" thickBot="1" x14ac:dyDescent="0.3">
      <c r="A8" s="45" t="s">
        <v>35</v>
      </c>
      <c r="B8" s="44" t="s">
        <v>34</v>
      </c>
      <c r="C8" s="43" t="s">
        <v>33</v>
      </c>
      <c r="D8" s="43" t="s">
        <v>32</v>
      </c>
      <c r="E8" s="43" t="s">
        <v>31</v>
      </c>
      <c r="F8" s="43" t="s">
        <v>30</v>
      </c>
      <c r="G8" s="42" t="s">
        <v>29</v>
      </c>
      <c r="H8" s="41" t="s">
        <v>23</v>
      </c>
    </row>
    <row r="9" spans="1:8" x14ac:dyDescent="0.25">
      <c r="A9" s="40" t="s">
        <v>28</v>
      </c>
      <c r="B9" s="39">
        <v>15</v>
      </c>
      <c r="C9" s="31">
        <f>B9/B$13*100</f>
        <v>27.27272727272727</v>
      </c>
      <c r="D9" s="29" t="s">
        <v>27</v>
      </c>
      <c r="E9" s="29">
        <f>'C'!$D$5*'C.1'!B9</f>
        <v>5250</v>
      </c>
      <c r="F9" s="28">
        <f>$B$4*0.15*(C9/100)</f>
        <v>409.09090909090907</v>
      </c>
      <c r="G9" s="27">
        <f>IF(D9="да",E9*0.05,0)</f>
        <v>262.5</v>
      </c>
      <c r="H9" s="38">
        <f>ROUNDUP(SUM(E9:G9),0)</f>
        <v>5922</v>
      </c>
    </row>
    <row r="10" spans="1:8" x14ac:dyDescent="0.25">
      <c r="A10" s="37" t="s">
        <v>26</v>
      </c>
      <c r="B10" s="36">
        <v>10</v>
      </c>
      <c r="C10" s="31">
        <f>B10/B$13*100</f>
        <v>18.181818181818183</v>
      </c>
      <c r="D10" s="35"/>
      <c r="E10" s="29">
        <f>'C'!$D$5*'C.1'!B10</f>
        <v>3500</v>
      </c>
      <c r="F10" s="28">
        <f>$B$4*0.15*(C10/100)</f>
        <v>272.72727272727275</v>
      </c>
      <c r="G10" s="27">
        <f>IF(D10="да",E10*0.05,0)</f>
        <v>0</v>
      </c>
      <c r="H10" s="34">
        <f>ROUNDUP(SUM(E10:G10),0)</f>
        <v>3773</v>
      </c>
    </row>
    <row r="11" spans="1:8" x14ac:dyDescent="0.25">
      <c r="A11" s="37" t="s">
        <v>25</v>
      </c>
      <c r="B11" s="36">
        <v>15</v>
      </c>
      <c r="C11" s="31">
        <f>B11/B$13*100</f>
        <v>27.27272727272727</v>
      </c>
      <c r="D11" s="35"/>
      <c r="E11" s="29">
        <f>'C'!$D$5*'C.1'!B11</f>
        <v>5250</v>
      </c>
      <c r="F11" s="28">
        <f>$B$4*0.15*(C11/100)</f>
        <v>409.09090909090907</v>
      </c>
      <c r="G11" s="27">
        <f>IF(D11="да",E11*0.05,0)</f>
        <v>0</v>
      </c>
      <c r="H11" s="34">
        <f>ROUNDUP(SUM(E11:G11),0)</f>
        <v>5660</v>
      </c>
    </row>
    <row r="12" spans="1:8" ht="15.75" thickBot="1" x14ac:dyDescent="0.3">
      <c r="A12" s="33" t="s">
        <v>24</v>
      </c>
      <c r="B12" s="32">
        <v>15</v>
      </c>
      <c r="C12" s="31">
        <f>B12/B$13*100</f>
        <v>27.27272727272727</v>
      </c>
      <c r="D12" s="30"/>
      <c r="E12" s="29">
        <f>'C'!$D$5*'C.1'!B12</f>
        <v>5250</v>
      </c>
      <c r="F12" s="28">
        <f>$B$4*0.15*(C12/100)</f>
        <v>409.09090909090907</v>
      </c>
      <c r="G12" s="27">
        <f>IF(D12="да",E12*0.05,0)</f>
        <v>0</v>
      </c>
      <c r="H12" s="26">
        <f>ROUNDUP(SUM(E12:G12),0)</f>
        <v>5660</v>
      </c>
    </row>
    <row r="13" spans="1:8" ht="15.75" thickBot="1" x14ac:dyDescent="0.3">
      <c r="A13" s="25" t="s">
        <v>23</v>
      </c>
      <c r="B13" s="24">
        <f>SUM(B9:B12)</f>
        <v>55</v>
      </c>
      <c r="C13" s="23"/>
      <c r="D13" s="23"/>
      <c r="E13" s="23">
        <f>SUM(E9:E12)</f>
        <v>19250</v>
      </c>
      <c r="F13" s="22">
        <f>SUM(F9:F12)</f>
        <v>1499.9999999999998</v>
      </c>
      <c r="G13" s="21">
        <f>SUM(G9:G12)</f>
        <v>262.5</v>
      </c>
      <c r="H13" s="20">
        <f>SUM(H9:H12)</f>
        <v>21015</v>
      </c>
    </row>
  </sheetData>
  <mergeCells count="1">
    <mergeCell ref="A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2"/>
    </sheetView>
  </sheetViews>
  <sheetFormatPr defaultRowHeight="15" x14ac:dyDescent="0.25"/>
  <cols>
    <col min="1" max="1" width="28.85546875" customWidth="1"/>
    <col min="2" max="2" width="17.42578125" customWidth="1"/>
    <col min="3" max="3" width="17" customWidth="1"/>
    <col min="6" max="6" width="26.85546875" customWidth="1"/>
    <col min="7" max="7" width="16.5703125" customWidth="1"/>
  </cols>
  <sheetData>
    <row r="1" spans="1:7" x14ac:dyDescent="0.25">
      <c r="A1" s="49" t="s">
        <v>42</v>
      </c>
      <c r="B1" s="49" t="s">
        <v>43</v>
      </c>
      <c r="C1" s="49" t="s">
        <v>44</v>
      </c>
      <c r="F1" s="49" t="s">
        <v>56</v>
      </c>
      <c r="G1" s="49" t="s">
        <v>57</v>
      </c>
    </row>
    <row r="2" spans="1:7" x14ac:dyDescent="0.25">
      <c r="A2" s="35" t="s">
        <v>45</v>
      </c>
      <c r="B2" s="35">
        <v>6</v>
      </c>
      <c r="C2" s="50" t="str">
        <f>IFERROR(B2*VLOOKUP(A2,'[2]G2.2'!A$2:B$12,2,0),"Нет на рынке")</f>
        <v>Нет на рынке</v>
      </c>
      <c r="F2" s="35" t="s">
        <v>46</v>
      </c>
      <c r="G2" s="35">
        <v>155</v>
      </c>
    </row>
    <row r="3" spans="1:7" x14ac:dyDescent="0.25">
      <c r="A3" s="35" t="s">
        <v>46</v>
      </c>
      <c r="B3" s="35">
        <v>2</v>
      </c>
      <c r="C3" s="50">
        <f>IFERROR(B3*VLOOKUP(A3,'[2]G2.2'!A$2:B$12,2,0),"Нет на рынке")</f>
        <v>310</v>
      </c>
      <c r="F3" s="35" t="s">
        <v>49</v>
      </c>
      <c r="G3" s="35">
        <v>26</v>
      </c>
    </row>
    <row r="4" spans="1:7" x14ac:dyDescent="0.25">
      <c r="A4" s="35" t="s">
        <v>47</v>
      </c>
      <c r="B4" s="35">
        <v>1</v>
      </c>
      <c r="C4" s="50" t="str">
        <f>IFERROR(B4*VLOOKUP(A4,'[2]G2.2'!A$2:B$12,2,0),"Нет на рынке")</f>
        <v>Нет на рынке</v>
      </c>
      <c r="F4" s="35" t="s">
        <v>50</v>
      </c>
      <c r="G4" s="35">
        <v>1000</v>
      </c>
    </row>
    <row r="5" spans="1:7" x14ac:dyDescent="0.25">
      <c r="A5" s="35" t="s">
        <v>48</v>
      </c>
      <c r="B5" s="35">
        <v>4</v>
      </c>
      <c r="C5" s="50">
        <f>IFERROR(B5*VLOOKUP(A5,'[2]G2.2'!A$2:B$12,2,0),"Нет на рынке")</f>
        <v>184</v>
      </c>
      <c r="F5" s="51" t="s">
        <v>51</v>
      </c>
      <c r="G5" s="35">
        <v>7</v>
      </c>
    </row>
    <row r="6" spans="1:7" x14ac:dyDescent="0.25">
      <c r="A6" s="35" t="s">
        <v>49</v>
      </c>
      <c r="B6" s="35">
        <v>2</v>
      </c>
      <c r="C6" s="50">
        <f>IFERROR(B6*VLOOKUP(A6,'[2]G2.2'!A$2:B$12,2,0),"Нет на рынке")</f>
        <v>52</v>
      </c>
      <c r="F6" s="35" t="s">
        <v>58</v>
      </c>
      <c r="G6" s="35">
        <v>1.5</v>
      </c>
    </row>
    <row r="7" spans="1:7" x14ac:dyDescent="0.25">
      <c r="A7" s="35" t="s">
        <v>50</v>
      </c>
      <c r="B7" s="35">
        <v>5</v>
      </c>
      <c r="C7" s="50">
        <f>IFERROR(B7*VLOOKUP(A7,'[2]G2.2'!A$2:B$12,2,0),"Нет на рынке")</f>
        <v>5000</v>
      </c>
      <c r="F7" s="35" t="s">
        <v>54</v>
      </c>
      <c r="G7" s="35">
        <v>500</v>
      </c>
    </row>
    <row r="8" spans="1:7" x14ac:dyDescent="0.25">
      <c r="A8" s="35" t="s">
        <v>51</v>
      </c>
      <c r="B8" s="35">
        <v>3</v>
      </c>
      <c r="C8" s="50">
        <f>IFERROR(B8*VLOOKUP(A8,'[2]G2.2'!A$2:B$12,2,0),"Нет на рынке")</f>
        <v>21</v>
      </c>
      <c r="F8" s="35" t="s">
        <v>59</v>
      </c>
      <c r="G8" s="35">
        <v>450</v>
      </c>
    </row>
    <row r="9" spans="1:7" x14ac:dyDescent="0.25">
      <c r="A9" s="35" t="s">
        <v>52</v>
      </c>
      <c r="B9" s="35">
        <v>9</v>
      </c>
      <c r="C9" s="50">
        <f>IFERROR(B9*VLOOKUP(A9,'[2]G2.2'!A$2:B$12,2,0),"Нет на рынке")</f>
        <v>58.5</v>
      </c>
      <c r="F9" s="35" t="s">
        <v>60</v>
      </c>
      <c r="G9" s="35">
        <v>53</v>
      </c>
    </row>
    <row r="10" spans="1:7" x14ac:dyDescent="0.25">
      <c r="A10" s="35" t="s">
        <v>53</v>
      </c>
      <c r="B10" s="35">
        <v>7</v>
      </c>
      <c r="C10" s="50" t="str">
        <f>IFERROR(B10*VLOOKUP(A10,'[2]G2.2'!A$2:B$12,2,0),"Нет на рынке")</f>
        <v>Нет на рынке</v>
      </c>
      <c r="F10" s="35" t="s">
        <v>55</v>
      </c>
      <c r="G10" s="35">
        <v>19</v>
      </c>
    </row>
    <row r="11" spans="1:7" x14ac:dyDescent="0.25">
      <c r="A11" s="35" t="s">
        <v>54</v>
      </c>
      <c r="B11" s="35">
        <v>2</v>
      </c>
      <c r="C11" s="50">
        <f>IFERROR(B11*VLOOKUP(A11,'[2]G2.2'!A$2:B$12,2,0),"Нет на рынке")</f>
        <v>1000</v>
      </c>
      <c r="F11" s="35" t="s">
        <v>48</v>
      </c>
      <c r="G11" s="35">
        <v>46</v>
      </c>
    </row>
    <row r="12" spans="1:7" x14ac:dyDescent="0.25">
      <c r="A12" s="35" t="s">
        <v>55</v>
      </c>
      <c r="B12" s="35">
        <v>1</v>
      </c>
      <c r="C12" s="50">
        <f>IFERROR(B12*VLOOKUP(A12,'[2]G2.2'!A$2:B$12,2,0),"Нет на рынке")</f>
        <v>19</v>
      </c>
      <c r="F12" s="35" t="s">
        <v>52</v>
      </c>
      <c r="G12" s="35">
        <v>6.5</v>
      </c>
    </row>
    <row r="13" spans="1:7" x14ac:dyDescent="0.25">
      <c r="A13" s="35"/>
      <c r="B13" s="49" t="s">
        <v>23</v>
      </c>
      <c r="C13" s="35">
        <f>SUM(C2:C12)</f>
        <v>6644.5</v>
      </c>
    </row>
  </sheetData>
  <conditionalFormatting sqref="C2:C12">
    <cfRule type="cellIs" dxfId="0" priority="1" operator="equal">
      <formula>$C$4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0">
    <tabColor rgb="FF002060"/>
  </sheetPr>
  <dimension ref="A1:F57"/>
  <sheetViews>
    <sheetView workbookViewId="0">
      <selection activeCell="A5" sqref="A5:A11"/>
    </sheetView>
  </sheetViews>
  <sheetFormatPr defaultRowHeight="15" x14ac:dyDescent="0.25"/>
  <cols>
    <col min="5" max="5" width="45.28515625" bestFit="1" customWidth="1"/>
  </cols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 t="s">
        <v>18</v>
      </c>
      <c r="C2" s="12"/>
      <c r="D2" s="12" t="str">
        <f>IF(YEAR(A5)=2014,"Весенний","Осенний")</f>
        <v>Осенний</v>
      </c>
      <c r="E2" s="12"/>
      <c r="F2" s="13"/>
    </row>
    <row r="3" spans="1:6" x14ac:dyDescent="0.25">
      <c r="A3" s="12"/>
      <c r="B3" s="12" t="s">
        <v>17</v>
      </c>
      <c r="C3" s="12"/>
      <c r="D3" s="12" t="str">
        <f>IF(MOD(ROUNDUP(DATEDIF("01.09.2019",A5,"d")/7, 0),2)&lt;&gt;0,"Нечётная","Чётная")</f>
        <v>Нечётная</v>
      </c>
      <c r="E3" s="12"/>
      <c r="F3" s="12"/>
    </row>
    <row r="4" spans="1:6" ht="30" x14ac:dyDescent="0.25">
      <c r="A4" s="7" t="s">
        <v>6</v>
      </c>
      <c r="B4" s="8" t="s">
        <v>5</v>
      </c>
      <c r="C4" s="8" t="s">
        <v>4</v>
      </c>
      <c r="D4" s="8" t="s">
        <v>3</v>
      </c>
      <c r="E4" s="7" t="s">
        <v>2</v>
      </c>
      <c r="F4" s="7" t="s">
        <v>1</v>
      </c>
    </row>
    <row r="5" spans="1:6" x14ac:dyDescent="0.25">
      <c r="A5" s="6">
        <v>43710</v>
      </c>
      <c r="B5" s="5" t="s">
        <v>16</v>
      </c>
      <c r="C5" s="2">
        <v>0.34722222222222227</v>
      </c>
      <c r="D5" s="2">
        <v>0.40972222222222227</v>
      </c>
      <c r="E5" s="1"/>
      <c r="F5" s="1"/>
    </row>
    <row r="6" spans="1:6" x14ac:dyDescent="0.25">
      <c r="A6" s="4"/>
      <c r="B6" s="4"/>
      <c r="C6" s="2">
        <v>0.41666666666666669</v>
      </c>
      <c r="D6" s="2">
        <v>0.47916666666666669</v>
      </c>
      <c r="E6" s="1"/>
      <c r="F6" s="1"/>
    </row>
    <row r="7" spans="1:6" x14ac:dyDescent="0.25">
      <c r="A7" s="4"/>
      <c r="B7" s="4"/>
      <c r="C7" s="2">
        <v>0.4861111111111111</v>
      </c>
      <c r="D7" s="2">
        <v>0.54861111111111105</v>
      </c>
      <c r="E7" s="1"/>
      <c r="F7" s="1"/>
    </row>
    <row r="8" spans="1:6" x14ac:dyDescent="0.25">
      <c r="A8" s="4"/>
      <c r="B8" s="4"/>
      <c r="C8" s="2">
        <v>0.5625</v>
      </c>
      <c r="D8" s="2">
        <v>0.625</v>
      </c>
      <c r="E8" s="1"/>
      <c r="F8" s="1"/>
    </row>
    <row r="9" spans="1:6" x14ac:dyDescent="0.25">
      <c r="A9" s="4"/>
      <c r="B9" s="4"/>
      <c r="C9" s="2">
        <v>0.63888888888888895</v>
      </c>
      <c r="D9" s="2">
        <v>0.70138888888888884</v>
      </c>
      <c r="E9" s="1"/>
      <c r="F9" s="1"/>
    </row>
    <row r="10" spans="1:6" x14ac:dyDescent="0.25">
      <c r="A10" s="4"/>
      <c r="B10" s="4"/>
      <c r="C10" s="2">
        <v>0.70833333333333337</v>
      </c>
      <c r="D10" s="2">
        <v>0.77083333333333337</v>
      </c>
      <c r="E10" s="1"/>
      <c r="F10" s="1"/>
    </row>
    <row r="11" spans="1:6" x14ac:dyDescent="0.25">
      <c r="A11" s="3"/>
      <c r="B11" s="3"/>
      <c r="C11" s="2">
        <v>0.77777777777777779</v>
      </c>
      <c r="D11" s="2">
        <v>0.84027777777777779</v>
      </c>
      <c r="E11" s="1"/>
      <c r="F11" s="1"/>
    </row>
    <row r="12" spans="1:6" x14ac:dyDescent="0.25">
      <c r="A12" s="11"/>
      <c r="B12" s="11"/>
      <c r="C12" s="11"/>
      <c r="D12" s="11"/>
      <c r="E12" s="11"/>
      <c r="F12" s="11"/>
    </row>
    <row r="13" spans="1:6" ht="30" x14ac:dyDescent="0.25">
      <c r="A13" s="7" t="s">
        <v>6</v>
      </c>
      <c r="B13" s="8" t="s">
        <v>5</v>
      </c>
      <c r="C13" s="8" t="s">
        <v>4</v>
      </c>
      <c r="D13" s="8" t="s">
        <v>3</v>
      </c>
      <c r="E13" s="7" t="s">
        <v>2</v>
      </c>
      <c r="F13" s="7" t="s">
        <v>1</v>
      </c>
    </row>
    <row r="14" spans="1:6" x14ac:dyDescent="0.25">
      <c r="A14" s="6">
        <f>A5+1</f>
        <v>43711</v>
      </c>
      <c r="B14" s="5" t="s">
        <v>15</v>
      </c>
      <c r="C14" s="2">
        <v>0.34722222222222227</v>
      </c>
      <c r="D14" s="2">
        <v>0.40972222222222227</v>
      </c>
      <c r="E14" s="1"/>
      <c r="F14" s="1"/>
    </row>
    <row r="15" spans="1:6" x14ac:dyDescent="0.25">
      <c r="A15" s="4"/>
      <c r="B15" s="4"/>
      <c r="C15" s="2">
        <v>0.41666666666666669</v>
      </c>
      <c r="D15" s="2">
        <v>0.47916666666666669</v>
      </c>
      <c r="E15" s="1"/>
      <c r="F15" s="1"/>
    </row>
    <row r="16" spans="1:6" x14ac:dyDescent="0.25">
      <c r="A16" s="4"/>
      <c r="B16" s="4"/>
      <c r="C16" s="2">
        <v>0.4861111111111111</v>
      </c>
      <c r="D16" s="2">
        <v>0.54861111111111105</v>
      </c>
      <c r="E16" s="1" t="s">
        <v>8</v>
      </c>
      <c r="F16" s="1" t="s">
        <v>7</v>
      </c>
    </row>
    <row r="17" spans="1:6" x14ac:dyDescent="0.25">
      <c r="A17" s="4"/>
      <c r="B17" s="4"/>
      <c r="C17" s="2">
        <v>0.5625</v>
      </c>
      <c r="D17" s="2">
        <v>0.625</v>
      </c>
      <c r="E17" s="12" t="s">
        <v>14</v>
      </c>
      <c r="F17" s="1">
        <v>403</v>
      </c>
    </row>
    <row r="18" spans="1:6" x14ac:dyDescent="0.25">
      <c r="A18" s="4"/>
      <c r="B18" s="4"/>
      <c r="C18" s="2">
        <v>0.63888888888888895</v>
      </c>
      <c r="D18" s="2">
        <v>0.70138888888888884</v>
      </c>
      <c r="E18" s="1" t="str">
        <f>IF($D$3="Нечётная","Алгоритмы и структуры данных (прак)"," " )</f>
        <v>Алгоритмы и структуры данных (прак)</v>
      </c>
      <c r="F18" s="1" t="str">
        <f>IF($D$3="Нечётная","371"," " )</f>
        <v>371</v>
      </c>
    </row>
    <row r="19" spans="1:6" x14ac:dyDescent="0.25">
      <c r="A19" s="4"/>
      <c r="B19" s="4"/>
      <c r="C19" s="2">
        <v>0.70833333333333337</v>
      </c>
      <c r="D19" s="2">
        <v>0.77083333333333337</v>
      </c>
      <c r="E19" s="1" t="str">
        <f>IF($D$3="Нечётная","Алгоритмы и структуры данных (прак)"," " )</f>
        <v>Алгоритмы и структуры данных (прак)</v>
      </c>
      <c r="F19" s="1" t="str">
        <f>IF($D$3="Нечётная","371"," " )</f>
        <v>371</v>
      </c>
    </row>
    <row r="20" spans="1:6" x14ac:dyDescent="0.25">
      <c r="A20" s="3"/>
      <c r="B20" s="3"/>
      <c r="C20" s="2">
        <v>0.77777777777777779</v>
      </c>
      <c r="D20" s="2">
        <v>0.84027777777777779</v>
      </c>
      <c r="E20" s="1"/>
      <c r="F20" s="1"/>
    </row>
    <row r="21" spans="1:6" x14ac:dyDescent="0.25">
      <c r="A21" s="11"/>
      <c r="B21" s="11"/>
      <c r="C21" s="11"/>
      <c r="D21" s="11"/>
      <c r="E21" s="11"/>
      <c r="F21" s="11"/>
    </row>
    <row r="22" spans="1:6" ht="30" x14ac:dyDescent="0.25">
      <c r="A22" s="7" t="s">
        <v>6</v>
      </c>
      <c r="B22" s="8" t="s">
        <v>5</v>
      </c>
      <c r="C22" s="8" t="s">
        <v>4</v>
      </c>
      <c r="D22" s="8" t="s">
        <v>3</v>
      </c>
      <c r="E22" s="7" t="s">
        <v>2</v>
      </c>
      <c r="F22" s="7" t="s">
        <v>1</v>
      </c>
    </row>
    <row r="23" spans="1:6" x14ac:dyDescent="0.25">
      <c r="A23" s="6">
        <f>A14+1</f>
        <v>43712</v>
      </c>
      <c r="B23" s="5" t="s">
        <v>13</v>
      </c>
      <c r="C23" s="2">
        <v>0.34722222222222227</v>
      </c>
      <c r="D23" s="2">
        <v>0.40972222222222227</v>
      </c>
      <c r="E23" s="1" t="str">
        <f>IF($D$3="Чётная","Информатика (лаб)"," ")</f>
        <v xml:space="preserve"> </v>
      </c>
      <c r="F23" s="1" t="str">
        <f>IF($D$3="Чётная","303/2"," ")</f>
        <v xml:space="preserve"> </v>
      </c>
    </row>
    <row r="24" spans="1:6" x14ac:dyDescent="0.25">
      <c r="A24" s="4"/>
      <c r="B24" s="4"/>
      <c r="C24" s="2">
        <v>0.41666666666666669</v>
      </c>
      <c r="D24" s="2">
        <v>0.47916666666666669</v>
      </c>
      <c r="E24" s="1"/>
      <c r="F24" s="1"/>
    </row>
    <row r="25" spans="1:6" x14ac:dyDescent="0.25">
      <c r="A25" s="4"/>
      <c r="B25" s="4"/>
      <c r="C25" s="2">
        <v>0.4861111111111111</v>
      </c>
      <c r="D25" s="2">
        <v>0.54861111111111105</v>
      </c>
      <c r="E25" s="1" t="str">
        <f>IF($D$3="Чётная","Основы компьютерного дизайна)","Техники публ. выступлений")</f>
        <v>Техники публ. выступлений</v>
      </c>
      <c r="F25" s="1">
        <v>466</v>
      </c>
    </row>
    <row r="26" spans="1:6" x14ac:dyDescent="0.25">
      <c r="A26" s="4"/>
      <c r="B26" s="4"/>
      <c r="C26" s="2">
        <v>0.5625</v>
      </c>
      <c r="D26" s="2">
        <v>0.625</v>
      </c>
      <c r="E26" s="1" t="str">
        <f>IF($D$3="Чётная","Основы компьютерного дизайна)","Техники публ. выступлений")</f>
        <v>Техники публ. выступлений</v>
      </c>
      <c r="F26" s="1">
        <v>466</v>
      </c>
    </row>
    <row r="27" spans="1:6" x14ac:dyDescent="0.25">
      <c r="A27" s="4"/>
      <c r="B27" s="4"/>
      <c r="C27" s="2">
        <v>0.63888888888888895</v>
      </c>
      <c r="D27" s="2">
        <v>0.70138888888888884</v>
      </c>
      <c r="E27" s="1" t="str">
        <f>IF($D$3="Чётная","Основы компьютерного дизайна)","Техники публ. выступлений")</f>
        <v>Техники публ. выступлений</v>
      </c>
      <c r="F27" s="1" t="str">
        <f>IF($D$3="Чётная"," ","466")</f>
        <v>466</v>
      </c>
    </row>
    <row r="28" spans="1:6" x14ac:dyDescent="0.25">
      <c r="A28" s="4"/>
      <c r="B28" s="4"/>
      <c r="C28" s="2">
        <v>0.70833333333333337</v>
      </c>
      <c r="D28" s="2">
        <v>0.77083333333333337</v>
      </c>
      <c r="E28" s="1"/>
      <c r="F28" s="1"/>
    </row>
    <row r="29" spans="1:6" x14ac:dyDescent="0.25">
      <c r="A29" s="3"/>
      <c r="B29" s="3"/>
      <c r="C29" s="2">
        <v>0.77777777777777779</v>
      </c>
      <c r="D29" s="2">
        <v>0.84027777777777779</v>
      </c>
      <c r="E29" s="1"/>
      <c r="F29" s="1"/>
    </row>
    <row r="30" spans="1:6" x14ac:dyDescent="0.25">
      <c r="A30" s="11"/>
      <c r="B30" s="11"/>
      <c r="C30" s="11"/>
      <c r="D30" s="11"/>
      <c r="E30" s="11"/>
      <c r="F30" s="11"/>
    </row>
    <row r="31" spans="1:6" ht="30" x14ac:dyDescent="0.25">
      <c r="A31" s="7" t="s">
        <v>6</v>
      </c>
      <c r="B31" s="8" t="s">
        <v>5</v>
      </c>
      <c r="C31" s="8" t="s">
        <v>4</v>
      </c>
      <c r="D31" s="8" t="s">
        <v>3</v>
      </c>
      <c r="E31" s="7" t="s">
        <v>2</v>
      </c>
      <c r="F31" s="7" t="s">
        <v>1</v>
      </c>
    </row>
    <row r="32" spans="1:6" x14ac:dyDescent="0.25">
      <c r="A32" s="6">
        <f>A23+1</f>
        <v>43713</v>
      </c>
      <c r="B32" s="5" t="s">
        <v>12</v>
      </c>
      <c r="C32" s="2">
        <v>0.34722222222222227</v>
      </c>
      <c r="D32" s="2">
        <v>0.40972222222222227</v>
      </c>
      <c r="E32" s="1" t="s">
        <v>11</v>
      </c>
      <c r="F32" s="1">
        <v>566</v>
      </c>
    </row>
    <row r="33" spans="1:6" x14ac:dyDescent="0.25">
      <c r="A33" s="4"/>
      <c r="B33" s="4"/>
      <c r="C33" s="2">
        <v>0.41666666666666669</v>
      </c>
      <c r="D33" s="2">
        <v>0.47916666666666669</v>
      </c>
      <c r="E33" s="1" t="s">
        <v>10</v>
      </c>
      <c r="F33" s="1">
        <v>429</v>
      </c>
    </row>
    <row r="34" spans="1:6" x14ac:dyDescent="0.25">
      <c r="A34" s="4"/>
      <c r="B34" s="4"/>
      <c r="C34" s="2">
        <v>0.4861111111111111</v>
      </c>
      <c r="D34" s="2">
        <v>0.54861111111111105</v>
      </c>
      <c r="E34" s="1" t="s">
        <v>10</v>
      </c>
      <c r="F34" s="1">
        <v>302</v>
      </c>
    </row>
    <row r="35" spans="1:6" x14ac:dyDescent="0.25">
      <c r="A35" s="4"/>
      <c r="B35" s="4"/>
      <c r="C35" s="2">
        <v>0.5625</v>
      </c>
      <c r="D35" s="2">
        <v>0.625</v>
      </c>
      <c r="E35" s="1"/>
      <c r="F35" s="1"/>
    </row>
    <row r="36" spans="1:6" x14ac:dyDescent="0.25">
      <c r="A36" s="4"/>
      <c r="B36" s="4"/>
      <c r="C36" s="2">
        <v>0.63888888888888895</v>
      </c>
      <c r="D36" s="2">
        <v>0.70138888888888884</v>
      </c>
      <c r="E36" s="1"/>
      <c r="F36" s="1"/>
    </row>
    <row r="37" spans="1:6" x14ac:dyDescent="0.25">
      <c r="A37" s="4"/>
      <c r="B37" s="4"/>
      <c r="C37" s="2">
        <v>0.70833333333333337</v>
      </c>
      <c r="D37" s="2">
        <v>0.77083333333333337</v>
      </c>
      <c r="E37" s="1"/>
      <c r="F37" s="1"/>
    </row>
    <row r="38" spans="1:6" x14ac:dyDescent="0.25">
      <c r="A38" s="3"/>
      <c r="B38" s="3"/>
      <c r="C38" s="2">
        <v>0.77777777777777779</v>
      </c>
      <c r="D38" s="2">
        <v>0.84027777777777779</v>
      </c>
      <c r="E38" s="1"/>
      <c r="F38" s="1"/>
    </row>
    <row r="39" spans="1:6" x14ac:dyDescent="0.25">
      <c r="A39" s="11"/>
      <c r="B39" s="11"/>
      <c r="C39" s="11"/>
      <c r="D39" s="11"/>
      <c r="E39" s="11"/>
      <c r="F39" s="11"/>
    </row>
    <row r="40" spans="1:6" ht="30" x14ac:dyDescent="0.25">
      <c r="A40" s="7" t="s">
        <v>6</v>
      </c>
      <c r="B40" s="8" t="s">
        <v>5</v>
      </c>
      <c r="C40" s="8" t="s">
        <v>4</v>
      </c>
      <c r="D40" s="8" t="s">
        <v>3</v>
      </c>
      <c r="E40" s="7" t="s">
        <v>2</v>
      </c>
      <c r="F40" s="7" t="s">
        <v>1</v>
      </c>
    </row>
    <row r="41" spans="1:6" x14ac:dyDescent="0.25">
      <c r="A41" s="6">
        <f>A32+1</f>
        <v>43714</v>
      </c>
      <c r="B41" s="5" t="s">
        <v>9</v>
      </c>
      <c r="C41" s="2">
        <v>0.34722222222222227</v>
      </c>
      <c r="D41" s="2">
        <v>0.40972222222222227</v>
      </c>
      <c r="E41" s="1"/>
      <c r="F41" s="1"/>
    </row>
    <row r="42" spans="1:6" x14ac:dyDescent="0.25">
      <c r="A42" s="4"/>
      <c r="B42" s="4"/>
      <c r="C42" s="2">
        <v>0.41666666666666669</v>
      </c>
      <c r="D42" s="2">
        <v>0.47916666666666669</v>
      </c>
      <c r="E42" s="1" t="s">
        <v>8</v>
      </c>
      <c r="F42" s="1" t="s">
        <v>7</v>
      </c>
    </row>
    <row r="43" spans="1:6" x14ac:dyDescent="0.25">
      <c r="A43" s="4"/>
      <c r="B43" s="4"/>
      <c r="C43" s="2">
        <v>0.4861111111111111</v>
      </c>
      <c r="D43" s="2">
        <v>0.54861111111111105</v>
      </c>
      <c r="E43" s="1"/>
      <c r="F43" s="1"/>
    </row>
    <row r="44" spans="1:6" x14ac:dyDescent="0.25">
      <c r="A44" s="4"/>
      <c r="B44" s="4"/>
      <c r="C44" s="2">
        <v>0.5625</v>
      </c>
      <c r="D44" s="2">
        <v>0.625</v>
      </c>
      <c r="E44" s="1"/>
      <c r="F44" s="1"/>
    </row>
    <row r="45" spans="1:6" x14ac:dyDescent="0.25">
      <c r="A45" s="4"/>
      <c r="B45" s="4"/>
      <c r="C45" s="2">
        <v>0.63888888888888895</v>
      </c>
      <c r="D45" s="2">
        <v>0.70138888888888884</v>
      </c>
      <c r="E45" s="1"/>
      <c r="F45" s="1"/>
    </row>
    <row r="46" spans="1:6" x14ac:dyDescent="0.25">
      <c r="A46" s="4"/>
      <c r="B46" s="4"/>
      <c r="C46" s="2">
        <v>0.70833333333333337</v>
      </c>
      <c r="D46" s="2">
        <v>0.77083333333333337</v>
      </c>
      <c r="E46" s="1"/>
      <c r="F46" s="1"/>
    </row>
    <row r="47" spans="1:6" x14ac:dyDescent="0.25">
      <c r="A47" s="3"/>
      <c r="B47" s="3"/>
      <c r="C47" s="2">
        <v>0.77777777777777779</v>
      </c>
      <c r="D47" s="2">
        <v>0.84027777777777779</v>
      </c>
      <c r="E47" s="1"/>
      <c r="F47" s="1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9"/>
      <c r="B49" s="9"/>
      <c r="C49" s="9"/>
      <c r="D49" s="9"/>
      <c r="E49" s="9"/>
      <c r="F49" s="9"/>
    </row>
    <row r="50" spans="1:6" ht="30" x14ac:dyDescent="0.25">
      <c r="A50" s="7" t="s">
        <v>6</v>
      </c>
      <c r="B50" s="8" t="s">
        <v>5</v>
      </c>
      <c r="C50" s="8" t="s">
        <v>4</v>
      </c>
      <c r="D50" s="8" t="s">
        <v>3</v>
      </c>
      <c r="E50" s="7" t="s">
        <v>2</v>
      </c>
      <c r="F50" s="7" t="s">
        <v>1</v>
      </c>
    </row>
    <row r="51" spans="1:6" x14ac:dyDescent="0.25">
      <c r="A51" s="6">
        <f>A41+1</f>
        <v>43715</v>
      </c>
      <c r="B51" s="5" t="s">
        <v>0</v>
      </c>
      <c r="C51" s="2">
        <v>0.34722222222222227</v>
      </c>
      <c r="D51" s="2">
        <v>0.40972222222222227</v>
      </c>
      <c r="E51" s="1"/>
      <c r="F51" s="1"/>
    </row>
    <row r="52" spans="1:6" x14ac:dyDescent="0.25">
      <c r="A52" s="4"/>
      <c r="B52" s="4"/>
      <c r="C52" s="2">
        <v>0.41666666666666669</v>
      </c>
      <c r="D52" s="2">
        <v>0.47916666666666669</v>
      </c>
      <c r="E52" s="1"/>
      <c r="F52" s="1"/>
    </row>
    <row r="53" spans="1:6" x14ac:dyDescent="0.25">
      <c r="A53" s="4"/>
      <c r="B53" s="4"/>
      <c r="C53" s="2">
        <v>0.4861111111111111</v>
      </c>
      <c r="D53" s="2">
        <v>0.54861111111111105</v>
      </c>
      <c r="E53" s="1" t="str">
        <f>IF($D$3 = "Четная","История(прак)","")</f>
        <v/>
      </c>
      <c r="F53" s="1" t="str">
        <f>IF($D$3 = "Четная","3510","")</f>
        <v/>
      </c>
    </row>
    <row r="54" spans="1:6" x14ac:dyDescent="0.25">
      <c r="A54" s="4"/>
      <c r="B54" s="4"/>
      <c r="C54" s="2">
        <v>0.5625</v>
      </c>
      <c r="D54" s="2">
        <v>0.625</v>
      </c>
      <c r="E54" s="1"/>
      <c r="F54" s="1"/>
    </row>
    <row r="55" spans="1:6" x14ac:dyDescent="0.25">
      <c r="A55" s="4"/>
      <c r="B55" s="4"/>
      <c r="C55" s="2">
        <v>0.63888888888888895</v>
      </c>
      <c r="D55" s="2">
        <v>0.70138888888888884</v>
      </c>
      <c r="E55" s="1"/>
      <c r="F55" s="1"/>
    </row>
    <row r="56" spans="1:6" x14ac:dyDescent="0.25">
      <c r="A56" s="4"/>
      <c r="B56" s="4"/>
      <c r="C56" s="2">
        <v>0.70833333333333337</v>
      </c>
      <c r="D56" s="2">
        <v>0.77083333333333337</v>
      </c>
      <c r="E56" s="1"/>
      <c r="F56" s="1"/>
    </row>
    <row r="57" spans="1:6" x14ac:dyDescent="0.25">
      <c r="A57" s="3"/>
      <c r="B57" s="3"/>
      <c r="C57" s="2">
        <v>0.77777777777777779</v>
      </c>
      <c r="D57" s="2">
        <v>0.84027777777777779</v>
      </c>
      <c r="E57" s="1"/>
      <c r="F57" s="1"/>
    </row>
  </sheetData>
  <mergeCells count="17">
    <mergeCell ref="A23:A29"/>
    <mergeCell ref="B23:B29"/>
    <mergeCell ref="A30:F30"/>
    <mergeCell ref="A32:A38"/>
    <mergeCell ref="B32:B38"/>
    <mergeCell ref="A5:A11"/>
    <mergeCell ref="B5:B11"/>
    <mergeCell ref="A12:F12"/>
    <mergeCell ref="A14:A20"/>
    <mergeCell ref="B14:B20"/>
    <mergeCell ref="A21:F21"/>
    <mergeCell ref="A41:A47"/>
    <mergeCell ref="B41:B47"/>
    <mergeCell ref="A48:F49"/>
    <mergeCell ref="A51:A57"/>
    <mergeCell ref="B51:B57"/>
    <mergeCell ref="A39:F3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imetable">
                <anchor moveWithCells="1" sizeWithCells="1">
                  <from>
                    <xdr:col>7</xdr:col>
                    <xdr:colOff>257175</xdr:colOff>
                    <xdr:row>6</xdr:row>
                    <xdr:rowOff>95250</xdr:rowOff>
                  </from>
                  <to>
                    <xdr:col>10</xdr:col>
                    <xdr:colOff>600075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</vt:lpstr>
      <vt:lpstr>C</vt:lpstr>
      <vt:lpstr>C.1</vt:lpstr>
      <vt:lpstr>C.2</vt:lpstr>
      <vt:lpstr>F</vt:lpstr>
      <vt:lpstr>G</vt:lpstr>
    </vt:vector>
  </TitlesOfParts>
  <Company>Image&amp;Matros 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Евстигнеев</dc:creator>
  <cp:lastModifiedBy>Дмитрий Евстигнеев</cp:lastModifiedBy>
  <dcterms:created xsi:type="dcterms:W3CDTF">2021-02-10T22:40:26Z</dcterms:created>
  <dcterms:modified xsi:type="dcterms:W3CDTF">2021-02-10T23:10:40Z</dcterms:modified>
</cp:coreProperties>
</file>