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6"/>
  </bookViews>
  <sheets>
    <sheet name="БМЭ 2" sheetId="2" r:id="rId1"/>
    <sheet name="СПУпредварительно" sheetId="1" r:id="rId2"/>
    <sheet name="СПУ (2)" sheetId="4" r:id="rId3"/>
    <sheet name="301310" sheetId="5" r:id="rId4"/>
    <sheet name="корнет" sheetId="7" r:id="rId5"/>
    <sheet name="УРАН" sheetId="8" r:id="rId6"/>
    <sheet name="кореляция" sheetId="6" r:id="rId7"/>
  </sheets>
  <externalReferences>
    <externalReference r:id="rId8"/>
    <externalReference r:id="rId9"/>
    <externalReference r:id="rId10"/>
    <externalReference r:id="rId11"/>
    <externalReference r:id="rId12"/>
  </externalReferences>
  <calcPr calcId="152511"/>
</workbook>
</file>

<file path=xl/calcChain.xml><?xml version="1.0" encoding="utf-8"?>
<calcChain xmlns="http://schemas.openxmlformats.org/spreadsheetml/2006/main">
  <c r="M11" i="6" l="1"/>
  <c r="L11" i="6"/>
  <c r="K11" i="6"/>
  <c r="Q247" i="8" l="1"/>
  <c r="Q121" i="8" l="1"/>
  <c r="Q204" i="8" l="1"/>
  <c r="Q193" i="8"/>
  <c r="Q106" i="8"/>
  <c r="Q54" i="8"/>
  <c r="Q238" i="8" l="1"/>
  <c r="Q208" i="8"/>
  <c r="Q206" i="8"/>
  <c r="Q205" i="8"/>
  <c r="Q248" i="8"/>
  <c r="Q39" i="8" s="1"/>
  <c r="Q38" i="8" s="1"/>
  <c r="Q25" i="8" s="1"/>
  <c r="Q15" i="8" s="1"/>
  <c r="Q13" i="8" s="1"/>
  <c r="Q10" i="8" s="1"/>
  <c r="Q7" i="8" s="1"/>
  <c r="T18" i="8" l="1"/>
  <c r="Q18" i="8"/>
  <c r="N10" i="6" s="1"/>
  <c r="Q232" i="7"/>
  <c r="Q225" i="7"/>
  <c r="Q226" i="7"/>
  <c r="Q227" i="7"/>
  <c r="Q228" i="7"/>
  <c r="Q224" i="7"/>
  <c r="T20" i="8" l="1"/>
  <c r="T19" i="8"/>
  <c r="Q217" i="7"/>
  <c r="Q247" i="7" l="1"/>
  <c r="Q204" i="7"/>
  <c r="Q193" i="7"/>
  <c r="Q175" i="7"/>
  <c r="Q167" i="7"/>
  <c r="Q147" i="7"/>
  <c r="Q135" i="7"/>
  <c r="Q121" i="7"/>
  <c r="Q106" i="7"/>
  <c r="Q65" i="7"/>
  <c r="Q54" i="7"/>
  <c r="Q238" i="7"/>
  <c r="Q208" i="7"/>
  <c r="Q206" i="7"/>
  <c r="Q205" i="7"/>
  <c r="Q199" i="7"/>
  <c r="Q198" i="7"/>
  <c r="Q58" i="7"/>
  <c r="Q57" i="7"/>
  <c r="Q56" i="7"/>
  <c r="Q55" i="7"/>
  <c r="Q248" i="7" l="1"/>
  <c r="Q39" i="7" s="1"/>
  <c r="Q38" i="7" s="1"/>
  <c r="Q25" i="7" s="1"/>
  <c r="Q15" i="7" s="1"/>
  <c r="Q13" i="7" s="1"/>
  <c r="Q10" i="7" s="1"/>
  <c r="Q7" i="7" s="1"/>
  <c r="Q18" i="7" s="1"/>
  <c r="M10" i="6" l="1"/>
  <c r="T18" i="7"/>
  <c r="L12" i="6"/>
  <c r="K12" i="6"/>
  <c r="T20" i="7" l="1"/>
  <c r="T19" i="7"/>
  <c r="I194" i="5"/>
  <c r="T194" i="5" s="1"/>
  <c r="I192" i="5"/>
  <c r="I193" i="5"/>
  <c r="I191" i="5"/>
  <c r="I190" i="5"/>
  <c r="T188" i="5" l="1"/>
  <c r="T189" i="5"/>
  <c r="T190" i="5"/>
  <c r="T191" i="5"/>
  <c r="T192" i="5"/>
  <c r="T193" i="5"/>
  <c r="T201" i="5"/>
  <c r="T202" i="5"/>
  <c r="T203" i="5"/>
  <c r="T204" i="5"/>
  <c r="T205" i="5"/>
  <c r="I199" i="5"/>
  <c r="T199" i="5" s="1"/>
  <c r="T212" i="5"/>
  <c r="T230" i="5"/>
  <c r="L246" i="5"/>
  <c r="T246" i="5"/>
  <c r="T54" i="5"/>
  <c r="T169" i="5"/>
  <c r="T161" i="5"/>
  <c r="T94" i="5"/>
  <c r="T141" i="5"/>
  <c r="T114" i="5"/>
  <c r="T106" i="5"/>
  <c r="T200" i="5"/>
  <c r="T187" i="5"/>
  <c r="T58" i="5"/>
  <c r="T57" i="5"/>
  <c r="T56" i="5"/>
  <c r="T55" i="5"/>
  <c r="T247" i="5" l="1"/>
  <c r="T39" i="5" s="1"/>
  <c r="T38" i="5" s="1"/>
  <c r="T25" i="5" s="1"/>
  <c r="H168" i="4"/>
  <c r="H167" i="4"/>
  <c r="Q167" i="4" l="1"/>
  <c r="T15" i="5"/>
  <c r="T13" i="5" s="1"/>
  <c r="T10" i="5"/>
  <c r="T7" i="5" s="1"/>
  <c r="Q193" i="4"/>
  <c r="G167" i="4"/>
  <c r="T18" i="5" l="1"/>
  <c r="L10" i="6" s="1"/>
  <c r="W18" i="5"/>
  <c r="Q121" i="4"/>
  <c r="Q54" i="4"/>
  <c r="Q106" i="4"/>
  <c r="I193" i="4"/>
  <c r="Q206" i="4"/>
  <c r="Q205" i="4"/>
  <c r="I204" i="4"/>
  <c r="Q204" i="4" s="1"/>
  <c r="I206" i="4"/>
  <c r="I208" i="4"/>
  <c r="Q208" i="4" s="1"/>
  <c r="Q244" i="4"/>
  <c r="W20" i="5" l="1"/>
  <c r="W19" i="5"/>
  <c r="Q235" i="4"/>
  <c r="Q217" i="4"/>
  <c r="Q199" i="4"/>
  <c r="Q198" i="4"/>
  <c r="Q58" i="4"/>
  <c r="Q57" i="4"/>
  <c r="Q56" i="4"/>
  <c r="Q55" i="4"/>
  <c r="T18" i="1"/>
  <c r="Q245" i="4" l="1"/>
  <c r="Q39" i="4" s="1"/>
  <c r="Q38" i="4" s="1"/>
  <c r="Q25" i="4" s="1"/>
  <c r="T238" i="2"/>
  <c r="T229" i="2"/>
  <c r="T211" i="2"/>
  <c r="T199" i="2"/>
  <c r="T198" i="2"/>
  <c r="T193" i="2"/>
  <c r="T192" i="2"/>
  <c r="T187" i="2"/>
  <c r="J165" i="2"/>
  <c r="J163" i="2"/>
  <c r="J162" i="2"/>
  <c r="I161" i="2" s="1"/>
  <c r="T161" i="2" s="1"/>
  <c r="T114" i="2"/>
  <c r="J110" i="2"/>
  <c r="J109" i="2"/>
  <c r="I106" i="2" s="1"/>
  <c r="T106" i="2" s="1"/>
  <c r="J107" i="2"/>
  <c r="T58" i="2"/>
  <c r="T57" i="2"/>
  <c r="T56" i="2"/>
  <c r="T55" i="2"/>
  <c r="T54" i="2"/>
  <c r="T239" i="2" s="1"/>
  <c r="T39" i="2" s="1"/>
  <c r="T38" i="2" s="1"/>
  <c r="T25" i="2" s="1"/>
  <c r="W20" i="1"/>
  <c r="W19" i="1"/>
  <c r="W18" i="1"/>
  <c r="T7" i="1"/>
  <c r="T13" i="1"/>
  <c r="T15" i="1"/>
  <c r="T10" i="1"/>
  <c r="T25" i="1"/>
  <c r="T38" i="1"/>
  <c r="T39" i="1"/>
  <c r="T239" i="1"/>
  <c r="T238" i="1"/>
  <c r="T229" i="1"/>
  <c r="T211" i="1"/>
  <c r="T199" i="1"/>
  <c r="T198" i="1"/>
  <c r="T192" i="1"/>
  <c r="T193" i="1"/>
  <c r="T187" i="1"/>
  <c r="T161" i="1"/>
  <c r="I161" i="1"/>
  <c r="J165" i="1"/>
  <c r="J163" i="1"/>
  <c r="J162" i="1"/>
  <c r="T114" i="1"/>
  <c r="I106" i="1"/>
  <c r="J110" i="1"/>
  <c r="J109" i="1"/>
  <c r="J107" i="1"/>
  <c r="T106" i="1"/>
  <c r="T58" i="1"/>
  <c r="T54" i="1"/>
  <c r="T55" i="1"/>
  <c r="T56" i="1"/>
  <c r="T57" i="1"/>
  <c r="Q15" i="4" l="1"/>
  <c r="Q13" i="4" s="1"/>
  <c r="Q10" i="4" s="1"/>
  <c r="Q7" i="4" s="1"/>
  <c r="Q18" i="4" s="1"/>
  <c r="K10" i="6" s="1"/>
  <c r="T15" i="2"/>
  <c r="T13" i="2" s="1"/>
  <c r="T10" i="2"/>
  <c r="T7" i="2" s="1"/>
  <c r="T18" i="4" l="1"/>
  <c r="T20" i="4" s="1"/>
  <c r="W18" i="2"/>
  <c r="T18" i="2"/>
  <c r="T19" i="4" l="1"/>
  <c r="W19" i="2"/>
  <c r="W20" i="2"/>
</calcChain>
</file>

<file path=xl/sharedStrings.xml><?xml version="1.0" encoding="utf-8"?>
<sst xmlns="http://schemas.openxmlformats.org/spreadsheetml/2006/main" count="1355" uniqueCount="212">
  <si>
    <t>Тн=Нвр*Qi</t>
  </si>
  <si>
    <t>годовая трудоемкость нормируемых работ</t>
  </si>
  <si>
    <t>Нвр=Н*К</t>
  </si>
  <si>
    <t>норма времени на выполнение единицы нормируемой работы (узел)</t>
  </si>
  <si>
    <t>Qi</t>
  </si>
  <si>
    <t>Нвр</t>
  </si>
  <si>
    <t>затраты времени на выполнение конкретноо вида работы, час.</t>
  </si>
  <si>
    <t>объем конкретного вида работ выполняемый за год, шт.</t>
  </si>
  <si>
    <t>Н</t>
  </si>
  <si>
    <t>норматив оперативного времени по справочнику, час</t>
  </si>
  <si>
    <t>К</t>
  </si>
  <si>
    <t>Чяв=Тн/Фп</t>
  </si>
  <si>
    <t>явочная численность работников, чел.</t>
  </si>
  <si>
    <t>Фп</t>
  </si>
  <si>
    <t>полезный фонд времени, 1970ч в 2019г.</t>
  </si>
  <si>
    <t>наименование изделия</t>
  </si>
  <si>
    <t>тип, вид, назначение изделия</t>
  </si>
  <si>
    <t>количество показателей технического уровня</t>
  </si>
  <si>
    <t>количество деталей входящих в сборочный чертеж</t>
  </si>
  <si>
    <t>количесво размеров чертежа</t>
  </si>
  <si>
    <t>количество элементов схемы</t>
  </si>
  <si>
    <t>норматив времени, час</t>
  </si>
  <si>
    <t>спу</t>
  </si>
  <si>
    <t>служит для установки пулеметов на катер</t>
  </si>
  <si>
    <t>5/108</t>
  </si>
  <si>
    <t>среднее число/всего уникальных деталей</t>
  </si>
  <si>
    <t>среднее число размеров</t>
  </si>
  <si>
    <t>-</t>
  </si>
  <si>
    <t>?</t>
  </si>
  <si>
    <t>общая трудоемкость проектирования изделия, час</t>
  </si>
  <si>
    <t>Ттз</t>
  </si>
  <si>
    <t>трудоемкость разработки ТЗ, час</t>
  </si>
  <si>
    <t>SumТс</t>
  </si>
  <si>
    <t>трудоемкость разработки изделия на соответсвующую стадию проектирования, час</t>
  </si>
  <si>
    <t>SumТс=Тс1+Тс2+Тс3+Тс4</t>
  </si>
  <si>
    <t>Тс1</t>
  </si>
  <si>
    <t>Тс2</t>
  </si>
  <si>
    <t>трудоемкость разработки Технического предложения, час</t>
  </si>
  <si>
    <t>трудоемкость разработки Эскизного проекта, час</t>
  </si>
  <si>
    <t>Тс3</t>
  </si>
  <si>
    <t>трудоемкость разработки Технического проекта, час</t>
  </si>
  <si>
    <t>Тс4</t>
  </si>
  <si>
    <t>трудоемкость разработки РКД, час</t>
  </si>
  <si>
    <t>Нв=Нвт*К1*К2*…*Кn</t>
  </si>
  <si>
    <t>Нвт</t>
  </si>
  <si>
    <t>К1, К2, …Кn</t>
  </si>
  <si>
    <t>поправочные коэффициенты</t>
  </si>
  <si>
    <t>норматив времени по таблице, час</t>
  </si>
  <si>
    <t>таб 1</t>
  </si>
  <si>
    <t>если форматы отличаются от указанных в сборнике то учитываем таблицу 1</t>
  </si>
  <si>
    <t>таб 2</t>
  </si>
  <si>
    <t>условия единичного и опытного производства</t>
  </si>
  <si>
    <t>опытное</t>
  </si>
  <si>
    <t>К1</t>
  </si>
  <si>
    <t>К2</t>
  </si>
  <si>
    <t>единичное</t>
  </si>
  <si>
    <t>мелкосерийное</t>
  </si>
  <si>
    <t>К2 принимаем 1,0</t>
  </si>
  <si>
    <t>таб 3</t>
  </si>
  <si>
    <t>К3</t>
  </si>
  <si>
    <t>нормативы в зависимсоти от  масштаба</t>
  </si>
  <si>
    <t>1:1</t>
  </si>
  <si>
    <t xml:space="preserve">1:2, 1;10, 1;20, 1:100, 1;1000 </t>
  </si>
  <si>
    <t>1:2,5, 1:4, 1:5, 1:40, 1:50</t>
  </si>
  <si>
    <t>2:1, 4:1, 5:1</t>
  </si>
  <si>
    <t>К5 относится к разрабюотке на иностранном языке К5=1,15</t>
  </si>
  <si>
    <t>нормативы на разработку карты технического уровня и качества продукции, не выполняется</t>
  </si>
  <si>
    <t>таб 6</t>
  </si>
  <si>
    <t>типовые нормативы времени на разработку конструкторской документации</t>
  </si>
  <si>
    <t>от 07.03.2014</t>
  </si>
  <si>
    <t>нормы времени на разработку  КД на стадии "техническое предложение"</t>
  </si>
  <si>
    <t>таб 7</t>
  </si>
  <si>
    <t xml:space="preserve">пояснительная записка </t>
  </si>
  <si>
    <t>А4</t>
  </si>
  <si>
    <t>норма в час</t>
  </si>
  <si>
    <t>1 лист А4</t>
  </si>
  <si>
    <t>ведомость технического предложения</t>
  </si>
  <si>
    <t>нормы времени на разработку  КД на стадии "эскизный проект"</t>
  </si>
  <si>
    <t>ведомость технического проекта</t>
  </si>
  <si>
    <t>нормы времени на разработку  КД на стадии "технический проект"</t>
  </si>
  <si>
    <t>ведомость эскизного проекта</t>
  </si>
  <si>
    <t>нормы времени на разработку  чертежа общего вида</t>
  </si>
  <si>
    <t>объем</t>
  </si>
  <si>
    <t>лист А4</t>
  </si>
  <si>
    <t>количество размеров</t>
  </si>
  <si>
    <t>среднее</t>
  </si>
  <si>
    <t>таб 10</t>
  </si>
  <si>
    <t>норматив, час</t>
  </si>
  <si>
    <t>умножаем на коэффициент 1,25 при эскизном проектировании</t>
  </si>
  <si>
    <t>умножаем на коэффициент 0,3 при рабочем проектировании</t>
  </si>
  <si>
    <t>нормы времени на разработку  сборочного чертежа</t>
  </si>
  <si>
    <t>таб 11</t>
  </si>
  <si>
    <t>лист А1</t>
  </si>
  <si>
    <t>число сборочных чертежей</t>
  </si>
  <si>
    <t>бмэ2</t>
  </si>
  <si>
    <t>нормы времени на разработку  чертежа детали</t>
  </si>
  <si>
    <t>таб 12</t>
  </si>
  <si>
    <t>количество размеров чертежа</t>
  </si>
  <si>
    <t>А3</t>
  </si>
  <si>
    <t>А2</t>
  </si>
  <si>
    <t>А1</t>
  </si>
  <si>
    <t>А0</t>
  </si>
  <si>
    <t>А4*3</t>
  </si>
  <si>
    <t>число уникальных деталей</t>
  </si>
  <si>
    <t>нормы времени на разработку теоритического чертежа</t>
  </si>
  <si>
    <t>таб 13</t>
  </si>
  <si>
    <t>не выполнялся</t>
  </si>
  <si>
    <t>нормы времени на разработку габаритного чертежа</t>
  </si>
  <si>
    <t>таб 14</t>
  </si>
  <si>
    <t>нормы времени на разработку монтажного чертежа</t>
  </si>
  <si>
    <t>таб 15</t>
  </si>
  <si>
    <t>нормы времени на разработку электромонтажного чертежа</t>
  </si>
  <si>
    <t>нормы времени на разработку погрузочного чертежа</t>
  </si>
  <si>
    <t>таб 16</t>
  </si>
  <si>
    <t>таб 17</t>
  </si>
  <si>
    <t>таб 18</t>
  </si>
  <si>
    <t>нормы времени на разработку текстовых документов по погрузке и упаковке</t>
  </si>
  <si>
    <t>нормы времени на разработку упаковочного чертежа</t>
  </si>
  <si>
    <t>таб 19</t>
  </si>
  <si>
    <t>вес изделий</t>
  </si>
  <si>
    <t>нормы времени на разработку схемы электрической</t>
  </si>
  <si>
    <t>таб 20</t>
  </si>
  <si>
    <t>нормы времени на разработку схемы гидравлической и пневматической</t>
  </si>
  <si>
    <t>таб 21</t>
  </si>
  <si>
    <t>нормы времени на разработку схемы кинематичекой</t>
  </si>
  <si>
    <t>таб 22</t>
  </si>
  <si>
    <t>нормы времени на разработкутекстовых конструкторских документов</t>
  </si>
  <si>
    <t>таб 23</t>
  </si>
  <si>
    <t>СП</t>
  </si>
  <si>
    <t>позиция</t>
  </si>
  <si>
    <t>ВС</t>
  </si>
  <si>
    <t>ВП</t>
  </si>
  <si>
    <t>ТУ</t>
  </si>
  <si>
    <t>ПМ</t>
  </si>
  <si>
    <t>РЭ</t>
  </si>
  <si>
    <t>нормы времени на сопутсвующие работы</t>
  </si>
  <si>
    <t>таб24</t>
  </si>
  <si>
    <t>НК  чертежа</t>
  </si>
  <si>
    <t>НК текстового документа</t>
  </si>
  <si>
    <t>технологический контроль</t>
  </si>
  <si>
    <t>конструкоторский контроль</t>
  </si>
  <si>
    <t>метрологический контроль чертежа</t>
  </si>
  <si>
    <t>метрологический контроль текстового документа</t>
  </si>
  <si>
    <t>НК СП или ВС</t>
  </si>
  <si>
    <t>нормы времени на расчеты</t>
  </si>
  <si>
    <t>таб25</t>
  </si>
  <si>
    <t>объем работы</t>
  </si>
  <si>
    <t>количесво показателей техничесокго уровня</t>
  </si>
  <si>
    <t>подготовка</t>
  </si>
  <si>
    <t>расчет</t>
  </si>
  <si>
    <t>нормы времени на составление служебных документов</t>
  </si>
  <si>
    <t>таб 26</t>
  </si>
  <si>
    <t>сопроводительное письмо</t>
  </si>
  <si>
    <t>норматив на сверку текста</t>
  </si>
  <si>
    <t>таб 27</t>
  </si>
  <si>
    <t>нормативы времени на отработку формы изделия</t>
  </si>
  <si>
    <t>таб28</t>
  </si>
  <si>
    <t>сборочная единица</t>
  </si>
  <si>
    <t>аналоги</t>
  </si>
  <si>
    <t>число расчетов</t>
  </si>
  <si>
    <t>нормы на разработку ТЗ</t>
  </si>
  <si>
    <t>нет нормативов</t>
  </si>
  <si>
    <t>таб29</t>
  </si>
  <si>
    <t>число листов А4</t>
  </si>
  <si>
    <t>до 10</t>
  </si>
  <si>
    <t>11…13</t>
  </si>
  <si>
    <t>14…18</t>
  </si>
  <si>
    <t>19…25</t>
  </si>
  <si>
    <t>26…34</t>
  </si>
  <si>
    <t>35…45</t>
  </si>
  <si>
    <t>46 и более</t>
  </si>
  <si>
    <t xml:space="preserve"> -</t>
  </si>
  <si>
    <t>ПС</t>
  </si>
  <si>
    <t>(к А4-360)</t>
  </si>
  <si>
    <t>2,5:1</t>
  </si>
  <si>
    <t xml:space="preserve">коэффициент учитывающий затраты времени на организационно-техническое обслуживание рабочего места, принимается 1,05 </t>
  </si>
  <si>
    <t>час</t>
  </si>
  <si>
    <t>Нв</t>
  </si>
  <si>
    <t>Тобщ=Ттз+SumТс+Тв</t>
  </si>
  <si>
    <t>чел/год</t>
  </si>
  <si>
    <t xml:space="preserve">если одн человек то за </t>
  </si>
  <si>
    <t>дней</t>
  </si>
  <si>
    <t>месяца</t>
  </si>
  <si>
    <t>недель</t>
  </si>
  <si>
    <t>передняя подвеска</t>
  </si>
  <si>
    <t>рама</t>
  </si>
  <si>
    <t>задняя подвеска</t>
  </si>
  <si>
    <t>оперение</t>
  </si>
  <si>
    <t>светотехника</t>
  </si>
  <si>
    <t>задние</t>
  </si>
  <si>
    <t>тормозные системы пер</t>
  </si>
  <si>
    <t>главная пара</t>
  </si>
  <si>
    <t>двиг</t>
  </si>
  <si>
    <t>ссервисная книжка</t>
  </si>
  <si>
    <t>трудоемкость, чел/год</t>
  </si>
  <si>
    <t>технический уровень</t>
  </si>
  <si>
    <t>СПУ</t>
  </si>
  <si>
    <t>прогрессия</t>
  </si>
  <si>
    <t xml:space="preserve">если 10 человек то за </t>
  </si>
  <si>
    <t>нормативы на разработку карты технического уровня и качества продукции,</t>
  </si>
  <si>
    <t>2016 – 139 писем</t>
  </si>
  <si>
    <t>2017 – 22 письма</t>
  </si>
  <si>
    <t>2018 – 78 писем</t>
  </si>
  <si>
    <t>2019 - 43 письма</t>
  </si>
  <si>
    <t>2020 – 5 писем</t>
  </si>
  <si>
    <t>ИИ</t>
  </si>
  <si>
    <t>норматив</t>
  </si>
  <si>
    <t>нет данных</t>
  </si>
  <si>
    <t>уран</t>
  </si>
  <si>
    <t>трудоемкость чел час</t>
  </si>
  <si>
    <t>L301310</t>
  </si>
  <si>
    <t>МБДУ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</si>
</sst>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  <charset val="204"/>
    </font>
    <font>
      <sz val="11"/>
      <color rgb="FF1F497D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0" xfId="0" applyFont="1"/>
    <xf numFmtId="164" fontId="0" fillId="0" borderId="0" xfId="0" applyNumberFormat="1"/>
    <xf numFmtId="49" fontId="0" fillId="0" borderId="0" xfId="0" applyNumberFormat="1"/>
    <xf numFmtId="0" fontId="0" fillId="0" borderId="6" xfId="0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7" xfId="0" applyBorder="1"/>
    <xf numFmtId="0" fontId="0" fillId="2" borderId="0" xfId="0" applyFill="1"/>
    <xf numFmtId="0" fontId="0" fillId="0" borderId="0" xfId="0" applyAlignment="1"/>
    <xf numFmtId="17" fontId="0" fillId="0" borderId="0" xfId="0" applyNumberFormat="1"/>
    <xf numFmtId="164" fontId="0" fillId="0" borderId="0" xfId="0" applyNumberFormat="1" applyFill="1"/>
    <xf numFmtId="0" fontId="0" fillId="0" borderId="0" xfId="0" applyFill="1"/>
    <xf numFmtId="20" fontId="0" fillId="0" borderId="0" xfId="0" applyNumberFormat="1"/>
    <xf numFmtId="47" fontId="0" fillId="0" borderId="0" xfId="0" applyNumberFormat="1"/>
    <xf numFmtId="49" fontId="0" fillId="0" borderId="0" xfId="0" applyNumberFormat="1" applyFill="1"/>
    <xf numFmtId="0" fontId="0" fillId="4" borderId="1" xfId="0" applyFill="1" applyBorder="1"/>
    <xf numFmtId="0" fontId="0" fillId="2" borderId="1" xfId="0" applyFill="1" applyBorder="1"/>
    <xf numFmtId="0" fontId="0" fillId="3" borderId="8" xfId="0" applyFill="1" applyBorder="1"/>
    <xf numFmtId="1" fontId="0" fillId="0" borderId="0" xfId="0" applyNumberForma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5" borderId="1" xfId="0" applyFill="1" applyBorder="1"/>
    <xf numFmtId="0" fontId="0" fillId="0" borderId="8" xfId="0" applyFill="1" applyBorder="1"/>
    <xf numFmtId="0" fontId="0" fillId="0" borderId="0" xfId="0" applyBorder="1"/>
    <xf numFmtId="0" fontId="0" fillId="5" borderId="0" xfId="0" applyFill="1"/>
    <xf numFmtId="0" fontId="0" fillId="3" borderId="0" xfId="0" applyFill="1"/>
    <xf numFmtId="0" fontId="0" fillId="0" borderId="0" xfId="0" applyFill="1" applyAlignment="1">
      <alignment wrapText="1"/>
    </xf>
    <xf numFmtId="0" fontId="0" fillId="0" borderId="1" xfId="0" applyFill="1" applyBorder="1"/>
    <xf numFmtId="0" fontId="2" fillId="0" borderId="0" xfId="0" applyFont="1" applyAlignment="1">
      <alignment vertical="center"/>
    </xf>
    <xf numFmtId="0" fontId="2" fillId="0" borderId="0" xfId="0" applyFont="1"/>
    <xf numFmtId="0" fontId="0" fillId="5" borderId="10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3"/>
            <c:marker>
              <c:symbol val="circle"/>
              <c:size val="5"/>
              <c:spPr>
                <a:solidFill>
                  <a:sysClr val="window" lastClr="FF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xVal>
            <c:numRef>
              <c:f>кореляция!$K$17:$S$17</c:f>
              <c:numCache>
                <c:formatCode>General</c:formatCode>
                <c:ptCount val="9"/>
                <c:pt idx="0">
                  <c:v>1.6721280000000001</c:v>
                </c:pt>
                <c:pt idx="1">
                  <c:v>13.567259999999999</c:v>
                </c:pt>
                <c:pt idx="2">
                  <c:v>38</c:v>
                </c:pt>
                <c:pt idx="3">
                  <c:v>54.074334666666701</c:v>
                </c:pt>
                <c:pt idx="4">
                  <c:v>72.238270666666693</c:v>
                </c:pt>
              </c:numCache>
            </c:numRef>
          </c:xVal>
          <c:yVal>
            <c:numRef>
              <c:f>кореляция!$K$18:$S$18</c:f>
              <c:numCache>
                <c:formatCode>General</c:formatCode>
                <c:ptCount val="9"/>
                <c:pt idx="0">
                  <c:v>21</c:v>
                </c:pt>
                <c:pt idx="1">
                  <c:v>38</c:v>
                </c:pt>
                <c:pt idx="2">
                  <c:v>78</c:v>
                </c:pt>
                <c:pt idx="3">
                  <c:v>102.666666666667</c:v>
                </c:pt>
                <c:pt idx="4">
                  <c:v>131.166666666667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090792"/>
        <c:axId val="352091184"/>
      </c:scatterChart>
      <c:valAx>
        <c:axId val="35209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2091184"/>
        <c:crosses val="autoZero"/>
        <c:crossBetween val="midCat"/>
      </c:valAx>
      <c:valAx>
        <c:axId val="3520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2090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19</xdr:row>
      <xdr:rowOff>42862</xdr:rowOff>
    </xdr:from>
    <xdr:to>
      <xdr:col>19</xdr:col>
      <xdr:colOff>390525</xdr:colOff>
      <xdr:row>42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.l.karpov/AppData/Local/Microsoft/Windows/Temporary%20Internet%20Files/Content.Outlook/OT6YI2P5/&#1057;&#1055;&#1059;%20(00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55;&#1059;(2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52;&#1069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0;&#1086;&#1088;&#1085;&#1077;&#1090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9;&#1088;&#1072;&#1085;-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3">
          <cell r="D13">
            <v>159.75</v>
          </cell>
        </row>
        <row r="49">
          <cell r="D49">
            <v>2452.5</v>
          </cell>
        </row>
        <row r="51">
          <cell r="D51">
            <v>130.44999999999999</v>
          </cell>
        </row>
        <row r="55">
          <cell r="B55">
            <v>218</v>
          </cell>
        </row>
        <row r="61">
          <cell r="B61">
            <v>42</v>
          </cell>
        </row>
        <row r="62">
          <cell r="B62">
            <v>359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">
          <cell r="P2">
            <v>21</v>
          </cell>
        </row>
        <row r="7">
          <cell r="G7">
            <v>2.9</v>
          </cell>
          <cell r="O7">
            <v>54.6</v>
          </cell>
        </row>
        <row r="8">
          <cell r="G8">
            <v>1.45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">
          <cell r="P2">
            <v>38</v>
          </cell>
        </row>
        <row r="8">
          <cell r="G8">
            <v>11.7</v>
          </cell>
        </row>
        <row r="12">
          <cell r="D12">
            <v>620.10000000000014</v>
          </cell>
        </row>
        <row r="14">
          <cell r="G14">
            <v>36</v>
          </cell>
        </row>
        <row r="19">
          <cell r="G19">
            <v>4.25</v>
          </cell>
        </row>
        <row r="36">
          <cell r="G36">
            <v>1232.9500000000005</v>
          </cell>
        </row>
        <row r="40">
          <cell r="G40">
            <v>38</v>
          </cell>
          <cell r="H40">
            <v>30.2</v>
          </cell>
        </row>
        <row r="147">
          <cell r="D147">
            <v>22391.5</v>
          </cell>
        </row>
        <row r="149">
          <cell r="D149">
            <v>665.70000000000016</v>
          </cell>
        </row>
        <row r="154">
          <cell r="D154">
            <v>132</v>
          </cell>
        </row>
        <row r="156">
          <cell r="D156">
            <v>27.5</v>
          </cell>
        </row>
        <row r="157">
          <cell r="D157">
            <v>59.04</v>
          </cell>
        </row>
        <row r="158">
          <cell r="B158">
            <v>15</v>
          </cell>
          <cell r="D158">
            <v>39.6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">
          <cell r="O2">
            <v>80</v>
          </cell>
        </row>
        <row r="8">
          <cell r="G8">
            <v>65</v>
          </cell>
        </row>
        <row r="14">
          <cell r="G14">
            <v>52.8</v>
          </cell>
        </row>
        <row r="15">
          <cell r="D15">
            <v>1216.7000000000003</v>
          </cell>
        </row>
        <row r="25">
          <cell r="G25">
            <v>261.63749999999999</v>
          </cell>
        </row>
        <row r="56">
          <cell r="G56">
            <v>1614.7624999999998</v>
          </cell>
        </row>
        <row r="60">
          <cell r="H60">
            <v>116.3</v>
          </cell>
        </row>
        <row r="62">
          <cell r="I62">
            <v>1804.7800000000002</v>
          </cell>
        </row>
        <row r="105">
          <cell r="I105">
            <v>5304.2900000000009</v>
          </cell>
        </row>
        <row r="112">
          <cell r="I112">
            <v>1451.35</v>
          </cell>
        </row>
        <row r="348">
          <cell r="D348">
            <v>57916.5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4">
          <cell r="D14">
            <v>1080.3</v>
          </cell>
        </row>
        <row r="41">
          <cell r="I41">
            <v>526.38000000000011</v>
          </cell>
        </row>
        <row r="48">
          <cell r="I48">
            <v>1181.17</v>
          </cell>
        </row>
        <row r="50">
          <cell r="I50">
            <v>1261.2900000000031</v>
          </cell>
        </row>
        <row r="54">
          <cell r="H54">
            <v>90.4</v>
          </cell>
        </row>
        <row r="286">
          <cell r="D286">
            <v>55866.5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B239"/>
  <sheetViews>
    <sheetView topLeftCell="H7" workbookViewId="0">
      <selection activeCell="W26" sqref="W26"/>
    </sheetView>
  </sheetViews>
  <sheetFormatPr defaultRowHeight="15" x14ac:dyDescent="0.25"/>
  <cols>
    <col min="6" max="6" width="24.140625" customWidth="1"/>
    <col min="20" max="20" width="16.5703125" customWidth="1"/>
    <col min="21" max="21" width="20.7109375" customWidth="1"/>
    <col min="22" max="22" width="23.7109375" customWidth="1"/>
    <col min="23" max="23" width="30.42578125" customWidth="1"/>
    <col min="24" max="24" width="20.5703125" customWidth="1"/>
    <col min="25" max="25" width="19.85546875" customWidth="1"/>
    <col min="26" max="26" width="19.28515625" customWidth="1"/>
  </cols>
  <sheetData>
    <row r="4" spans="6:28" ht="60.75" thickBot="1" x14ac:dyDescent="0.3">
      <c r="G4" t="s">
        <v>68</v>
      </c>
      <c r="Y4" s="1" t="s">
        <v>25</v>
      </c>
      <c r="Z4" s="1" t="s">
        <v>26</v>
      </c>
    </row>
    <row r="5" spans="6:28" ht="75.75" thickBot="1" x14ac:dyDescent="0.3">
      <c r="G5" t="s">
        <v>69</v>
      </c>
      <c r="V5" s="2" t="s">
        <v>15</v>
      </c>
      <c r="W5" s="5" t="s">
        <v>16</v>
      </c>
      <c r="X5" s="3" t="s">
        <v>17</v>
      </c>
      <c r="Y5" s="5" t="s">
        <v>18</v>
      </c>
      <c r="Z5" s="3" t="s">
        <v>19</v>
      </c>
      <c r="AA5" s="5" t="s">
        <v>20</v>
      </c>
      <c r="AB5" s="4" t="s">
        <v>21</v>
      </c>
    </row>
    <row r="6" spans="6:28" ht="39" customHeight="1" thickBot="1" x14ac:dyDescent="0.3">
      <c r="V6" s="7" t="s">
        <v>22</v>
      </c>
      <c r="W6" s="12" t="s">
        <v>23</v>
      </c>
      <c r="X6" s="6">
        <v>7</v>
      </c>
      <c r="Y6" s="7" t="s">
        <v>24</v>
      </c>
      <c r="Z6" s="6">
        <v>18</v>
      </c>
      <c r="AA6" s="7" t="s">
        <v>27</v>
      </c>
      <c r="AB6" s="8" t="s">
        <v>28</v>
      </c>
    </row>
    <row r="7" spans="6:28" ht="15.75" thickBot="1" x14ac:dyDescent="0.3">
      <c r="F7" t="s">
        <v>0</v>
      </c>
      <c r="G7" t="s">
        <v>1</v>
      </c>
      <c r="T7" s="26">
        <f>T10*T9</f>
        <v>782.13874999999996</v>
      </c>
      <c r="V7" s="13" t="s">
        <v>94</v>
      </c>
      <c r="X7">
        <v>51</v>
      </c>
    </row>
    <row r="8" spans="6:28" ht="15.75" thickBot="1" x14ac:dyDescent="0.3">
      <c r="T8" s="13"/>
    </row>
    <row r="9" spans="6:28" ht="15.75" thickBot="1" x14ac:dyDescent="0.3">
      <c r="F9" t="s">
        <v>4</v>
      </c>
      <c r="G9" t="s">
        <v>7</v>
      </c>
      <c r="T9" s="15">
        <v>1</v>
      </c>
    </row>
    <row r="10" spans="6:28" ht="15.75" thickBot="1" x14ac:dyDescent="0.3">
      <c r="F10" t="s">
        <v>5</v>
      </c>
      <c r="G10" t="s">
        <v>6</v>
      </c>
      <c r="T10" s="14">
        <f>T25</f>
        <v>782.13874999999996</v>
      </c>
    </row>
    <row r="11" spans="6:28" x14ac:dyDescent="0.25">
      <c r="T11" s="13"/>
    </row>
    <row r="12" spans="6:28" ht="15.75" thickBot="1" x14ac:dyDescent="0.3">
      <c r="T12" s="13"/>
    </row>
    <row r="13" spans="6:28" ht="15.75" thickBot="1" x14ac:dyDescent="0.3">
      <c r="F13" t="s">
        <v>2</v>
      </c>
      <c r="G13" t="s">
        <v>3</v>
      </c>
      <c r="T13" s="15">
        <f>T15*T16</f>
        <v>821.24568750000003</v>
      </c>
    </row>
    <row r="14" spans="6:28" ht="15.75" thickBot="1" x14ac:dyDescent="0.3">
      <c r="T14" s="13"/>
    </row>
    <row r="15" spans="6:28" ht="15.75" thickBot="1" x14ac:dyDescent="0.3">
      <c r="F15" t="s">
        <v>8</v>
      </c>
      <c r="G15" t="s">
        <v>9</v>
      </c>
      <c r="T15" s="15">
        <f>T25</f>
        <v>782.13874999999996</v>
      </c>
    </row>
    <row r="16" spans="6:28" x14ac:dyDescent="0.25">
      <c r="F16" t="s">
        <v>10</v>
      </c>
      <c r="G16" t="s">
        <v>175</v>
      </c>
      <c r="T16" s="16">
        <v>1.05</v>
      </c>
    </row>
    <row r="17" spans="6:24" x14ac:dyDescent="0.25">
      <c r="T17" s="13"/>
    </row>
    <row r="18" spans="6:24" x14ac:dyDescent="0.25">
      <c r="F18" t="s">
        <v>11</v>
      </c>
      <c r="G18" t="s">
        <v>12</v>
      </c>
      <c r="T18" s="27">
        <f>T7/T20</f>
        <v>0.39702474619289341</v>
      </c>
      <c r="U18" t="s">
        <v>179</v>
      </c>
      <c r="V18" t="s">
        <v>180</v>
      </c>
      <c r="W18" s="28">
        <f>T7/8</f>
        <v>97.767343749999995</v>
      </c>
      <c r="X18" t="s">
        <v>181</v>
      </c>
    </row>
    <row r="19" spans="6:24" ht="15.75" thickBot="1" x14ac:dyDescent="0.3">
      <c r="T19" s="13"/>
      <c r="W19" s="10">
        <f>W18/30</f>
        <v>3.258911458333333</v>
      </c>
      <c r="X19" t="s">
        <v>182</v>
      </c>
    </row>
    <row r="20" spans="6:24" ht="15.75" thickBot="1" x14ac:dyDescent="0.3">
      <c r="F20" t="s">
        <v>13</v>
      </c>
      <c r="G20" t="s">
        <v>14</v>
      </c>
      <c r="T20" s="15">
        <v>1970</v>
      </c>
      <c r="W20" s="28">
        <f>W18/7</f>
        <v>13.966763392857143</v>
      </c>
      <c r="X20" t="s">
        <v>183</v>
      </c>
    </row>
    <row r="21" spans="6:24" x14ac:dyDescent="0.25">
      <c r="T21" s="13"/>
    </row>
    <row r="22" spans="6:24" x14ac:dyDescent="0.25">
      <c r="T22" s="13"/>
    </row>
    <row r="23" spans="6:24" x14ac:dyDescent="0.25">
      <c r="T23" s="13"/>
    </row>
    <row r="24" spans="6:24" ht="15.75" thickBot="1" x14ac:dyDescent="0.3">
      <c r="T24" s="13"/>
    </row>
    <row r="25" spans="6:24" ht="15.75" thickBot="1" x14ac:dyDescent="0.3">
      <c r="F25" t="s">
        <v>178</v>
      </c>
      <c r="G25" t="s">
        <v>29</v>
      </c>
      <c r="T25" s="15">
        <f>T27+T32+T33+T34+T35+T38</f>
        <v>782.13874999999996</v>
      </c>
    </row>
    <row r="26" spans="6:24" ht="15.75" thickBot="1" x14ac:dyDescent="0.3">
      <c r="T26" s="13"/>
    </row>
    <row r="27" spans="6:24" ht="15.75" thickBot="1" x14ac:dyDescent="0.3">
      <c r="F27" t="s">
        <v>30</v>
      </c>
      <c r="G27" t="s">
        <v>31</v>
      </c>
      <c r="T27" s="15">
        <v>0</v>
      </c>
    </row>
    <row r="28" spans="6:24" x14ac:dyDescent="0.25">
      <c r="F28" t="s">
        <v>32</v>
      </c>
      <c r="G28" t="s">
        <v>33</v>
      </c>
      <c r="T28" s="13"/>
    </row>
    <row r="29" spans="6:24" x14ac:dyDescent="0.25">
      <c r="T29" s="13"/>
    </row>
    <row r="30" spans="6:24" x14ac:dyDescent="0.25">
      <c r="F30" t="s">
        <v>34</v>
      </c>
      <c r="T30" s="13"/>
    </row>
    <row r="31" spans="6:24" ht="15.75" thickBot="1" x14ac:dyDescent="0.3">
      <c r="T31" s="13"/>
    </row>
    <row r="32" spans="6:24" ht="15.75" thickBot="1" x14ac:dyDescent="0.3">
      <c r="F32" t="s">
        <v>35</v>
      </c>
      <c r="G32" t="s">
        <v>37</v>
      </c>
      <c r="M32" s="9"/>
      <c r="T32" s="15">
        <v>0</v>
      </c>
    </row>
    <row r="33" spans="6:20" ht="15.75" thickBot="1" x14ac:dyDescent="0.3">
      <c r="F33" t="s">
        <v>36</v>
      </c>
      <c r="G33" t="s">
        <v>38</v>
      </c>
      <c r="T33" s="13">
        <v>0</v>
      </c>
    </row>
    <row r="34" spans="6:20" ht="15.75" thickBot="1" x14ac:dyDescent="0.3">
      <c r="F34" t="s">
        <v>39</v>
      </c>
      <c r="G34" t="s">
        <v>40</v>
      </c>
      <c r="T34" s="15">
        <v>0</v>
      </c>
    </row>
    <row r="35" spans="6:20" ht="15.75" thickBot="1" x14ac:dyDescent="0.3">
      <c r="F35" t="s">
        <v>41</v>
      </c>
      <c r="G35" t="s">
        <v>42</v>
      </c>
      <c r="N35" s="9"/>
      <c r="T35" s="14">
        <v>0</v>
      </c>
    </row>
    <row r="36" spans="6:20" x14ac:dyDescent="0.25">
      <c r="T36" s="13"/>
    </row>
    <row r="37" spans="6:20" ht="15.75" thickBot="1" x14ac:dyDescent="0.3">
      <c r="T37" s="13"/>
    </row>
    <row r="38" spans="6:20" ht="15.75" thickBot="1" x14ac:dyDescent="0.3">
      <c r="F38" t="s">
        <v>43</v>
      </c>
      <c r="S38" t="s">
        <v>177</v>
      </c>
      <c r="T38" s="15">
        <f>T39*G48</f>
        <v>782.13874999999996</v>
      </c>
    </row>
    <row r="39" spans="6:20" ht="15.75" thickBot="1" x14ac:dyDescent="0.3">
      <c r="S39" t="s">
        <v>44</v>
      </c>
      <c r="T39" s="15">
        <f>T239</f>
        <v>782.13874999999996</v>
      </c>
    </row>
    <row r="40" spans="6:20" x14ac:dyDescent="0.25">
      <c r="F40" t="s">
        <v>44</v>
      </c>
      <c r="G40" t="s">
        <v>47</v>
      </c>
      <c r="T40" s="13"/>
    </row>
    <row r="41" spans="6:20" x14ac:dyDescent="0.25">
      <c r="F41" t="s">
        <v>45</v>
      </c>
      <c r="G41" t="s">
        <v>46</v>
      </c>
      <c r="T41" s="13"/>
    </row>
    <row r="42" spans="6:20" x14ac:dyDescent="0.25">
      <c r="T42" s="13"/>
    </row>
    <row r="43" spans="6:20" x14ac:dyDescent="0.25">
      <c r="F43" t="s">
        <v>48</v>
      </c>
      <c r="L43" t="s">
        <v>53</v>
      </c>
      <c r="T43" s="13"/>
    </row>
    <row r="44" spans="6:20" x14ac:dyDescent="0.25">
      <c r="F44" t="s">
        <v>49</v>
      </c>
      <c r="T44" s="13"/>
    </row>
    <row r="45" spans="6:20" x14ac:dyDescent="0.25">
      <c r="T45" s="13"/>
    </row>
    <row r="46" spans="6:20" x14ac:dyDescent="0.25">
      <c r="F46" t="s">
        <v>50</v>
      </c>
      <c r="L46" t="s">
        <v>54</v>
      </c>
      <c r="T46" s="13"/>
    </row>
    <row r="47" spans="6:20" ht="15.75" thickBot="1" x14ac:dyDescent="0.3">
      <c r="F47" t="s">
        <v>51</v>
      </c>
      <c r="T47" s="13"/>
    </row>
    <row r="48" spans="6:20" ht="15.75" thickBot="1" x14ac:dyDescent="0.3">
      <c r="F48" t="s">
        <v>52</v>
      </c>
      <c r="G48" s="20">
        <v>1</v>
      </c>
      <c r="L48" t="s">
        <v>57</v>
      </c>
      <c r="T48" s="15">
        <v>0</v>
      </c>
    </row>
    <row r="49" spans="3:20" x14ac:dyDescent="0.25">
      <c r="F49" t="s">
        <v>55</v>
      </c>
      <c r="G49" s="10">
        <v>1</v>
      </c>
      <c r="T49" s="13"/>
    </row>
    <row r="50" spans="3:20" x14ac:dyDescent="0.25">
      <c r="F50" t="s">
        <v>56</v>
      </c>
      <c r="G50">
        <v>1.1000000000000001</v>
      </c>
      <c r="T50" s="13"/>
    </row>
    <row r="51" spans="3:20" x14ac:dyDescent="0.25">
      <c r="T51" s="13"/>
    </row>
    <row r="52" spans="3:20" x14ac:dyDescent="0.25">
      <c r="F52" t="s">
        <v>58</v>
      </c>
      <c r="L52" t="s">
        <v>59</v>
      </c>
      <c r="T52" s="13"/>
    </row>
    <row r="53" spans="3:20" ht="15.75" thickBot="1" x14ac:dyDescent="0.3">
      <c r="F53" t="s">
        <v>60</v>
      </c>
      <c r="T53" s="13"/>
    </row>
    <row r="54" spans="3:20" ht="15.75" thickBot="1" x14ac:dyDescent="0.3">
      <c r="C54" s="22"/>
      <c r="F54" s="11" t="s">
        <v>61</v>
      </c>
      <c r="G54">
        <v>1</v>
      </c>
      <c r="H54" s="17">
        <v>47</v>
      </c>
      <c r="T54" s="15">
        <f t="shared" ref="T54:T56" si="0">H54*G54</f>
        <v>47</v>
      </c>
    </row>
    <row r="55" spans="3:20" ht="15.75" thickBot="1" x14ac:dyDescent="0.3">
      <c r="C55" s="22"/>
      <c r="F55" s="11" t="s">
        <v>62</v>
      </c>
      <c r="G55">
        <v>1.05</v>
      </c>
      <c r="H55" s="17">
        <v>33</v>
      </c>
      <c r="T55" s="13">
        <f t="shared" si="0"/>
        <v>34.65</v>
      </c>
    </row>
    <row r="56" spans="3:20" ht="15.75" thickBot="1" x14ac:dyDescent="0.3">
      <c r="C56" s="23"/>
      <c r="F56" s="11" t="s">
        <v>63</v>
      </c>
      <c r="G56">
        <v>1.1000000000000001</v>
      </c>
      <c r="H56" s="17">
        <v>10</v>
      </c>
      <c r="T56" s="15">
        <f t="shared" si="0"/>
        <v>11</v>
      </c>
    </row>
    <row r="57" spans="3:20" ht="15.75" thickBot="1" x14ac:dyDescent="0.3">
      <c r="F57" s="11" t="s">
        <v>64</v>
      </c>
      <c r="G57">
        <v>1.1000000000000001</v>
      </c>
      <c r="H57" s="17">
        <v>40</v>
      </c>
      <c r="T57" s="13">
        <f>H57*G57</f>
        <v>44</v>
      </c>
    </row>
    <row r="58" spans="3:20" ht="15.75" thickBot="1" x14ac:dyDescent="0.3">
      <c r="F58" s="24" t="s">
        <v>174</v>
      </c>
      <c r="G58" s="21">
        <v>1.1499999999999999</v>
      </c>
      <c r="H58" s="17">
        <v>10</v>
      </c>
      <c r="T58" s="15">
        <f>H58*G58</f>
        <v>11.5</v>
      </c>
    </row>
    <row r="59" spans="3:20" x14ac:dyDescent="0.25">
      <c r="T59" s="13"/>
    </row>
    <row r="60" spans="3:20" x14ac:dyDescent="0.25">
      <c r="F60" s="11" t="s">
        <v>65</v>
      </c>
      <c r="T60" s="13"/>
    </row>
    <row r="61" spans="3:20" x14ac:dyDescent="0.25">
      <c r="F61" t="s">
        <v>106</v>
      </c>
      <c r="T61" s="13"/>
    </row>
    <row r="62" spans="3:20" x14ac:dyDescent="0.25">
      <c r="T62" s="13"/>
    </row>
    <row r="63" spans="3:20" x14ac:dyDescent="0.25">
      <c r="T63" s="13"/>
    </row>
    <row r="64" spans="3:20" ht="15.75" thickBot="1" x14ac:dyDescent="0.3">
      <c r="F64" t="s">
        <v>66</v>
      </c>
      <c r="T64" s="13"/>
    </row>
    <row r="65" spans="6:20" ht="15.75" thickBot="1" x14ac:dyDescent="0.3">
      <c r="F65" t="s">
        <v>67</v>
      </c>
      <c r="T65" s="15">
        <v>0</v>
      </c>
    </row>
    <row r="66" spans="6:20" x14ac:dyDescent="0.25">
      <c r="T66" s="13"/>
    </row>
    <row r="67" spans="6:20" x14ac:dyDescent="0.25">
      <c r="F67" t="s">
        <v>70</v>
      </c>
      <c r="T67" s="13"/>
    </row>
    <row r="68" spans="6:20" x14ac:dyDescent="0.25">
      <c r="F68" t="s">
        <v>71</v>
      </c>
      <c r="T68" s="13"/>
    </row>
    <row r="69" spans="6:20" x14ac:dyDescent="0.25">
      <c r="T69" s="13"/>
    </row>
    <row r="70" spans="6:20" ht="15.75" thickBot="1" x14ac:dyDescent="0.3">
      <c r="H70" t="s">
        <v>74</v>
      </c>
      <c r="T70" s="13"/>
    </row>
    <row r="71" spans="6:20" ht="15.75" thickBot="1" x14ac:dyDescent="0.3">
      <c r="F71" t="s">
        <v>72</v>
      </c>
      <c r="G71" t="s">
        <v>75</v>
      </c>
      <c r="H71">
        <v>3.2</v>
      </c>
      <c r="M71" t="s">
        <v>27</v>
      </c>
      <c r="T71" s="15">
        <v>0</v>
      </c>
    </row>
    <row r="72" spans="6:20" ht="30.75" thickBot="1" x14ac:dyDescent="0.3">
      <c r="F72" s="1" t="s">
        <v>76</v>
      </c>
      <c r="G72" t="s">
        <v>75</v>
      </c>
      <c r="H72">
        <v>0.2</v>
      </c>
      <c r="M72" t="s">
        <v>27</v>
      </c>
      <c r="T72" s="15">
        <v>0</v>
      </c>
    </row>
    <row r="73" spans="6:20" x14ac:dyDescent="0.25">
      <c r="T73" s="13"/>
    </row>
    <row r="74" spans="6:20" x14ac:dyDescent="0.25">
      <c r="T74" s="13"/>
    </row>
    <row r="75" spans="6:20" x14ac:dyDescent="0.25">
      <c r="F75" t="s">
        <v>77</v>
      </c>
      <c r="T75" s="13"/>
    </row>
    <row r="76" spans="6:20" x14ac:dyDescent="0.25">
      <c r="T76" s="13"/>
    </row>
    <row r="77" spans="6:20" ht="15.75" thickBot="1" x14ac:dyDescent="0.3">
      <c r="H77" t="s">
        <v>74</v>
      </c>
      <c r="T77" s="13"/>
    </row>
    <row r="78" spans="6:20" ht="15.75" thickBot="1" x14ac:dyDescent="0.3">
      <c r="F78" t="s">
        <v>72</v>
      </c>
      <c r="G78" t="s">
        <v>75</v>
      </c>
      <c r="H78">
        <v>2.7</v>
      </c>
      <c r="M78" t="s">
        <v>27</v>
      </c>
      <c r="T78" s="15">
        <v>0</v>
      </c>
    </row>
    <row r="79" spans="6:20" ht="30.75" thickBot="1" x14ac:dyDescent="0.3">
      <c r="F79" s="1" t="s">
        <v>78</v>
      </c>
      <c r="G79" t="s">
        <v>75</v>
      </c>
      <c r="H79">
        <v>0.35</v>
      </c>
      <c r="M79" t="s">
        <v>27</v>
      </c>
      <c r="T79" s="14">
        <v>0</v>
      </c>
    </row>
    <row r="80" spans="6:20" x14ac:dyDescent="0.25">
      <c r="T80" s="16"/>
    </row>
    <row r="81" spans="6:20" x14ac:dyDescent="0.25">
      <c r="T81" s="13"/>
    </row>
    <row r="82" spans="6:20" x14ac:dyDescent="0.25">
      <c r="T82" s="13"/>
    </row>
    <row r="83" spans="6:20" x14ac:dyDescent="0.25">
      <c r="F83" t="s">
        <v>79</v>
      </c>
      <c r="T83" s="13"/>
    </row>
    <row r="84" spans="6:20" ht="15.75" thickBot="1" x14ac:dyDescent="0.3">
      <c r="H84" t="s">
        <v>74</v>
      </c>
      <c r="T84" s="13"/>
    </row>
    <row r="85" spans="6:20" ht="15.75" thickBot="1" x14ac:dyDescent="0.3">
      <c r="F85" t="s">
        <v>72</v>
      </c>
      <c r="G85" t="s">
        <v>75</v>
      </c>
      <c r="H85">
        <v>2.8</v>
      </c>
      <c r="M85" t="s">
        <v>27</v>
      </c>
      <c r="T85" s="15">
        <v>0</v>
      </c>
    </row>
    <row r="86" spans="6:20" ht="30.75" thickBot="1" x14ac:dyDescent="0.3">
      <c r="F86" s="1" t="s">
        <v>80</v>
      </c>
      <c r="G86" t="s">
        <v>75</v>
      </c>
      <c r="H86">
        <v>0.36</v>
      </c>
      <c r="M86" t="s">
        <v>27</v>
      </c>
      <c r="T86" s="14">
        <v>0</v>
      </c>
    </row>
    <row r="87" spans="6:20" x14ac:dyDescent="0.25">
      <c r="T87" s="16"/>
    </row>
    <row r="88" spans="6:20" x14ac:dyDescent="0.25">
      <c r="T88" s="13"/>
    </row>
    <row r="89" spans="6:20" x14ac:dyDescent="0.25">
      <c r="F89" t="s">
        <v>81</v>
      </c>
      <c r="T89" s="13"/>
    </row>
    <row r="90" spans="6:20" x14ac:dyDescent="0.25">
      <c r="T90" s="13"/>
    </row>
    <row r="91" spans="6:20" x14ac:dyDescent="0.25">
      <c r="F91" t="s">
        <v>86</v>
      </c>
      <c r="T91" s="13"/>
    </row>
    <row r="92" spans="6:20" x14ac:dyDescent="0.25">
      <c r="G92" t="s">
        <v>85</v>
      </c>
      <c r="H92" t="s">
        <v>85</v>
      </c>
      <c r="T92" s="13"/>
    </row>
    <row r="93" spans="6:20" ht="105.75" thickBot="1" x14ac:dyDescent="0.3">
      <c r="F93" t="s">
        <v>82</v>
      </c>
      <c r="G93" s="1" t="s">
        <v>84</v>
      </c>
      <c r="H93" s="1" t="s">
        <v>17</v>
      </c>
      <c r="I93" s="1" t="s">
        <v>87</v>
      </c>
      <c r="T93" s="13"/>
    </row>
    <row r="94" spans="6:20" ht="15.75" thickBot="1" x14ac:dyDescent="0.3">
      <c r="F94" t="s">
        <v>92</v>
      </c>
      <c r="G94">
        <v>15</v>
      </c>
      <c r="H94">
        <v>6</v>
      </c>
      <c r="I94">
        <v>24</v>
      </c>
      <c r="J94" s="21" t="s">
        <v>27</v>
      </c>
      <c r="T94" s="15">
        <v>0</v>
      </c>
    </row>
    <row r="95" spans="6:20" x14ac:dyDescent="0.25">
      <c r="T95" s="16"/>
    </row>
    <row r="96" spans="6:20" x14ac:dyDescent="0.25">
      <c r="F96" t="s">
        <v>88</v>
      </c>
      <c r="T96" s="13"/>
    </row>
    <row r="97" spans="6:20" x14ac:dyDescent="0.25">
      <c r="F97" t="s">
        <v>89</v>
      </c>
      <c r="T97" s="13"/>
    </row>
    <row r="98" spans="6:20" x14ac:dyDescent="0.25">
      <c r="T98" s="13"/>
    </row>
    <row r="99" spans="6:20" x14ac:dyDescent="0.25">
      <c r="T99" s="13"/>
    </row>
    <row r="100" spans="6:20" x14ac:dyDescent="0.25">
      <c r="T100" s="13"/>
    </row>
    <row r="101" spans="6:20" x14ac:dyDescent="0.25">
      <c r="F101" t="s">
        <v>90</v>
      </c>
      <c r="T101" s="13"/>
    </row>
    <row r="102" spans="6:20" x14ac:dyDescent="0.25">
      <c r="T102" s="13"/>
    </row>
    <row r="103" spans="6:20" x14ac:dyDescent="0.25">
      <c r="F103" t="s">
        <v>91</v>
      </c>
      <c r="T103" s="13"/>
    </row>
    <row r="104" spans="6:20" x14ac:dyDescent="0.25">
      <c r="G104" t="s">
        <v>85</v>
      </c>
      <c r="T104" s="13"/>
    </row>
    <row r="105" spans="6:20" ht="75.75" thickBot="1" x14ac:dyDescent="0.3">
      <c r="F105" t="s">
        <v>82</v>
      </c>
      <c r="G105" s="1" t="s">
        <v>84</v>
      </c>
      <c r="H105" s="1" t="s">
        <v>87</v>
      </c>
      <c r="I105" s="1" t="s">
        <v>93</v>
      </c>
      <c r="T105" s="13"/>
    </row>
    <row r="106" spans="6:20" ht="15.75" thickBot="1" x14ac:dyDescent="0.3">
      <c r="F106" t="s">
        <v>92</v>
      </c>
      <c r="G106">
        <v>5</v>
      </c>
      <c r="H106">
        <v>7</v>
      </c>
      <c r="I106" s="17">
        <f>SUM(J106:J110)</f>
        <v>15.75</v>
      </c>
      <c r="J106">
        <v>4</v>
      </c>
      <c r="T106" s="15">
        <f>H106*I106</f>
        <v>110.25</v>
      </c>
    </row>
    <row r="107" spans="6:20" x14ac:dyDescent="0.25">
      <c r="J107">
        <f>9/2</f>
        <v>4.5</v>
      </c>
      <c r="T107" s="16"/>
    </row>
    <row r="108" spans="6:20" x14ac:dyDescent="0.25">
      <c r="J108">
        <v>0.5625</v>
      </c>
      <c r="T108" s="13"/>
    </row>
    <row r="109" spans="6:20" x14ac:dyDescent="0.25">
      <c r="J109">
        <f>16/4</f>
        <v>4</v>
      </c>
      <c r="T109" s="13"/>
    </row>
    <row r="110" spans="6:20" x14ac:dyDescent="0.25">
      <c r="J110">
        <f>43/16</f>
        <v>2.6875</v>
      </c>
      <c r="T110" s="13"/>
    </row>
    <row r="111" spans="6:20" x14ac:dyDescent="0.25">
      <c r="F111" t="s">
        <v>95</v>
      </c>
      <c r="T111" s="13"/>
    </row>
    <row r="112" spans="6:20" x14ac:dyDescent="0.25">
      <c r="F112" t="s">
        <v>96</v>
      </c>
      <c r="T112" s="13"/>
    </row>
    <row r="113" spans="6:20" ht="60.75" thickBot="1" x14ac:dyDescent="0.3">
      <c r="F113" t="s">
        <v>85</v>
      </c>
      <c r="G113" s="18" t="s">
        <v>87</v>
      </c>
      <c r="M113" s="1" t="s">
        <v>103</v>
      </c>
      <c r="T113" s="13"/>
    </row>
    <row r="114" spans="6:20" ht="30.75" thickBot="1" x14ac:dyDescent="0.3">
      <c r="F114" s="1" t="s">
        <v>97</v>
      </c>
      <c r="G114" t="s">
        <v>73</v>
      </c>
      <c r="H114" t="s">
        <v>98</v>
      </c>
      <c r="I114" t="s">
        <v>99</v>
      </c>
      <c r="J114" t="s">
        <v>100</v>
      </c>
      <c r="K114" t="s">
        <v>101</v>
      </c>
      <c r="L114" t="s">
        <v>102</v>
      </c>
      <c r="M114" s="17">
        <v>108</v>
      </c>
      <c r="T114" s="15">
        <f>((G115+H116+I117+L118)/4)*108</f>
        <v>99.63000000000001</v>
      </c>
    </row>
    <row r="115" spans="6:20" x14ac:dyDescent="0.25">
      <c r="F115">
        <v>7</v>
      </c>
      <c r="G115">
        <v>0.48</v>
      </c>
      <c r="T115" s="13"/>
    </row>
    <row r="116" spans="6:20" x14ac:dyDescent="0.25">
      <c r="F116">
        <v>12</v>
      </c>
      <c r="H116">
        <v>0.73</v>
      </c>
      <c r="T116" s="13"/>
    </row>
    <row r="117" spans="6:20" x14ac:dyDescent="0.25">
      <c r="F117">
        <v>15</v>
      </c>
      <c r="I117">
        <v>1.24</v>
      </c>
      <c r="T117" s="13"/>
    </row>
    <row r="118" spans="6:20" x14ac:dyDescent="0.25">
      <c r="F118">
        <v>15</v>
      </c>
      <c r="L118">
        <v>1.24</v>
      </c>
      <c r="T118" s="13"/>
    </row>
    <row r="119" spans="6:20" x14ac:dyDescent="0.25">
      <c r="T119" s="13"/>
    </row>
    <row r="120" spans="6:20" x14ac:dyDescent="0.25">
      <c r="T120" s="13"/>
    </row>
    <row r="121" spans="6:20" x14ac:dyDescent="0.25">
      <c r="F121" t="s">
        <v>104</v>
      </c>
      <c r="T121" s="13"/>
    </row>
    <row r="122" spans="6:20" ht="15.75" thickBot="1" x14ac:dyDescent="0.3">
      <c r="F122" t="s">
        <v>105</v>
      </c>
      <c r="T122" s="13"/>
    </row>
    <row r="123" spans="6:20" ht="15.75" thickBot="1" x14ac:dyDescent="0.3">
      <c r="F123" t="s">
        <v>106</v>
      </c>
      <c r="T123" s="15">
        <v>0</v>
      </c>
    </row>
    <row r="124" spans="6:20" x14ac:dyDescent="0.25">
      <c r="T124" s="13"/>
    </row>
    <row r="125" spans="6:20" x14ac:dyDescent="0.25">
      <c r="T125" s="13"/>
    </row>
    <row r="126" spans="6:20" x14ac:dyDescent="0.25">
      <c r="T126" s="13"/>
    </row>
    <row r="127" spans="6:20" x14ac:dyDescent="0.25">
      <c r="F127" t="s">
        <v>107</v>
      </c>
      <c r="T127" s="13"/>
    </row>
    <row r="128" spans="6:20" ht="15.75" thickBot="1" x14ac:dyDescent="0.3">
      <c r="F128" t="s">
        <v>108</v>
      </c>
      <c r="T128" s="13"/>
    </row>
    <row r="129" spans="6:20" ht="15.75" thickBot="1" x14ac:dyDescent="0.3">
      <c r="F129" t="s">
        <v>106</v>
      </c>
      <c r="T129" s="15">
        <v>0</v>
      </c>
    </row>
    <row r="130" spans="6:20" x14ac:dyDescent="0.25">
      <c r="T130" s="13"/>
    </row>
    <row r="131" spans="6:20" x14ac:dyDescent="0.25">
      <c r="T131" s="13"/>
    </row>
    <row r="132" spans="6:20" x14ac:dyDescent="0.25">
      <c r="T132" s="13"/>
    </row>
    <row r="133" spans="6:20" x14ac:dyDescent="0.25">
      <c r="F133" t="s">
        <v>109</v>
      </c>
      <c r="T133" s="13"/>
    </row>
    <row r="134" spans="6:20" ht="15.75" thickBot="1" x14ac:dyDescent="0.3">
      <c r="F134" t="s">
        <v>110</v>
      </c>
      <c r="T134" s="13"/>
    </row>
    <row r="135" spans="6:20" ht="15.75" thickBot="1" x14ac:dyDescent="0.3">
      <c r="F135" t="s">
        <v>106</v>
      </c>
      <c r="T135" s="15">
        <v>0</v>
      </c>
    </row>
    <row r="136" spans="6:20" x14ac:dyDescent="0.25">
      <c r="T136" s="13"/>
    </row>
    <row r="137" spans="6:20" x14ac:dyDescent="0.25">
      <c r="T137" s="13"/>
    </row>
    <row r="138" spans="6:20" x14ac:dyDescent="0.25">
      <c r="T138" s="13"/>
    </row>
    <row r="139" spans="6:20" x14ac:dyDescent="0.25">
      <c r="F139" t="s">
        <v>111</v>
      </c>
      <c r="T139" s="13"/>
    </row>
    <row r="140" spans="6:20" ht="15.75" thickBot="1" x14ac:dyDescent="0.3">
      <c r="F140" t="s">
        <v>113</v>
      </c>
      <c r="T140" s="13"/>
    </row>
    <row r="141" spans="6:20" ht="15.75" thickBot="1" x14ac:dyDescent="0.3">
      <c r="F141" t="s">
        <v>106</v>
      </c>
      <c r="T141" s="15">
        <v>0</v>
      </c>
    </row>
    <row r="142" spans="6:20" x14ac:dyDescent="0.25">
      <c r="T142" s="13"/>
    </row>
    <row r="143" spans="6:20" x14ac:dyDescent="0.25">
      <c r="T143" s="13"/>
    </row>
    <row r="144" spans="6:20" x14ac:dyDescent="0.25">
      <c r="T144" s="13"/>
    </row>
    <row r="145" spans="6:20" x14ac:dyDescent="0.25">
      <c r="F145" t="s">
        <v>112</v>
      </c>
      <c r="T145" s="13"/>
    </row>
    <row r="146" spans="6:20" ht="15.75" thickBot="1" x14ac:dyDescent="0.3">
      <c r="F146" t="s">
        <v>114</v>
      </c>
      <c r="T146" s="13"/>
    </row>
    <row r="147" spans="6:20" ht="15.75" thickBot="1" x14ac:dyDescent="0.3">
      <c r="F147" t="s">
        <v>106</v>
      </c>
      <c r="T147" s="15">
        <v>0</v>
      </c>
    </row>
    <row r="148" spans="6:20" x14ac:dyDescent="0.25">
      <c r="T148" s="13"/>
    </row>
    <row r="149" spans="6:20" x14ac:dyDescent="0.25">
      <c r="T149" s="13"/>
    </row>
    <row r="150" spans="6:20" x14ac:dyDescent="0.25">
      <c r="T150" s="13"/>
    </row>
    <row r="151" spans="6:20" x14ac:dyDescent="0.25">
      <c r="F151" t="s">
        <v>116</v>
      </c>
      <c r="T151" s="13"/>
    </row>
    <row r="152" spans="6:20" ht="15.75" thickBot="1" x14ac:dyDescent="0.3">
      <c r="F152" t="s">
        <v>115</v>
      </c>
      <c r="T152" s="13"/>
    </row>
    <row r="153" spans="6:20" ht="15.75" thickBot="1" x14ac:dyDescent="0.3">
      <c r="F153" t="s">
        <v>106</v>
      </c>
      <c r="T153" s="15">
        <v>0</v>
      </c>
    </row>
    <row r="154" spans="6:20" x14ac:dyDescent="0.25">
      <c r="T154" s="13"/>
    </row>
    <row r="155" spans="6:20" x14ac:dyDescent="0.25">
      <c r="T155" s="13"/>
    </row>
    <row r="156" spans="6:20" x14ac:dyDescent="0.25">
      <c r="F156" t="s">
        <v>117</v>
      </c>
      <c r="T156" s="13"/>
    </row>
    <row r="157" spans="6:20" x14ac:dyDescent="0.25">
      <c r="F157" t="s">
        <v>118</v>
      </c>
      <c r="T157" s="13"/>
    </row>
    <row r="158" spans="6:20" x14ac:dyDescent="0.25">
      <c r="T158" s="13"/>
    </row>
    <row r="159" spans="6:20" x14ac:dyDescent="0.25">
      <c r="G159" t="s">
        <v>85</v>
      </c>
      <c r="T159" s="13"/>
    </row>
    <row r="160" spans="6:20" ht="75.75" thickBot="1" x14ac:dyDescent="0.3">
      <c r="F160" t="s">
        <v>82</v>
      </c>
      <c r="G160" s="1" t="s">
        <v>119</v>
      </c>
      <c r="H160" s="1" t="s">
        <v>87</v>
      </c>
      <c r="I160" s="1" t="s">
        <v>93</v>
      </c>
      <c r="T160" s="13"/>
    </row>
    <row r="161" spans="6:20" ht="15.75" thickBot="1" x14ac:dyDescent="0.3">
      <c r="F161" t="s">
        <v>92</v>
      </c>
      <c r="G161" s="17">
        <v>34.58</v>
      </c>
      <c r="H161">
        <v>2.9</v>
      </c>
      <c r="I161" s="17">
        <f>SUM(J161:J165)</f>
        <v>7.4375</v>
      </c>
      <c r="J161">
        <v>2</v>
      </c>
      <c r="K161" t="s">
        <v>100</v>
      </c>
      <c r="T161" s="15">
        <f>H161*I161</f>
        <v>21.568749999999998</v>
      </c>
    </row>
    <row r="162" spans="6:20" x14ac:dyDescent="0.25">
      <c r="J162">
        <f>9/2</f>
        <v>4.5</v>
      </c>
      <c r="K162" t="s">
        <v>99</v>
      </c>
      <c r="T162" s="13"/>
    </row>
    <row r="163" spans="6:20" x14ac:dyDescent="0.25">
      <c r="J163">
        <f>3/16</f>
        <v>0.1875</v>
      </c>
      <c r="K163" t="s">
        <v>102</v>
      </c>
      <c r="T163" s="13"/>
    </row>
    <row r="164" spans="6:20" x14ac:dyDescent="0.25">
      <c r="J164">
        <v>0.5</v>
      </c>
      <c r="K164" t="s">
        <v>98</v>
      </c>
      <c r="T164" s="13"/>
    </row>
    <row r="165" spans="6:20" x14ac:dyDescent="0.25">
      <c r="J165">
        <f>4/16</f>
        <v>0.25</v>
      </c>
      <c r="K165" t="s">
        <v>102</v>
      </c>
      <c r="T165" s="13"/>
    </row>
    <row r="166" spans="6:20" x14ac:dyDescent="0.25">
      <c r="T166" s="13"/>
    </row>
    <row r="167" spans="6:20" x14ac:dyDescent="0.25">
      <c r="F167" t="s">
        <v>120</v>
      </c>
      <c r="T167" s="13"/>
    </row>
    <row r="168" spans="6:20" ht="15.75" thickBot="1" x14ac:dyDescent="0.3">
      <c r="F168" t="s">
        <v>121</v>
      </c>
      <c r="T168" s="13"/>
    </row>
    <row r="169" spans="6:20" ht="15.75" thickBot="1" x14ac:dyDescent="0.3">
      <c r="F169" t="s">
        <v>106</v>
      </c>
      <c r="T169" s="15">
        <v>0</v>
      </c>
    </row>
    <row r="170" spans="6:20" x14ac:dyDescent="0.25">
      <c r="T170" s="13"/>
    </row>
    <row r="171" spans="6:20" x14ac:dyDescent="0.25">
      <c r="T171" s="13"/>
    </row>
    <row r="172" spans="6:20" x14ac:dyDescent="0.25">
      <c r="T172" s="13"/>
    </row>
    <row r="173" spans="6:20" x14ac:dyDescent="0.25">
      <c r="F173" t="s">
        <v>122</v>
      </c>
      <c r="T173" s="13"/>
    </row>
    <row r="174" spans="6:20" ht="15.75" thickBot="1" x14ac:dyDescent="0.3">
      <c r="F174" t="s">
        <v>123</v>
      </c>
      <c r="T174" s="13"/>
    </row>
    <row r="175" spans="6:20" ht="15.75" thickBot="1" x14ac:dyDescent="0.3">
      <c r="F175" t="s">
        <v>106</v>
      </c>
      <c r="T175" s="15">
        <v>0</v>
      </c>
    </row>
    <row r="176" spans="6:20" x14ac:dyDescent="0.25">
      <c r="T176" s="13"/>
    </row>
    <row r="177" spans="6:20" x14ac:dyDescent="0.25">
      <c r="T177" s="13"/>
    </row>
    <row r="178" spans="6:20" x14ac:dyDescent="0.25">
      <c r="T178" s="13"/>
    </row>
    <row r="179" spans="6:20" x14ac:dyDescent="0.25">
      <c r="F179" t="s">
        <v>124</v>
      </c>
      <c r="T179" s="13"/>
    </row>
    <row r="180" spans="6:20" ht="15.75" thickBot="1" x14ac:dyDescent="0.3">
      <c r="F180" t="s">
        <v>125</v>
      </c>
      <c r="T180" s="13"/>
    </row>
    <row r="181" spans="6:20" ht="15.75" thickBot="1" x14ac:dyDescent="0.3">
      <c r="F181" t="s">
        <v>106</v>
      </c>
      <c r="T181" s="15">
        <v>0</v>
      </c>
    </row>
    <row r="182" spans="6:20" x14ac:dyDescent="0.25">
      <c r="T182" s="16"/>
    </row>
    <row r="183" spans="6:20" x14ac:dyDescent="0.25">
      <c r="T183" s="13"/>
    </row>
    <row r="184" spans="6:20" x14ac:dyDescent="0.25">
      <c r="T184" s="13"/>
    </row>
    <row r="185" spans="6:20" x14ac:dyDescent="0.25">
      <c r="F185" t="s">
        <v>126</v>
      </c>
      <c r="T185" s="13"/>
    </row>
    <row r="186" spans="6:20" ht="30.75" thickBot="1" x14ac:dyDescent="0.3">
      <c r="F186" t="s">
        <v>127</v>
      </c>
      <c r="H186" s="1" t="s">
        <v>87</v>
      </c>
      <c r="T186" s="13"/>
    </row>
    <row r="187" spans="6:20" ht="15.75" thickBot="1" x14ac:dyDescent="0.3">
      <c r="F187" t="s">
        <v>128</v>
      </c>
      <c r="G187" t="s">
        <v>129</v>
      </c>
      <c r="H187">
        <v>0.1</v>
      </c>
      <c r="I187" s="17">
        <v>269</v>
      </c>
      <c r="T187" s="15">
        <f>I187*H187</f>
        <v>26.900000000000002</v>
      </c>
    </row>
    <row r="188" spans="6:20" x14ac:dyDescent="0.25">
      <c r="F188" t="s">
        <v>130</v>
      </c>
      <c r="G188" t="s">
        <v>129</v>
      </c>
      <c r="H188">
        <v>0.11</v>
      </c>
      <c r="I188" s="17" t="s">
        <v>171</v>
      </c>
      <c r="T188" s="13"/>
    </row>
    <row r="189" spans="6:20" x14ac:dyDescent="0.25">
      <c r="F189" t="s">
        <v>131</v>
      </c>
      <c r="G189" t="s">
        <v>129</v>
      </c>
      <c r="H189">
        <v>0.09</v>
      </c>
      <c r="I189" s="17" t="s">
        <v>171</v>
      </c>
      <c r="T189" s="13"/>
    </row>
    <row r="190" spans="6:20" x14ac:dyDescent="0.25">
      <c r="F190" t="s">
        <v>132</v>
      </c>
      <c r="G190" t="s">
        <v>73</v>
      </c>
      <c r="H190">
        <v>1.64</v>
      </c>
      <c r="I190" s="17" t="s">
        <v>171</v>
      </c>
      <c r="T190" s="13"/>
    </row>
    <row r="191" spans="6:20" ht="15.75" thickBot="1" x14ac:dyDescent="0.3">
      <c r="F191" t="s">
        <v>133</v>
      </c>
      <c r="G191" t="s">
        <v>73</v>
      </c>
      <c r="H191">
        <v>2.5</v>
      </c>
      <c r="I191" s="17" t="s">
        <v>171</v>
      </c>
      <c r="T191" s="13"/>
    </row>
    <row r="192" spans="6:20" ht="15.75" thickBot="1" x14ac:dyDescent="0.3">
      <c r="F192" t="s">
        <v>134</v>
      </c>
      <c r="G192" t="s">
        <v>73</v>
      </c>
      <c r="H192">
        <v>2.64</v>
      </c>
      <c r="I192" s="17">
        <v>34</v>
      </c>
      <c r="T192" s="15">
        <f t="shared" ref="T192:T193" si="1">I192*H192</f>
        <v>89.76</v>
      </c>
    </row>
    <row r="193" spans="6:20" ht="15.75" thickBot="1" x14ac:dyDescent="0.3">
      <c r="F193" t="s">
        <v>172</v>
      </c>
      <c r="G193" t="s">
        <v>73</v>
      </c>
      <c r="H193">
        <v>2.64</v>
      </c>
      <c r="I193" s="17">
        <v>32</v>
      </c>
      <c r="T193" s="15">
        <f t="shared" si="1"/>
        <v>84.48</v>
      </c>
    </row>
    <row r="194" spans="6:20" x14ac:dyDescent="0.25">
      <c r="T194" s="13"/>
    </row>
    <row r="195" spans="6:20" x14ac:dyDescent="0.25">
      <c r="F195" t="s">
        <v>135</v>
      </c>
      <c r="T195" s="13"/>
    </row>
    <row r="196" spans="6:20" x14ac:dyDescent="0.25">
      <c r="T196" s="13"/>
    </row>
    <row r="197" spans="6:20" ht="30.75" thickBot="1" x14ac:dyDescent="0.3">
      <c r="F197" t="s">
        <v>136</v>
      </c>
      <c r="H197" s="1" t="s">
        <v>87</v>
      </c>
      <c r="T197" s="14"/>
    </row>
    <row r="198" spans="6:20" ht="15.75" thickBot="1" x14ac:dyDescent="0.3">
      <c r="F198" t="s">
        <v>137</v>
      </c>
      <c r="G198" t="s">
        <v>73</v>
      </c>
      <c r="H198">
        <v>0.45</v>
      </c>
      <c r="I198" s="17">
        <v>360</v>
      </c>
      <c r="J198" t="s">
        <v>173</v>
      </c>
      <c r="T198" s="15">
        <f>H198*I198</f>
        <v>162</v>
      </c>
    </row>
    <row r="199" spans="6:20" ht="30.75" thickBot="1" x14ac:dyDescent="0.3">
      <c r="F199" s="1" t="s">
        <v>138</v>
      </c>
      <c r="G199" t="s">
        <v>73</v>
      </c>
      <c r="H199">
        <v>0.2</v>
      </c>
      <c r="I199" s="17">
        <v>66</v>
      </c>
      <c r="T199" s="15">
        <f>H199*I199</f>
        <v>13.200000000000001</v>
      </c>
    </row>
    <row r="200" spans="6:20" x14ac:dyDescent="0.25">
      <c r="F200" s="1" t="s">
        <v>143</v>
      </c>
      <c r="G200" t="s">
        <v>73</v>
      </c>
      <c r="H200">
        <v>0.14000000000000001</v>
      </c>
      <c r="I200" s="17" t="s">
        <v>27</v>
      </c>
      <c r="T200" s="16"/>
    </row>
    <row r="201" spans="6:20" ht="30" x14ac:dyDescent="0.25">
      <c r="F201" s="1" t="s">
        <v>139</v>
      </c>
      <c r="G201" t="s">
        <v>73</v>
      </c>
      <c r="H201">
        <v>0.18</v>
      </c>
      <c r="I201" s="17" t="s">
        <v>27</v>
      </c>
      <c r="T201" s="13"/>
    </row>
    <row r="202" spans="6:20" ht="30" x14ac:dyDescent="0.25">
      <c r="F202" s="1" t="s">
        <v>140</v>
      </c>
      <c r="G202" t="s">
        <v>73</v>
      </c>
      <c r="H202">
        <v>0.45</v>
      </c>
      <c r="I202" s="17" t="s">
        <v>27</v>
      </c>
      <c r="T202" s="13"/>
    </row>
    <row r="203" spans="6:20" ht="30" x14ac:dyDescent="0.25">
      <c r="F203" s="1" t="s">
        <v>141</v>
      </c>
      <c r="G203" t="s">
        <v>73</v>
      </c>
      <c r="H203">
        <v>0.4</v>
      </c>
      <c r="I203" s="17" t="s">
        <v>27</v>
      </c>
      <c r="T203" s="13"/>
    </row>
    <row r="204" spans="6:20" ht="45" x14ac:dyDescent="0.25">
      <c r="F204" s="1" t="s">
        <v>142</v>
      </c>
      <c r="G204" t="s">
        <v>73</v>
      </c>
      <c r="H204">
        <v>0.2</v>
      </c>
      <c r="I204" s="17" t="s">
        <v>27</v>
      </c>
      <c r="T204" s="13"/>
    </row>
    <row r="205" spans="6:20" x14ac:dyDescent="0.25">
      <c r="T205" s="13"/>
    </row>
    <row r="206" spans="6:20" x14ac:dyDescent="0.25">
      <c r="T206" s="13"/>
    </row>
    <row r="207" spans="6:20" x14ac:dyDescent="0.25">
      <c r="T207" s="13"/>
    </row>
    <row r="208" spans="6:20" x14ac:dyDescent="0.25">
      <c r="F208" t="s">
        <v>144</v>
      </c>
      <c r="T208" s="13"/>
    </row>
    <row r="209" spans="6:20" x14ac:dyDescent="0.25">
      <c r="F209" t="s">
        <v>145</v>
      </c>
      <c r="T209" s="13"/>
    </row>
    <row r="210" spans="6:20" ht="105.75" thickBot="1" x14ac:dyDescent="0.3">
      <c r="F210" t="s">
        <v>146</v>
      </c>
      <c r="G210" s="1" t="s">
        <v>147</v>
      </c>
      <c r="H210" s="1" t="s">
        <v>148</v>
      </c>
      <c r="I210" s="1" t="s">
        <v>149</v>
      </c>
      <c r="J210" s="1" t="s">
        <v>159</v>
      </c>
      <c r="T210" s="13"/>
    </row>
    <row r="211" spans="6:20" ht="15.75" thickBot="1" x14ac:dyDescent="0.3">
      <c r="F211" t="s">
        <v>83</v>
      </c>
      <c r="G211">
        <v>7</v>
      </c>
      <c r="H211">
        <v>0.85</v>
      </c>
      <c r="I211">
        <v>0.95</v>
      </c>
      <c r="J211">
        <v>3</v>
      </c>
      <c r="T211" s="15">
        <f>(H211+I211)*3</f>
        <v>5.3999999999999995</v>
      </c>
    </row>
    <row r="212" spans="6:20" x14ac:dyDescent="0.25">
      <c r="T212" s="13"/>
    </row>
    <row r="213" spans="6:20" x14ac:dyDescent="0.25">
      <c r="T213" s="13"/>
    </row>
    <row r="214" spans="6:20" x14ac:dyDescent="0.25">
      <c r="T214" s="13"/>
    </row>
    <row r="215" spans="6:20" x14ac:dyDescent="0.25">
      <c r="F215" t="s">
        <v>150</v>
      </c>
      <c r="T215" s="13"/>
    </row>
    <row r="216" spans="6:20" ht="15.75" thickBot="1" x14ac:dyDescent="0.3">
      <c r="F216" t="s">
        <v>151</v>
      </c>
      <c r="T216" s="13"/>
    </row>
    <row r="217" spans="6:20" ht="15.75" thickBot="1" x14ac:dyDescent="0.3">
      <c r="F217" t="s">
        <v>152</v>
      </c>
      <c r="G217" t="s">
        <v>73</v>
      </c>
      <c r="H217">
        <v>0.8</v>
      </c>
      <c r="I217" t="s">
        <v>27</v>
      </c>
      <c r="T217" s="15">
        <v>0</v>
      </c>
    </row>
    <row r="218" spans="6:20" x14ac:dyDescent="0.25">
      <c r="T218" s="16"/>
    </row>
    <row r="219" spans="6:20" x14ac:dyDescent="0.25">
      <c r="T219" s="13"/>
    </row>
    <row r="220" spans="6:20" x14ac:dyDescent="0.25">
      <c r="T220" s="13"/>
    </row>
    <row r="221" spans="6:20" x14ac:dyDescent="0.25">
      <c r="F221" t="s">
        <v>153</v>
      </c>
      <c r="T221" s="13"/>
    </row>
    <row r="222" spans="6:20" x14ac:dyDescent="0.25">
      <c r="F222" t="s">
        <v>154</v>
      </c>
      <c r="T222" s="13"/>
    </row>
    <row r="223" spans="6:20" x14ac:dyDescent="0.25">
      <c r="F223" t="s">
        <v>106</v>
      </c>
      <c r="T223" s="13"/>
    </row>
    <row r="224" spans="6:20" x14ac:dyDescent="0.25">
      <c r="T224" s="13"/>
    </row>
    <row r="225" spans="6:21" x14ac:dyDescent="0.25">
      <c r="T225" s="13"/>
    </row>
    <row r="226" spans="6:21" x14ac:dyDescent="0.25">
      <c r="T226" s="13"/>
    </row>
    <row r="227" spans="6:21" x14ac:dyDescent="0.25">
      <c r="F227" t="s">
        <v>155</v>
      </c>
      <c r="T227" s="13"/>
    </row>
    <row r="228" spans="6:21" ht="15.75" thickBot="1" x14ac:dyDescent="0.3">
      <c r="F228" t="s">
        <v>156</v>
      </c>
      <c r="G228" t="s">
        <v>158</v>
      </c>
      <c r="T228" s="13"/>
    </row>
    <row r="229" spans="6:21" ht="15.75" thickBot="1" x14ac:dyDescent="0.3">
      <c r="F229" t="s">
        <v>157</v>
      </c>
      <c r="G229">
        <v>3</v>
      </c>
      <c r="H229">
        <v>5</v>
      </c>
      <c r="T229" s="15">
        <f>H229</f>
        <v>5</v>
      </c>
    </row>
    <row r="230" spans="6:21" x14ac:dyDescent="0.25">
      <c r="T230" s="16"/>
    </row>
    <row r="231" spans="6:21" x14ac:dyDescent="0.25">
      <c r="T231" s="13"/>
    </row>
    <row r="232" spans="6:21" x14ac:dyDescent="0.25">
      <c r="T232" s="13"/>
    </row>
    <row r="233" spans="6:21" x14ac:dyDescent="0.25">
      <c r="F233" t="s">
        <v>160</v>
      </c>
      <c r="T233" s="13"/>
    </row>
    <row r="234" spans="6:21" x14ac:dyDescent="0.25">
      <c r="F234" t="s">
        <v>161</v>
      </c>
      <c r="T234" s="13"/>
    </row>
    <row r="235" spans="6:21" x14ac:dyDescent="0.25">
      <c r="F235" t="s">
        <v>162</v>
      </c>
      <c r="T235" s="13"/>
    </row>
    <row r="236" spans="6:21" x14ac:dyDescent="0.25">
      <c r="T236" s="13"/>
    </row>
    <row r="237" spans="6:21" ht="15.75" thickBot="1" x14ac:dyDescent="0.3">
      <c r="F237" t="s">
        <v>163</v>
      </c>
      <c r="G237" t="s">
        <v>164</v>
      </c>
      <c r="H237" s="19" t="s">
        <v>165</v>
      </c>
      <c r="I237" t="s">
        <v>166</v>
      </c>
      <c r="J237" t="s">
        <v>167</v>
      </c>
      <c r="K237" t="s">
        <v>168</v>
      </c>
      <c r="L237" t="s">
        <v>169</v>
      </c>
      <c r="M237" t="s">
        <v>170</v>
      </c>
      <c r="T237" s="13"/>
    </row>
    <row r="238" spans="6:21" ht="15.75" thickBot="1" x14ac:dyDescent="0.3">
      <c r="F238">
        <v>3</v>
      </c>
      <c r="G238">
        <v>15.8</v>
      </c>
      <c r="T238" s="15">
        <f>G238</f>
        <v>15.8</v>
      </c>
    </row>
    <row r="239" spans="6:21" ht="15.75" thickBot="1" x14ac:dyDescent="0.3">
      <c r="T239" s="25">
        <f>SUM(T54:T238)</f>
        <v>782.13874999999996</v>
      </c>
      <c r="U239" t="s">
        <v>176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B239"/>
  <sheetViews>
    <sheetView topLeftCell="A4" workbookViewId="0">
      <selection activeCell="W19" sqref="W19"/>
    </sheetView>
  </sheetViews>
  <sheetFormatPr defaultRowHeight="15" x14ac:dyDescent="0.25"/>
  <cols>
    <col min="6" max="6" width="24.140625" customWidth="1"/>
    <col min="20" max="20" width="16.5703125" customWidth="1"/>
    <col min="21" max="21" width="20.7109375" customWidth="1"/>
    <col min="22" max="22" width="23.7109375" customWidth="1"/>
    <col min="23" max="23" width="30.42578125" customWidth="1"/>
    <col min="24" max="24" width="20.5703125" customWidth="1"/>
    <col min="25" max="25" width="19.85546875" customWidth="1"/>
    <col min="26" max="26" width="19.28515625" customWidth="1"/>
  </cols>
  <sheetData>
    <row r="4" spans="6:28" ht="60.75" thickBot="1" x14ac:dyDescent="0.3">
      <c r="G4" t="s">
        <v>68</v>
      </c>
      <c r="Y4" s="1" t="s">
        <v>25</v>
      </c>
      <c r="Z4" s="1" t="s">
        <v>26</v>
      </c>
    </row>
    <row r="5" spans="6:28" ht="75.75" thickBot="1" x14ac:dyDescent="0.3">
      <c r="G5" t="s">
        <v>69</v>
      </c>
      <c r="V5" s="2" t="s">
        <v>15</v>
      </c>
      <c r="W5" s="5" t="s">
        <v>16</v>
      </c>
      <c r="X5" s="3" t="s">
        <v>17</v>
      </c>
      <c r="Y5" s="5" t="s">
        <v>18</v>
      </c>
      <c r="Z5" s="3" t="s">
        <v>19</v>
      </c>
      <c r="AA5" s="5" t="s">
        <v>20</v>
      </c>
      <c r="AB5" s="4" t="s">
        <v>21</v>
      </c>
    </row>
    <row r="6" spans="6:28" ht="39" customHeight="1" thickBot="1" x14ac:dyDescent="0.3">
      <c r="V6" s="7" t="s">
        <v>22</v>
      </c>
      <c r="W6" s="12" t="s">
        <v>23</v>
      </c>
      <c r="X6" s="6">
        <v>7</v>
      </c>
      <c r="Y6" s="7" t="s">
        <v>24</v>
      </c>
      <c r="Z6" s="6">
        <v>18</v>
      </c>
      <c r="AA6" s="7" t="s">
        <v>27</v>
      </c>
      <c r="AB6" s="8" t="s">
        <v>28</v>
      </c>
    </row>
    <row r="7" spans="6:28" ht="15.75" thickBot="1" x14ac:dyDescent="0.3">
      <c r="F7" t="s">
        <v>0</v>
      </c>
      <c r="G7" t="s">
        <v>1</v>
      </c>
      <c r="T7" s="26">
        <f>T10*T9</f>
        <v>782.13874999999996</v>
      </c>
      <c r="V7" s="13" t="s">
        <v>94</v>
      </c>
      <c r="X7">
        <v>51</v>
      </c>
    </row>
    <row r="8" spans="6:28" ht="15.75" thickBot="1" x14ac:dyDescent="0.3">
      <c r="T8" s="13"/>
    </row>
    <row r="9" spans="6:28" ht="15.75" thickBot="1" x14ac:dyDescent="0.3">
      <c r="F9" t="s">
        <v>4</v>
      </c>
      <c r="G9" t="s">
        <v>7</v>
      </c>
      <c r="T9" s="15">
        <v>1</v>
      </c>
    </row>
    <row r="10" spans="6:28" ht="15.75" thickBot="1" x14ac:dyDescent="0.3">
      <c r="F10" t="s">
        <v>5</v>
      </c>
      <c r="G10" t="s">
        <v>6</v>
      </c>
      <c r="T10" s="14">
        <f>T25</f>
        <v>782.13874999999996</v>
      </c>
    </row>
    <row r="11" spans="6:28" x14ac:dyDescent="0.25">
      <c r="T11" s="13"/>
    </row>
    <row r="12" spans="6:28" ht="15.75" thickBot="1" x14ac:dyDescent="0.3">
      <c r="T12" s="13"/>
    </row>
    <row r="13" spans="6:28" ht="15.75" thickBot="1" x14ac:dyDescent="0.3">
      <c r="F13" t="s">
        <v>2</v>
      </c>
      <c r="G13" t="s">
        <v>3</v>
      </c>
      <c r="T13" s="15">
        <f>T15*T16</f>
        <v>821.24568750000003</v>
      </c>
    </row>
    <row r="14" spans="6:28" ht="15.75" thickBot="1" x14ac:dyDescent="0.3">
      <c r="T14" s="13"/>
    </row>
    <row r="15" spans="6:28" ht="15.75" thickBot="1" x14ac:dyDescent="0.3">
      <c r="F15" t="s">
        <v>8</v>
      </c>
      <c r="G15" t="s">
        <v>9</v>
      </c>
      <c r="T15" s="15">
        <f>T25</f>
        <v>782.13874999999996</v>
      </c>
    </row>
    <row r="16" spans="6:28" x14ac:dyDescent="0.25">
      <c r="F16" t="s">
        <v>10</v>
      </c>
      <c r="G16" t="s">
        <v>175</v>
      </c>
      <c r="T16" s="16">
        <v>1.05</v>
      </c>
    </row>
    <row r="17" spans="6:24" x14ac:dyDescent="0.25">
      <c r="T17" s="13"/>
    </row>
    <row r="18" spans="6:24" x14ac:dyDescent="0.25">
      <c r="F18" t="s">
        <v>11</v>
      </c>
      <c r="G18" t="s">
        <v>12</v>
      </c>
      <c r="T18" s="27">
        <f>T7/T20</f>
        <v>0.39702474619289341</v>
      </c>
      <c r="U18" t="s">
        <v>179</v>
      </c>
      <c r="V18" t="s">
        <v>180</v>
      </c>
      <c r="W18" s="28">
        <f>T7/8</f>
        <v>97.767343749999995</v>
      </c>
      <c r="X18" t="s">
        <v>181</v>
      </c>
    </row>
    <row r="19" spans="6:24" ht="15.75" thickBot="1" x14ac:dyDescent="0.3">
      <c r="T19" s="13"/>
      <c r="W19" s="10">
        <f>W18/30</f>
        <v>3.258911458333333</v>
      </c>
      <c r="X19" t="s">
        <v>182</v>
      </c>
    </row>
    <row r="20" spans="6:24" ht="15.75" thickBot="1" x14ac:dyDescent="0.3">
      <c r="F20" t="s">
        <v>13</v>
      </c>
      <c r="G20" t="s">
        <v>14</v>
      </c>
      <c r="T20" s="15">
        <v>1970</v>
      </c>
      <c r="W20" s="28">
        <f>W18/7</f>
        <v>13.966763392857143</v>
      </c>
      <c r="X20" t="s">
        <v>183</v>
      </c>
    </row>
    <row r="21" spans="6:24" x14ac:dyDescent="0.25">
      <c r="T21" s="13"/>
    </row>
    <row r="22" spans="6:24" x14ac:dyDescent="0.25">
      <c r="T22" s="13"/>
    </row>
    <row r="23" spans="6:24" x14ac:dyDescent="0.25">
      <c r="T23" s="13"/>
    </row>
    <row r="24" spans="6:24" ht="15.75" thickBot="1" x14ac:dyDescent="0.3">
      <c r="T24" s="13"/>
    </row>
    <row r="25" spans="6:24" ht="15.75" thickBot="1" x14ac:dyDescent="0.3">
      <c r="F25" t="s">
        <v>178</v>
      </c>
      <c r="G25" t="s">
        <v>29</v>
      </c>
      <c r="T25" s="15">
        <f>T27+T32+T33+T34+T35+T38</f>
        <v>782.13874999999996</v>
      </c>
    </row>
    <row r="26" spans="6:24" ht="15.75" thickBot="1" x14ac:dyDescent="0.3">
      <c r="T26" s="13"/>
    </row>
    <row r="27" spans="6:24" ht="15.75" thickBot="1" x14ac:dyDescent="0.3">
      <c r="F27" t="s">
        <v>30</v>
      </c>
      <c r="G27" t="s">
        <v>31</v>
      </c>
      <c r="T27" s="15">
        <v>0</v>
      </c>
    </row>
    <row r="28" spans="6:24" x14ac:dyDescent="0.25">
      <c r="F28" t="s">
        <v>32</v>
      </c>
      <c r="G28" t="s">
        <v>33</v>
      </c>
      <c r="T28" s="13"/>
    </row>
    <row r="29" spans="6:24" x14ac:dyDescent="0.25">
      <c r="T29" s="13"/>
    </row>
    <row r="30" spans="6:24" x14ac:dyDescent="0.25">
      <c r="F30" t="s">
        <v>34</v>
      </c>
      <c r="T30" s="13"/>
    </row>
    <row r="31" spans="6:24" ht="15.75" thickBot="1" x14ac:dyDescent="0.3">
      <c r="T31" s="13"/>
    </row>
    <row r="32" spans="6:24" ht="15.75" thickBot="1" x14ac:dyDescent="0.3">
      <c r="F32" t="s">
        <v>35</v>
      </c>
      <c r="G32" t="s">
        <v>37</v>
      </c>
      <c r="M32" s="9"/>
      <c r="T32" s="15">
        <v>0</v>
      </c>
    </row>
    <row r="33" spans="6:20" ht="15.75" thickBot="1" x14ac:dyDescent="0.3">
      <c r="F33" t="s">
        <v>36</v>
      </c>
      <c r="G33" t="s">
        <v>38</v>
      </c>
      <c r="T33" s="13">
        <v>0</v>
      </c>
    </row>
    <row r="34" spans="6:20" ht="15.75" thickBot="1" x14ac:dyDescent="0.3">
      <c r="F34" t="s">
        <v>39</v>
      </c>
      <c r="G34" t="s">
        <v>40</v>
      </c>
      <c r="T34" s="15">
        <v>0</v>
      </c>
    </row>
    <row r="35" spans="6:20" ht="15.75" thickBot="1" x14ac:dyDescent="0.3">
      <c r="F35" t="s">
        <v>41</v>
      </c>
      <c r="G35" t="s">
        <v>42</v>
      </c>
      <c r="N35" s="9"/>
      <c r="T35" s="14">
        <v>0</v>
      </c>
    </row>
    <row r="36" spans="6:20" x14ac:dyDescent="0.25">
      <c r="T36" s="13"/>
    </row>
    <row r="37" spans="6:20" ht="15.75" thickBot="1" x14ac:dyDescent="0.3">
      <c r="T37" s="13"/>
    </row>
    <row r="38" spans="6:20" ht="15.75" thickBot="1" x14ac:dyDescent="0.3">
      <c r="F38" t="s">
        <v>43</v>
      </c>
      <c r="S38" t="s">
        <v>177</v>
      </c>
      <c r="T38" s="15">
        <f>T39*G48</f>
        <v>782.13874999999996</v>
      </c>
    </row>
    <row r="39" spans="6:20" ht="15.75" thickBot="1" x14ac:dyDescent="0.3">
      <c r="S39" t="s">
        <v>44</v>
      </c>
      <c r="T39" s="15">
        <f>T239</f>
        <v>782.13874999999996</v>
      </c>
    </row>
    <row r="40" spans="6:20" x14ac:dyDescent="0.25">
      <c r="F40" t="s">
        <v>44</v>
      </c>
      <c r="G40" t="s">
        <v>47</v>
      </c>
      <c r="T40" s="13"/>
    </row>
    <row r="41" spans="6:20" x14ac:dyDescent="0.25">
      <c r="F41" t="s">
        <v>45</v>
      </c>
      <c r="G41" t="s">
        <v>46</v>
      </c>
      <c r="T41" s="13"/>
    </row>
    <row r="42" spans="6:20" x14ac:dyDescent="0.25">
      <c r="T42" s="13"/>
    </row>
    <row r="43" spans="6:20" x14ac:dyDescent="0.25">
      <c r="F43" t="s">
        <v>48</v>
      </c>
      <c r="L43" t="s">
        <v>53</v>
      </c>
      <c r="T43" s="13"/>
    </row>
    <row r="44" spans="6:20" x14ac:dyDescent="0.25">
      <c r="F44" t="s">
        <v>49</v>
      </c>
      <c r="T44" s="13"/>
    </row>
    <row r="45" spans="6:20" x14ac:dyDescent="0.25">
      <c r="T45" s="13"/>
    </row>
    <row r="46" spans="6:20" x14ac:dyDescent="0.25">
      <c r="F46" t="s">
        <v>50</v>
      </c>
      <c r="L46" t="s">
        <v>54</v>
      </c>
      <c r="T46" s="13"/>
    </row>
    <row r="47" spans="6:20" ht="15.75" thickBot="1" x14ac:dyDescent="0.3">
      <c r="F47" t="s">
        <v>51</v>
      </c>
      <c r="T47" s="13"/>
    </row>
    <row r="48" spans="6:20" ht="15.75" thickBot="1" x14ac:dyDescent="0.3">
      <c r="F48" t="s">
        <v>52</v>
      </c>
      <c r="G48" s="20">
        <v>1</v>
      </c>
      <c r="L48" t="s">
        <v>57</v>
      </c>
      <c r="T48" s="15">
        <v>0</v>
      </c>
    </row>
    <row r="49" spans="3:20" x14ac:dyDescent="0.25">
      <c r="F49" t="s">
        <v>55</v>
      </c>
      <c r="G49" s="10">
        <v>1</v>
      </c>
      <c r="T49" s="13"/>
    </row>
    <row r="50" spans="3:20" x14ac:dyDescent="0.25">
      <c r="F50" t="s">
        <v>56</v>
      </c>
      <c r="G50">
        <v>1.1000000000000001</v>
      </c>
      <c r="T50" s="13"/>
    </row>
    <row r="51" spans="3:20" x14ac:dyDescent="0.25">
      <c r="T51" s="13"/>
    </row>
    <row r="52" spans="3:20" x14ac:dyDescent="0.25">
      <c r="F52" t="s">
        <v>58</v>
      </c>
      <c r="L52" t="s">
        <v>59</v>
      </c>
      <c r="T52" s="13"/>
    </row>
    <row r="53" spans="3:20" ht="15.75" thickBot="1" x14ac:dyDescent="0.3">
      <c r="F53" t="s">
        <v>60</v>
      </c>
      <c r="T53" s="13"/>
    </row>
    <row r="54" spans="3:20" ht="15.75" thickBot="1" x14ac:dyDescent="0.3">
      <c r="C54" s="22"/>
      <c r="F54" s="11" t="s">
        <v>61</v>
      </c>
      <c r="G54">
        <v>1</v>
      </c>
      <c r="H54" s="17">
        <v>47</v>
      </c>
      <c r="T54" s="15">
        <f t="shared" ref="T54:T56" si="0">H54*G54</f>
        <v>47</v>
      </c>
    </row>
    <row r="55" spans="3:20" ht="15.75" thickBot="1" x14ac:dyDescent="0.3">
      <c r="C55" s="22"/>
      <c r="F55" s="11" t="s">
        <v>62</v>
      </c>
      <c r="G55">
        <v>1.05</v>
      </c>
      <c r="H55" s="17">
        <v>33</v>
      </c>
      <c r="T55" s="13">
        <f t="shared" si="0"/>
        <v>34.65</v>
      </c>
    </row>
    <row r="56" spans="3:20" ht="15.75" thickBot="1" x14ac:dyDescent="0.3">
      <c r="C56" s="23"/>
      <c r="F56" s="11" t="s">
        <v>63</v>
      </c>
      <c r="G56">
        <v>1.1000000000000001</v>
      </c>
      <c r="H56" s="17">
        <v>10</v>
      </c>
      <c r="T56" s="15">
        <f t="shared" si="0"/>
        <v>11</v>
      </c>
    </row>
    <row r="57" spans="3:20" ht="15.75" thickBot="1" x14ac:dyDescent="0.3">
      <c r="F57" s="11" t="s">
        <v>64</v>
      </c>
      <c r="G57">
        <v>1.1000000000000001</v>
      </c>
      <c r="H57" s="17">
        <v>40</v>
      </c>
      <c r="T57" s="13">
        <f>H57*G57</f>
        <v>44</v>
      </c>
    </row>
    <row r="58" spans="3:20" ht="15.75" thickBot="1" x14ac:dyDescent="0.3">
      <c r="F58" s="24" t="s">
        <v>174</v>
      </c>
      <c r="G58" s="21">
        <v>1.1499999999999999</v>
      </c>
      <c r="H58" s="17">
        <v>10</v>
      </c>
      <c r="T58" s="15">
        <f>H58*G58</f>
        <v>11.5</v>
      </c>
    </row>
    <row r="59" spans="3:20" x14ac:dyDescent="0.25">
      <c r="T59" s="13"/>
    </row>
    <row r="60" spans="3:20" x14ac:dyDescent="0.25">
      <c r="F60" s="11" t="s">
        <v>65</v>
      </c>
      <c r="T60" s="13"/>
    </row>
    <row r="61" spans="3:20" x14ac:dyDescent="0.25">
      <c r="F61" t="s">
        <v>106</v>
      </c>
      <c r="T61" s="13"/>
    </row>
    <row r="62" spans="3:20" x14ac:dyDescent="0.25">
      <c r="T62" s="13"/>
    </row>
    <row r="63" spans="3:20" x14ac:dyDescent="0.25">
      <c r="T63" s="13"/>
    </row>
    <row r="64" spans="3:20" ht="15.75" thickBot="1" x14ac:dyDescent="0.3">
      <c r="F64" t="s">
        <v>66</v>
      </c>
      <c r="T64" s="13"/>
    </row>
    <row r="65" spans="6:20" ht="15.75" thickBot="1" x14ac:dyDescent="0.3">
      <c r="F65" t="s">
        <v>67</v>
      </c>
      <c r="T65" s="15">
        <v>0</v>
      </c>
    </row>
    <row r="66" spans="6:20" x14ac:dyDescent="0.25">
      <c r="T66" s="13"/>
    </row>
    <row r="67" spans="6:20" x14ac:dyDescent="0.25">
      <c r="F67" t="s">
        <v>70</v>
      </c>
      <c r="T67" s="13"/>
    </row>
    <row r="68" spans="6:20" x14ac:dyDescent="0.25">
      <c r="F68" t="s">
        <v>71</v>
      </c>
      <c r="T68" s="13"/>
    </row>
    <row r="69" spans="6:20" x14ac:dyDescent="0.25">
      <c r="T69" s="13"/>
    </row>
    <row r="70" spans="6:20" ht="15.75" thickBot="1" x14ac:dyDescent="0.3">
      <c r="H70" t="s">
        <v>74</v>
      </c>
      <c r="T70" s="13"/>
    </row>
    <row r="71" spans="6:20" ht="15.75" thickBot="1" x14ac:dyDescent="0.3">
      <c r="F71" t="s">
        <v>72</v>
      </c>
      <c r="G71" t="s">
        <v>75</v>
      </c>
      <c r="H71">
        <v>3.2</v>
      </c>
      <c r="M71" t="s">
        <v>27</v>
      </c>
      <c r="T71" s="15">
        <v>0</v>
      </c>
    </row>
    <row r="72" spans="6:20" ht="30.75" thickBot="1" x14ac:dyDescent="0.3">
      <c r="F72" s="1" t="s">
        <v>76</v>
      </c>
      <c r="G72" t="s">
        <v>75</v>
      </c>
      <c r="H72">
        <v>0.2</v>
      </c>
      <c r="M72" t="s">
        <v>27</v>
      </c>
      <c r="T72" s="15">
        <v>0</v>
      </c>
    </row>
    <row r="73" spans="6:20" x14ac:dyDescent="0.25">
      <c r="T73" s="13"/>
    </row>
    <row r="74" spans="6:20" x14ac:dyDescent="0.25">
      <c r="T74" s="13"/>
    </row>
    <row r="75" spans="6:20" x14ac:dyDescent="0.25">
      <c r="F75" t="s">
        <v>77</v>
      </c>
      <c r="T75" s="13"/>
    </row>
    <row r="76" spans="6:20" x14ac:dyDescent="0.25">
      <c r="T76" s="13"/>
    </row>
    <row r="77" spans="6:20" ht="15.75" thickBot="1" x14ac:dyDescent="0.3">
      <c r="H77" t="s">
        <v>74</v>
      </c>
      <c r="T77" s="13"/>
    </row>
    <row r="78" spans="6:20" ht="15.75" thickBot="1" x14ac:dyDescent="0.3">
      <c r="F78" t="s">
        <v>72</v>
      </c>
      <c r="G78" t="s">
        <v>75</v>
      </c>
      <c r="H78">
        <v>2.7</v>
      </c>
      <c r="M78" t="s">
        <v>27</v>
      </c>
      <c r="T78" s="15">
        <v>0</v>
      </c>
    </row>
    <row r="79" spans="6:20" ht="30.75" thickBot="1" x14ac:dyDescent="0.3">
      <c r="F79" s="1" t="s">
        <v>78</v>
      </c>
      <c r="G79" t="s">
        <v>75</v>
      </c>
      <c r="H79">
        <v>0.35</v>
      </c>
      <c r="M79" t="s">
        <v>27</v>
      </c>
      <c r="T79" s="14">
        <v>0</v>
      </c>
    </row>
    <row r="80" spans="6:20" x14ac:dyDescent="0.25">
      <c r="T80" s="16"/>
    </row>
    <row r="81" spans="6:20" x14ac:dyDescent="0.25">
      <c r="T81" s="13"/>
    </row>
    <row r="82" spans="6:20" x14ac:dyDescent="0.25">
      <c r="T82" s="13"/>
    </row>
    <row r="83" spans="6:20" x14ac:dyDescent="0.25">
      <c r="F83" t="s">
        <v>79</v>
      </c>
      <c r="T83" s="13"/>
    </row>
    <row r="84" spans="6:20" ht="15.75" thickBot="1" x14ac:dyDescent="0.3">
      <c r="H84" t="s">
        <v>74</v>
      </c>
      <c r="T84" s="13"/>
    </row>
    <row r="85" spans="6:20" ht="15.75" thickBot="1" x14ac:dyDescent="0.3">
      <c r="F85" t="s">
        <v>72</v>
      </c>
      <c r="G85" t="s">
        <v>75</v>
      </c>
      <c r="H85">
        <v>2.8</v>
      </c>
      <c r="M85" t="s">
        <v>27</v>
      </c>
      <c r="T85" s="15">
        <v>0</v>
      </c>
    </row>
    <row r="86" spans="6:20" ht="30.75" thickBot="1" x14ac:dyDescent="0.3">
      <c r="F86" s="1" t="s">
        <v>80</v>
      </c>
      <c r="G86" t="s">
        <v>75</v>
      </c>
      <c r="H86">
        <v>0.36</v>
      </c>
      <c r="M86" t="s">
        <v>27</v>
      </c>
      <c r="T86" s="14">
        <v>0</v>
      </c>
    </row>
    <row r="87" spans="6:20" x14ac:dyDescent="0.25">
      <c r="T87" s="16"/>
    </row>
    <row r="88" spans="6:20" x14ac:dyDescent="0.25">
      <c r="T88" s="13"/>
    </row>
    <row r="89" spans="6:20" x14ac:dyDescent="0.25">
      <c r="F89" t="s">
        <v>81</v>
      </c>
      <c r="T89" s="13"/>
    </row>
    <row r="90" spans="6:20" x14ac:dyDescent="0.25">
      <c r="T90" s="13"/>
    </row>
    <row r="91" spans="6:20" x14ac:dyDescent="0.25">
      <c r="F91" t="s">
        <v>86</v>
      </c>
      <c r="T91" s="13"/>
    </row>
    <row r="92" spans="6:20" x14ac:dyDescent="0.25">
      <c r="G92" t="s">
        <v>85</v>
      </c>
      <c r="H92" t="s">
        <v>85</v>
      </c>
      <c r="T92" s="13"/>
    </row>
    <row r="93" spans="6:20" ht="105.75" thickBot="1" x14ac:dyDescent="0.3">
      <c r="F93" t="s">
        <v>82</v>
      </c>
      <c r="G93" s="1" t="s">
        <v>84</v>
      </c>
      <c r="H93" s="1" t="s">
        <v>17</v>
      </c>
      <c r="I93" s="1" t="s">
        <v>87</v>
      </c>
      <c r="T93" s="13"/>
    </row>
    <row r="94" spans="6:20" ht="15.75" thickBot="1" x14ac:dyDescent="0.3">
      <c r="F94" t="s">
        <v>92</v>
      </c>
      <c r="G94">
        <v>15</v>
      </c>
      <c r="H94">
        <v>6</v>
      </c>
      <c r="I94">
        <v>24</v>
      </c>
      <c r="J94" s="21" t="s">
        <v>27</v>
      </c>
      <c r="T94" s="15">
        <v>0</v>
      </c>
    </row>
    <row r="95" spans="6:20" x14ac:dyDescent="0.25">
      <c r="T95" s="16"/>
    </row>
    <row r="96" spans="6:20" x14ac:dyDescent="0.25">
      <c r="F96" t="s">
        <v>88</v>
      </c>
      <c r="T96" s="13"/>
    </row>
    <row r="97" spans="6:20" x14ac:dyDescent="0.25">
      <c r="F97" t="s">
        <v>89</v>
      </c>
      <c r="T97" s="13"/>
    </row>
    <row r="98" spans="6:20" x14ac:dyDescent="0.25">
      <c r="T98" s="13"/>
    </row>
    <row r="99" spans="6:20" x14ac:dyDescent="0.25">
      <c r="T99" s="13"/>
    </row>
    <row r="100" spans="6:20" x14ac:dyDescent="0.25">
      <c r="T100" s="13"/>
    </row>
    <row r="101" spans="6:20" x14ac:dyDescent="0.25">
      <c r="F101" t="s">
        <v>90</v>
      </c>
      <c r="T101" s="13"/>
    </row>
    <row r="102" spans="6:20" x14ac:dyDescent="0.25">
      <c r="T102" s="13"/>
    </row>
    <row r="103" spans="6:20" x14ac:dyDescent="0.25">
      <c r="F103" t="s">
        <v>91</v>
      </c>
      <c r="T103" s="13"/>
    </row>
    <row r="104" spans="6:20" x14ac:dyDescent="0.25">
      <c r="G104" t="s">
        <v>85</v>
      </c>
      <c r="T104" s="13"/>
    </row>
    <row r="105" spans="6:20" ht="75.75" thickBot="1" x14ac:dyDescent="0.3">
      <c r="F105" t="s">
        <v>82</v>
      </c>
      <c r="G105" s="1" t="s">
        <v>84</v>
      </c>
      <c r="H105" s="1" t="s">
        <v>87</v>
      </c>
      <c r="I105" s="1" t="s">
        <v>93</v>
      </c>
      <c r="T105" s="13"/>
    </row>
    <row r="106" spans="6:20" ht="15.75" thickBot="1" x14ac:dyDescent="0.3">
      <c r="F106" t="s">
        <v>92</v>
      </c>
      <c r="G106">
        <v>5</v>
      </c>
      <c r="H106">
        <v>7</v>
      </c>
      <c r="I106" s="17">
        <f>SUM(J106:J110)</f>
        <v>15.75</v>
      </c>
      <c r="J106">
        <v>4</v>
      </c>
      <c r="T106" s="15">
        <f>H106*I106</f>
        <v>110.25</v>
      </c>
    </row>
    <row r="107" spans="6:20" x14ac:dyDescent="0.25">
      <c r="J107">
        <f>9/2</f>
        <v>4.5</v>
      </c>
      <c r="T107" s="16"/>
    </row>
    <row r="108" spans="6:20" x14ac:dyDescent="0.25">
      <c r="J108">
        <v>0.5625</v>
      </c>
      <c r="T108" s="13"/>
    </row>
    <row r="109" spans="6:20" x14ac:dyDescent="0.25">
      <c r="J109">
        <f>16/4</f>
        <v>4</v>
      </c>
      <c r="T109" s="13"/>
    </row>
    <row r="110" spans="6:20" x14ac:dyDescent="0.25">
      <c r="J110">
        <f>43/16</f>
        <v>2.6875</v>
      </c>
      <c r="T110" s="13"/>
    </row>
    <row r="111" spans="6:20" x14ac:dyDescent="0.25">
      <c r="F111" t="s">
        <v>95</v>
      </c>
      <c r="T111" s="13"/>
    </row>
    <row r="112" spans="6:20" x14ac:dyDescent="0.25">
      <c r="F112" t="s">
        <v>96</v>
      </c>
      <c r="T112" s="13"/>
    </row>
    <row r="113" spans="6:20" ht="60.75" thickBot="1" x14ac:dyDescent="0.3">
      <c r="F113" t="s">
        <v>85</v>
      </c>
      <c r="G113" s="18" t="s">
        <v>87</v>
      </c>
      <c r="M113" s="1" t="s">
        <v>103</v>
      </c>
      <c r="T113" s="13"/>
    </row>
    <row r="114" spans="6:20" ht="30.75" thickBot="1" x14ac:dyDescent="0.3">
      <c r="F114" s="1" t="s">
        <v>97</v>
      </c>
      <c r="G114" t="s">
        <v>73</v>
      </c>
      <c r="H114" t="s">
        <v>98</v>
      </c>
      <c r="I114" t="s">
        <v>99</v>
      </c>
      <c r="J114" t="s">
        <v>100</v>
      </c>
      <c r="K114" t="s">
        <v>101</v>
      </c>
      <c r="L114" t="s">
        <v>102</v>
      </c>
      <c r="M114" s="17">
        <v>108</v>
      </c>
      <c r="T114" s="15">
        <f>((G115+H116+I117+L118)/4)*108</f>
        <v>99.63000000000001</v>
      </c>
    </row>
    <row r="115" spans="6:20" x14ac:dyDescent="0.25">
      <c r="F115">
        <v>7</v>
      </c>
      <c r="G115">
        <v>0.48</v>
      </c>
      <c r="T115" s="13"/>
    </row>
    <row r="116" spans="6:20" x14ac:dyDescent="0.25">
      <c r="F116">
        <v>12</v>
      </c>
      <c r="H116">
        <v>0.73</v>
      </c>
      <c r="T116" s="13"/>
    </row>
    <row r="117" spans="6:20" x14ac:dyDescent="0.25">
      <c r="F117">
        <v>15</v>
      </c>
      <c r="I117">
        <v>1.24</v>
      </c>
      <c r="T117" s="13"/>
    </row>
    <row r="118" spans="6:20" x14ac:dyDescent="0.25">
      <c r="F118">
        <v>15</v>
      </c>
      <c r="L118">
        <v>1.24</v>
      </c>
      <c r="T118" s="13"/>
    </row>
    <row r="119" spans="6:20" x14ac:dyDescent="0.25">
      <c r="T119" s="13"/>
    </row>
    <row r="120" spans="6:20" x14ac:dyDescent="0.25">
      <c r="T120" s="13"/>
    </row>
    <row r="121" spans="6:20" x14ac:dyDescent="0.25">
      <c r="F121" t="s">
        <v>104</v>
      </c>
      <c r="T121" s="13"/>
    </row>
    <row r="122" spans="6:20" ht="15.75" thickBot="1" x14ac:dyDescent="0.3">
      <c r="F122" t="s">
        <v>105</v>
      </c>
      <c r="T122" s="13"/>
    </row>
    <row r="123" spans="6:20" ht="15.75" thickBot="1" x14ac:dyDescent="0.3">
      <c r="F123" t="s">
        <v>106</v>
      </c>
      <c r="T123" s="15">
        <v>0</v>
      </c>
    </row>
    <row r="124" spans="6:20" x14ac:dyDescent="0.25">
      <c r="T124" s="13"/>
    </row>
    <row r="125" spans="6:20" x14ac:dyDescent="0.25">
      <c r="T125" s="13"/>
    </row>
    <row r="126" spans="6:20" x14ac:dyDescent="0.25">
      <c r="T126" s="13"/>
    </row>
    <row r="127" spans="6:20" x14ac:dyDescent="0.25">
      <c r="F127" t="s">
        <v>107</v>
      </c>
      <c r="T127" s="13"/>
    </row>
    <row r="128" spans="6:20" ht="15.75" thickBot="1" x14ac:dyDescent="0.3">
      <c r="F128" t="s">
        <v>108</v>
      </c>
      <c r="T128" s="13"/>
    </row>
    <row r="129" spans="6:20" ht="15.75" thickBot="1" x14ac:dyDescent="0.3">
      <c r="F129" t="s">
        <v>106</v>
      </c>
      <c r="T129" s="15">
        <v>0</v>
      </c>
    </row>
    <row r="130" spans="6:20" x14ac:dyDescent="0.25">
      <c r="T130" s="13"/>
    </row>
    <row r="131" spans="6:20" x14ac:dyDescent="0.25">
      <c r="T131" s="13"/>
    </row>
    <row r="132" spans="6:20" x14ac:dyDescent="0.25">
      <c r="T132" s="13"/>
    </row>
    <row r="133" spans="6:20" x14ac:dyDescent="0.25">
      <c r="F133" t="s">
        <v>109</v>
      </c>
      <c r="T133" s="13"/>
    </row>
    <row r="134" spans="6:20" ht="15.75" thickBot="1" x14ac:dyDescent="0.3">
      <c r="F134" t="s">
        <v>110</v>
      </c>
      <c r="T134" s="13"/>
    </row>
    <row r="135" spans="6:20" ht="15.75" thickBot="1" x14ac:dyDescent="0.3">
      <c r="F135" t="s">
        <v>106</v>
      </c>
      <c r="T135" s="15">
        <v>0</v>
      </c>
    </row>
    <row r="136" spans="6:20" x14ac:dyDescent="0.25">
      <c r="T136" s="13"/>
    </row>
    <row r="137" spans="6:20" x14ac:dyDescent="0.25">
      <c r="T137" s="13"/>
    </row>
    <row r="138" spans="6:20" x14ac:dyDescent="0.25">
      <c r="T138" s="13"/>
    </row>
    <row r="139" spans="6:20" x14ac:dyDescent="0.25">
      <c r="F139" t="s">
        <v>111</v>
      </c>
      <c r="T139" s="13"/>
    </row>
    <row r="140" spans="6:20" ht="15.75" thickBot="1" x14ac:dyDescent="0.3">
      <c r="F140" t="s">
        <v>113</v>
      </c>
      <c r="T140" s="13"/>
    </row>
    <row r="141" spans="6:20" ht="15.75" thickBot="1" x14ac:dyDescent="0.3">
      <c r="F141" t="s">
        <v>106</v>
      </c>
      <c r="T141" s="15">
        <v>0</v>
      </c>
    </row>
    <row r="142" spans="6:20" x14ac:dyDescent="0.25">
      <c r="T142" s="13"/>
    </row>
    <row r="143" spans="6:20" x14ac:dyDescent="0.25">
      <c r="T143" s="13"/>
    </row>
    <row r="144" spans="6:20" x14ac:dyDescent="0.25">
      <c r="T144" s="13"/>
    </row>
    <row r="145" spans="6:20" x14ac:dyDescent="0.25">
      <c r="F145" t="s">
        <v>112</v>
      </c>
      <c r="T145" s="13"/>
    </row>
    <row r="146" spans="6:20" ht="15.75" thickBot="1" x14ac:dyDescent="0.3">
      <c r="F146" t="s">
        <v>114</v>
      </c>
      <c r="T146" s="13"/>
    </row>
    <row r="147" spans="6:20" ht="15.75" thickBot="1" x14ac:dyDescent="0.3">
      <c r="F147" t="s">
        <v>106</v>
      </c>
      <c r="T147" s="15">
        <v>0</v>
      </c>
    </row>
    <row r="148" spans="6:20" x14ac:dyDescent="0.25">
      <c r="T148" s="13"/>
    </row>
    <row r="149" spans="6:20" x14ac:dyDescent="0.25">
      <c r="T149" s="13"/>
    </row>
    <row r="150" spans="6:20" x14ac:dyDescent="0.25">
      <c r="T150" s="13"/>
    </row>
    <row r="151" spans="6:20" x14ac:dyDescent="0.25">
      <c r="F151" t="s">
        <v>116</v>
      </c>
      <c r="T151" s="13"/>
    </row>
    <row r="152" spans="6:20" ht="15.75" thickBot="1" x14ac:dyDescent="0.3">
      <c r="F152" t="s">
        <v>115</v>
      </c>
      <c r="T152" s="13"/>
    </row>
    <row r="153" spans="6:20" ht="15.75" thickBot="1" x14ac:dyDescent="0.3">
      <c r="F153" t="s">
        <v>106</v>
      </c>
      <c r="T153" s="15">
        <v>0</v>
      </c>
    </row>
    <row r="154" spans="6:20" x14ac:dyDescent="0.25">
      <c r="T154" s="13"/>
    </row>
    <row r="155" spans="6:20" x14ac:dyDescent="0.25">
      <c r="T155" s="13"/>
    </row>
    <row r="156" spans="6:20" x14ac:dyDescent="0.25">
      <c r="F156" t="s">
        <v>117</v>
      </c>
      <c r="T156" s="13"/>
    </row>
    <row r="157" spans="6:20" x14ac:dyDescent="0.25">
      <c r="F157" t="s">
        <v>118</v>
      </c>
      <c r="T157" s="13"/>
    </row>
    <row r="158" spans="6:20" x14ac:dyDescent="0.25">
      <c r="T158" s="13"/>
    </row>
    <row r="159" spans="6:20" x14ac:dyDescent="0.25">
      <c r="G159" t="s">
        <v>85</v>
      </c>
      <c r="T159" s="13"/>
    </row>
    <row r="160" spans="6:20" ht="75.75" thickBot="1" x14ac:dyDescent="0.3">
      <c r="F160" t="s">
        <v>82</v>
      </c>
      <c r="G160" s="1" t="s">
        <v>119</v>
      </c>
      <c r="H160" s="1" t="s">
        <v>87</v>
      </c>
      <c r="I160" s="1" t="s">
        <v>93</v>
      </c>
      <c r="T160" s="13"/>
    </row>
    <row r="161" spans="6:20" ht="15.75" thickBot="1" x14ac:dyDescent="0.3">
      <c r="F161" t="s">
        <v>92</v>
      </c>
      <c r="G161" s="17">
        <v>34.58</v>
      </c>
      <c r="H161">
        <v>2.9</v>
      </c>
      <c r="I161" s="17">
        <f>SUM(J161:J165)</f>
        <v>7.4375</v>
      </c>
      <c r="J161">
        <v>2</v>
      </c>
      <c r="K161" t="s">
        <v>100</v>
      </c>
      <c r="T161" s="15">
        <f>H161*I161</f>
        <v>21.568749999999998</v>
      </c>
    </row>
    <row r="162" spans="6:20" x14ac:dyDescent="0.25">
      <c r="J162">
        <f>9/2</f>
        <v>4.5</v>
      </c>
      <c r="K162" t="s">
        <v>99</v>
      </c>
      <c r="T162" s="13"/>
    </row>
    <row r="163" spans="6:20" x14ac:dyDescent="0.25">
      <c r="J163">
        <f>3/16</f>
        <v>0.1875</v>
      </c>
      <c r="K163" t="s">
        <v>102</v>
      </c>
      <c r="T163" s="13"/>
    </row>
    <row r="164" spans="6:20" x14ac:dyDescent="0.25">
      <c r="J164">
        <v>0.5</v>
      </c>
      <c r="K164" t="s">
        <v>98</v>
      </c>
      <c r="T164" s="13"/>
    </row>
    <row r="165" spans="6:20" x14ac:dyDescent="0.25">
      <c r="J165">
        <f>4/16</f>
        <v>0.25</v>
      </c>
      <c r="K165" t="s">
        <v>102</v>
      </c>
      <c r="T165" s="13"/>
    </row>
    <row r="166" spans="6:20" x14ac:dyDescent="0.25">
      <c r="T166" s="13"/>
    </row>
    <row r="167" spans="6:20" x14ac:dyDescent="0.25">
      <c r="F167" t="s">
        <v>120</v>
      </c>
      <c r="T167" s="13"/>
    </row>
    <row r="168" spans="6:20" ht="15.75" thickBot="1" x14ac:dyDescent="0.3">
      <c r="F168" t="s">
        <v>121</v>
      </c>
      <c r="T168" s="13"/>
    </row>
    <row r="169" spans="6:20" ht="15.75" thickBot="1" x14ac:dyDescent="0.3">
      <c r="F169" t="s">
        <v>106</v>
      </c>
      <c r="T169" s="15">
        <v>0</v>
      </c>
    </row>
    <row r="170" spans="6:20" x14ac:dyDescent="0.25">
      <c r="T170" s="13"/>
    </row>
    <row r="171" spans="6:20" x14ac:dyDescent="0.25">
      <c r="T171" s="13"/>
    </row>
    <row r="172" spans="6:20" x14ac:dyDescent="0.25">
      <c r="T172" s="13"/>
    </row>
    <row r="173" spans="6:20" x14ac:dyDescent="0.25">
      <c r="F173" t="s">
        <v>122</v>
      </c>
      <c r="T173" s="13"/>
    </row>
    <row r="174" spans="6:20" ht="15.75" thickBot="1" x14ac:dyDescent="0.3">
      <c r="F174" t="s">
        <v>123</v>
      </c>
      <c r="T174" s="13"/>
    </row>
    <row r="175" spans="6:20" ht="15.75" thickBot="1" x14ac:dyDescent="0.3">
      <c r="F175" t="s">
        <v>106</v>
      </c>
      <c r="T175" s="15">
        <v>0</v>
      </c>
    </row>
    <row r="176" spans="6:20" x14ac:dyDescent="0.25">
      <c r="T176" s="13"/>
    </row>
    <row r="177" spans="6:20" x14ac:dyDescent="0.25">
      <c r="T177" s="13"/>
    </row>
    <row r="178" spans="6:20" x14ac:dyDescent="0.25">
      <c r="T178" s="13"/>
    </row>
    <row r="179" spans="6:20" x14ac:dyDescent="0.25">
      <c r="F179" t="s">
        <v>124</v>
      </c>
      <c r="T179" s="13"/>
    </row>
    <row r="180" spans="6:20" ht="15.75" thickBot="1" x14ac:dyDescent="0.3">
      <c r="F180" t="s">
        <v>125</v>
      </c>
      <c r="T180" s="13"/>
    </row>
    <row r="181" spans="6:20" ht="15.75" thickBot="1" x14ac:dyDescent="0.3">
      <c r="F181" t="s">
        <v>106</v>
      </c>
      <c r="T181" s="15">
        <v>0</v>
      </c>
    </row>
    <row r="182" spans="6:20" x14ac:dyDescent="0.25">
      <c r="T182" s="16"/>
    </row>
    <row r="183" spans="6:20" x14ac:dyDescent="0.25">
      <c r="T183" s="13"/>
    </row>
    <row r="184" spans="6:20" x14ac:dyDescent="0.25">
      <c r="T184" s="13"/>
    </row>
    <row r="185" spans="6:20" x14ac:dyDescent="0.25">
      <c r="F185" t="s">
        <v>126</v>
      </c>
      <c r="T185" s="13"/>
    </row>
    <row r="186" spans="6:20" ht="30.75" thickBot="1" x14ac:dyDescent="0.3">
      <c r="F186" t="s">
        <v>127</v>
      </c>
      <c r="H186" s="1" t="s">
        <v>87</v>
      </c>
      <c r="T186" s="13"/>
    </row>
    <row r="187" spans="6:20" ht="15.75" thickBot="1" x14ac:dyDescent="0.3">
      <c r="F187" t="s">
        <v>128</v>
      </c>
      <c r="G187" t="s">
        <v>129</v>
      </c>
      <c r="H187">
        <v>0.1</v>
      </c>
      <c r="I187" s="17">
        <v>269</v>
      </c>
      <c r="T187" s="15">
        <f>I187*H187</f>
        <v>26.900000000000002</v>
      </c>
    </row>
    <row r="188" spans="6:20" x14ac:dyDescent="0.25">
      <c r="F188" t="s">
        <v>130</v>
      </c>
      <c r="G188" t="s">
        <v>129</v>
      </c>
      <c r="H188">
        <v>0.11</v>
      </c>
      <c r="I188" s="17" t="s">
        <v>171</v>
      </c>
      <c r="T188" s="13"/>
    </row>
    <row r="189" spans="6:20" x14ac:dyDescent="0.25">
      <c r="F189" t="s">
        <v>131</v>
      </c>
      <c r="G189" t="s">
        <v>129</v>
      </c>
      <c r="H189">
        <v>0.09</v>
      </c>
      <c r="I189" s="17" t="s">
        <v>171</v>
      </c>
      <c r="T189" s="13"/>
    </row>
    <row r="190" spans="6:20" x14ac:dyDescent="0.25">
      <c r="F190" t="s">
        <v>132</v>
      </c>
      <c r="G190" t="s">
        <v>73</v>
      </c>
      <c r="H190">
        <v>1.64</v>
      </c>
      <c r="I190" s="17" t="s">
        <v>171</v>
      </c>
      <c r="T190" s="13"/>
    </row>
    <row r="191" spans="6:20" ht="15.75" thickBot="1" x14ac:dyDescent="0.3">
      <c r="F191" t="s">
        <v>133</v>
      </c>
      <c r="G191" t="s">
        <v>73</v>
      </c>
      <c r="H191">
        <v>2.5</v>
      </c>
      <c r="I191" s="17" t="s">
        <v>171</v>
      </c>
      <c r="T191" s="13"/>
    </row>
    <row r="192" spans="6:20" ht="15.75" thickBot="1" x14ac:dyDescent="0.3">
      <c r="F192" t="s">
        <v>134</v>
      </c>
      <c r="G192" t="s">
        <v>73</v>
      </c>
      <c r="H192">
        <v>2.64</v>
      </c>
      <c r="I192" s="17">
        <v>34</v>
      </c>
      <c r="T192" s="15">
        <f t="shared" ref="T192:T193" si="1">I192*H192</f>
        <v>89.76</v>
      </c>
    </row>
    <row r="193" spans="6:20" ht="15.75" thickBot="1" x14ac:dyDescent="0.3">
      <c r="F193" t="s">
        <v>172</v>
      </c>
      <c r="G193" t="s">
        <v>73</v>
      </c>
      <c r="H193">
        <v>2.64</v>
      </c>
      <c r="I193" s="17">
        <v>32</v>
      </c>
      <c r="T193" s="15">
        <f t="shared" si="1"/>
        <v>84.48</v>
      </c>
    </row>
    <row r="194" spans="6:20" x14ac:dyDescent="0.25">
      <c r="T194" s="13"/>
    </row>
    <row r="195" spans="6:20" x14ac:dyDescent="0.25">
      <c r="F195" t="s">
        <v>135</v>
      </c>
      <c r="T195" s="13"/>
    </row>
    <row r="196" spans="6:20" x14ac:dyDescent="0.25">
      <c r="T196" s="13"/>
    </row>
    <row r="197" spans="6:20" ht="30.75" thickBot="1" x14ac:dyDescent="0.3">
      <c r="F197" t="s">
        <v>136</v>
      </c>
      <c r="H197" s="1" t="s">
        <v>87</v>
      </c>
      <c r="T197" s="14"/>
    </row>
    <row r="198" spans="6:20" ht="15.75" thickBot="1" x14ac:dyDescent="0.3">
      <c r="F198" t="s">
        <v>137</v>
      </c>
      <c r="G198" t="s">
        <v>73</v>
      </c>
      <c r="H198">
        <v>0.45</v>
      </c>
      <c r="I198" s="17">
        <v>360</v>
      </c>
      <c r="J198" t="s">
        <v>173</v>
      </c>
      <c r="T198" s="15">
        <f>H198*I198</f>
        <v>162</v>
      </c>
    </row>
    <row r="199" spans="6:20" ht="30.75" thickBot="1" x14ac:dyDescent="0.3">
      <c r="F199" s="1" t="s">
        <v>138</v>
      </c>
      <c r="G199" t="s">
        <v>73</v>
      </c>
      <c r="H199">
        <v>0.2</v>
      </c>
      <c r="I199" s="17">
        <v>66</v>
      </c>
      <c r="T199" s="15">
        <f>H199*I199</f>
        <v>13.200000000000001</v>
      </c>
    </row>
    <row r="200" spans="6:20" x14ac:dyDescent="0.25">
      <c r="F200" s="1" t="s">
        <v>143</v>
      </c>
      <c r="G200" t="s">
        <v>73</v>
      </c>
      <c r="H200">
        <v>0.14000000000000001</v>
      </c>
      <c r="I200" s="17" t="s">
        <v>27</v>
      </c>
      <c r="T200" s="16"/>
    </row>
    <row r="201" spans="6:20" ht="30" x14ac:dyDescent="0.25">
      <c r="F201" s="1" t="s">
        <v>139</v>
      </c>
      <c r="G201" t="s">
        <v>73</v>
      </c>
      <c r="H201">
        <v>0.18</v>
      </c>
      <c r="I201" s="17" t="s">
        <v>27</v>
      </c>
      <c r="T201" s="13"/>
    </row>
    <row r="202" spans="6:20" ht="30" x14ac:dyDescent="0.25">
      <c r="F202" s="1" t="s">
        <v>140</v>
      </c>
      <c r="G202" t="s">
        <v>73</v>
      </c>
      <c r="H202">
        <v>0.45</v>
      </c>
      <c r="I202" s="17" t="s">
        <v>27</v>
      </c>
      <c r="T202" s="13"/>
    </row>
    <row r="203" spans="6:20" ht="30" x14ac:dyDescent="0.25">
      <c r="F203" s="1" t="s">
        <v>141</v>
      </c>
      <c r="G203" t="s">
        <v>73</v>
      </c>
      <c r="H203">
        <v>0.4</v>
      </c>
      <c r="I203" s="17" t="s">
        <v>27</v>
      </c>
      <c r="T203" s="13"/>
    </row>
    <row r="204" spans="6:20" ht="45" x14ac:dyDescent="0.25">
      <c r="F204" s="1" t="s">
        <v>142</v>
      </c>
      <c r="G204" t="s">
        <v>73</v>
      </c>
      <c r="H204">
        <v>0.2</v>
      </c>
      <c r="I204" s="17" t="s">
        <v>27</v>
      </c>
      <c r="T204" s="13"/>
    </row>
    <row r="205" spans="6:20" x14ac:dyDescent="0.25">
      <c r="T205" s="13"/>
    </row>
    <row r="206" spans="6:20" x14ac:dyDescent="0.25">
      <c r="T206" s="13"/>
    </row>
    <row r="207" spans="6:20" x14ac:dyDescent="0.25">
      <c r="T207" s="13"/>
    </row>
    <row r="208" spans="6:20" x14ac:dyDescent="0.25">
      <c r="F208" t="s">
        <v>144</v>
      </c>
      <c r="T208" s="13"/>
    </row>
    <row r="209" spans="6:20" x14ac:dyDescent="0.25">
      <c r="F209" t="s">
        <v>145</v>
      </c>
      <c r="T209" s="13"/>
    </row>
    <row r="210" spans="6:20" ht="105.75" thickBot="1" x14ac:dyDescent="0.3">
      <c r="F210" t="s">
        <v>146</v>
      </c>
      <c r="G210" s="1" t="s">
        <v>147</v>
      </c>
      <c r="H210" s="1" t="s">
        <v>148</v>
      </c>
      <c r="I210" s="1" t="s">
        <v>149</v>
      </c>
      <c r="J210" s="1" t="s">
        <v>159</v>
      </c>
      <c r="T210" s="13"/>
    </row>
    <row r="211" spans="6:20" ht="15.75" thickBot="1" x14ac:dyDescent="0.3">
      <c r="F211" t="s">
        <v>83</v>
      </c>
      <c r="G211">
        <v>7</v>
      </c>
      <c r="H211">
        <v>0.85</v>
      </c>
      <c r="I211">
        <v>0.95</v>
      </c>
      <c r="J211">
        <v>3</v>
      </c>
      <c r="T211" s="15">
        <f>(H211+I211)*3</f>
        <v>5.3999999999999995</v>
      </c>
    </row>
    <row r="212" spans="6:20" x14ac:dyDescent="0.25">
      <c r="T212" s="13"/>
    </row>
    <row r="213" spans="6:20" x14ac:dyDescent="0.25">
      <c r="T213" s="13"/>
    </row>
    <row r="214" spans="6:20" x14ac:dyDescent="0.25">
      <c r="T214" s="13"/>
    </row>
    <row r="215" spans="6:20" x14ac:dyDescent="0.25">
      <c r="F215" t="s">
        <v>150</v>
      </c>
      <c r="T215" s="13"/>
    </row>
    <row r="216" spans="6:20" ht="15.75" thickBot="1" x14ac:dyDescent="0.3">
      <c r="F216" t="s">
        <v>151</v>
      </c>
      <c r="T216" s="13"/>
    </row>
    <row r="217" spans="6:20" ht="15.75" thickBot="1" x14ac:dyDescent="0.3">
      <c r="F217" t="s">
        <v>152</v>
      </c>
      <c r="G217" t="s">
        <v>73</v>
      </c>
      <c r="H217">
        <v>0.8</v>
      </c>
      <c r="I217" t="s">
        <v>27</v>
      </c>
      <c r="T217" s="15">
        <v>0</v>
      </c>
    </row>
    <row r="218" spans="6:20" x14ac:dyDescent="0.25">
      <c r="T218" s="16"/>
    </row>
    <row r="219" spans="6:20" x14ac:dyDescent="0.25">
      <c r="T219" s="13"/>
    </row>
    <row r="220" spans="6:20" x14ac:dyDescent="0.25">
      <c r="T220" s="13"/>
    </row>
    <row r="221" spans="6:20" x14ac:dyDescent="0.25">
      <c r="F221" t="s">
        <v>153</v>
      </c>
      <c r="T221" s="13"/>
    </row>
    <row r="222" spans="6:20" x14ac:dyDescent="0.25">
      <c r="F222" t="s">
        <v>154</v>
      </c>
      <c r="T222" s="13"/>
    </row>
    <row r="223" spans="6:20" x14ac:dyDescent="0.25">
      <c r="F223" t="s">
        <v>106</v>
      </c>
      <c r="T223" s="13"/>
    </row>
    <row r="224" spans="6:20" x14ac:dyDescent="0.25">
      <c r="T224" s="13"/>
    </row>
    <row r="225" spans="6:21" x14ac:dyDescent="0.25">
      <c r="T225" s="13"/>
    </row>
    <row r="226" spans="6:21" x14ac:dyDescent="0.25">
      <c r="T226" s="13"/>
    </row>
    <row r="227" spans="6:21" x14ac:dyDescent="0.25">
      <c r="F227" t="s">
        <v>155</v>
      </c>
      <c r="T227" s="13"/>
    </row>
    <row r="228" spans="6:21" ht="15.75" thickBot="1" x14ac:dyDescent="0.3">
      <c r="F228" t="s">
        <v>156</v>
      </c>
      <c r="G228" t="s">
        <v>158</v>
      </c>
      <c r="T228" s="13"/>
    </row>
    <row r="229" spans="6:21" ht="15.75" thickBot="1" x14ac:dyDescent="0.3">
      <c r="F229" t="s">
        <v>157</v>
      </c>
      <c r="G229">
        <v>3</v>
      </c>
      <c r="H229">
        <v>5</v>
      </c>
      <c r="T229" s="15">
        <f>H229</f>
        <v>5</v>
      </c>
    </row>
    <row r="230" spans="6:21" x14ac:dyDescent="0.25">
      <c r="T230" s="16"/>
    </row>
    <row r="231" spans="6:21" x14ac:dyDescent="0.25">
      <c r="T231" s="13"/>
    </row>
    <row r="232" spans="6:21" x14ac:dyDescent="0.25">
      <c r="T232" s="13"/>
    </row>
    <row r="233" spans="6:21" x14ac:dyDescent="0.25">
      <c r="F233" t="s">
        <v>160</v>
      </c>
      <c r="T233" s="13"/>
    </row>
    <row r="234" spans="6:21" x14ac:dyDescent="0.25">
      <c r="F234" t="s">
        <v>161</v>
      </c>
      <c r="T234" s="13"/>
    </row>
    <row r="235" spans="6:21" x14ac:dyDescent="0.25">
      <c r="F235" t="s">
        <v>162</v>
      </c>
      <c r="T235" s="13"/>
    </row>
    <row r="236" spans="6:21" x14ac:dyDescent="0.25">
      <c r="T236" s="13"/>
    </row>
    <row r="237" spans="6:21" ht="15.75" thickBot="1" x14ac:dyDescent="0.3">
      <c r="F237" t="s">
        <v>163</v>
      </c>
      <c r="G237" t="s">
        <v>164</v>
      </c>
      <c r="H237" s="19" t="s">
        <v>165</v>
      </c>
      <c r="I237" t="s">
        <v>166</v>
      </c>
      <c r="J237" t="s">
        <v>167</v>
      </c>
      <c r="K237" t="s">
        <v>168</v>
      </c>
      <c r="L237" t="s">
        <v>169</v>
      </c>
      <c r="M237" t="s">
        <v>170</v>
      </c>
      <c r="T237" s="13"/>
    </row>
    <row r="238" spans="6:21" ht="15.75" thickBot="1" x14ac:dyDescent="0.3">
      <c r="F238">
        <v>3</v>
      </c>
      <c r="G238">
        <v>15.8</v>
      </c>
      <c r="T238" s="15">
        <f>G238</f>
        <v>15.8</v>
      </c>
    </row>
    <row r="239" spans="6:21" ht="15.75" thickBot="1" x14ac:dyDescent="0.3">
      <c r="T239" s="25">
        <f>SUM(T54:T238)</f>
        <v>782.13874999999996</v>
      </c>
      <c r="U239" t="s">
        <v>176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Y245"/>
  <sheetViews>
    <sheetView zoomScale="70" zoomScaleNormal="70" workbookViewId="0">
      <selection activeCell="Q19" sqref="Q19"/>
    </sheetView>
  </sheetViews>
  <sheetFormatPr defaultRowHeight="15" x14ac:dyDescent="0.25"/>
  <cols>
    <col min="6" max="6" width="24.140625" customWidth="1"/>
    <col min="17" max="17" width="16.5703125" customWidth="1"/>
    <col min="18" max="18" width="20.7109375" customWidth="1"/>
    <col min="19" max="19" width="23.7109375" customWidth="1"/>
    <col min="20" max="20" width="12.140625" customWidth="1"/>
    <col min="21" max="21" width="20.5703125" customWidth="1"/>
    <col min="22" max="22" width="19.85546875" customWidth="1"/>
    <col min="23" max="23" width="19.28515625" customWidth="1"/>
  </cols>
  <sheetData>
    <row r="4" spans="6:25" x14ac:dyDescent="0.25">
      <c r="G4" t="s">
        <v>68</v>
      </c>
      <c r="S4" s="29"/>
      <c r="T4" s="29"/>
      <c r="U4" s="29"/>
      <c r="V4" s="30"/>
      <c r="W4" s="30"/>
      <c r="X4" s="29"/>
      <c r="Y4" s="29"/>
    </row>
    <row r="5" spans="6:25" x14ac:dyDescent="0.25">
      <c r="G5" t="s">
        <v>69</v>
      </c>
      <c r="S5" s="30"/>
      <c r="T5" s="30"/>
      <c r="U5" s="30"/>
      <c r="V5" s="30"/>
      <c r="W5" s="30"/>
      <c r="X5" s="30"/>
      <c r="Y5" s="30"/>
    </row>
    <row r="6" spans="6:25" ht="39" customHeight="1" thickBot="1" x14ac:dyDescent="0.3">
      <c r="S6" s="31"/>
      <c r="T6" s="32"/>
      <c r="U6" s="31"/>
      <c r="V6" s="31"/>
      <c r="W6" s="31"/>
      <c r="X6" s="31"/>
      <c r="Y6" s="31"/>
    </row>
    <row r="7" spans="6:25" ht="15.75" thickBot="1" x14ac:dyDescent="0.3">
      <c r="F7" t="s">
        <v>0</v>
      </c>
      <c r="G7" t="s">
        <v>1</v>
      </c>
      <c r="Q7" s="26">
        <f>Q10*Q9</f>
        <v>3294.0915000000005</v>
      </c>
      <c r="S7" s="29"/>
      <c r="T7" s="29"/>
      <c r="U7" s="29"/>
      <c r="V7" s="29"/>
      <c r="W7" s="29"/>
      <c r="X7" s="29"/>
      <c r="Y7" s="29"/>
    </row>
    <row r="8" spans="6:25" ht="15.75" thickBot="1" x14ac:dyDescent="0.3">
      <c r="Q8" s="13"/>
      <c r="S8" s="29"/>
      <c r="T8" s="29"/>
      <c r="U8" s="29"/>
      <c r="V8" s="29"/>
      <c r="W8" s="29"/>
      <c r="X8" s="29"/>
      <c r="Y8" s="29"/>
    </row>
    <row r="9" spans="6:25" ht="15.75" thickBot="1" x14ac:dyDescent="0.3">
      <c r="F9" t="s">
        <v>4</v>
      </c>
      <c r="G9" t="s">
        <v>7</v>
      </c>
      <c r="Q9" s="15">
        <v>1</v>
      </c>
    </row>
    <row r="10" spans="6:25" ht="15.75" thickBot="1" x14ac:dyDescent="0.3">
      <c r="F10" t="s">
        <v>5</v>
      </c>
      <c r="G10" t="s">
        <v>6</v>
      </c>
      <c r="Q10" s="14">
        <f>Q13</f>
        <v>3294.0915000000005</v>
      </c>
    </row>
    <row r="11" spans="6:25" x14ac:dyDescent="0.25">
      <c r="Q11" s="13"/>
    </row>
    <row r="12" spans="6:25" ht="15.75" thickBot="1" x14ac:dyDescent="0.3">
      <c r="Q12" s="13"/>
    </row>
    <row r="13" spans="6:25" ht="15.75" thickBot="1" x14ac:dyDescent="0.3">
      <c r="F13" t="s">
        <v>2</v>
      </c>
      <c r="G13" t="s">
        <v>3</v>
      </c>
      <c r="Q13" s="15">
        <f>Q15*Q16</f>
        <v>3294.0915000000005</v>
      </c>
    </row>
    <row r="14" spans="6:25" ht="15.75" thickBot="1" x14ac:dyDescent="0.3">
      <c r="Q14" s="13"/>
    </row>
    <row r="15" spans="6:25" ht="15.75" thickBot="1" x14ac:dyDescent="0.3">
      <c r="F15" t="s">
        <v>8</v>
      </c>
      <c r="G15" t="s">
        <v>9</v>
      </c>
      <c r="Q15" s="15">
        <f>Q25</f>
        <v>3137.2300000000005</v>
      </c>
    </row>
    <row r="16" spans="6:25" x14ac:dyDescent="0.25">
      <c r="F16" t="s">
        <v>10</v>
      </c>
      <c r="G16" t="s">
        <v>175</v>
      </c>
      <c r="Q16" s="16">
        <v>1.05</v>
      </c>
    </row>
    <row r="17" spans="6:21" x14ac:dyDescent="0.25">
      <c r="Q17" s="13"/>
    </row>
    <row r="18" spans="6:21" x14ac:dyDescent="0.25">
      <c r="F18" t="s">
        <v>11</v>
      </c>
      <c r="G18" t="s">
        <v>12</v>
      </c>
      <c r="Q18" s="27">
        <f>Q7/Q20</f>
        <v>1.6721276649746195</v>
      </c>
      <c r="R18" t="s">
        <v>179</v>
      </c>
      <c r="S18" t="s">
        <v>180</v>
      </c>
      <c r="T18" s="28">
        <f>Q7/8</f>
        <v>411.76143750000006</v>
      </c>
      <c r="U18" t="s">
        <v>181</v>
      </c>
    </row>
    <row r="19" spans="6:21" ht="15.75" thickBot="1" x14ac:dyDescent="0.3">
      <c r="Q19" s="13"/>
      <c r="T19" s="10">
        <f>T18/30</f>
        <v>13.725381250000002</v>
      </c>
      <c r="U19" t="s">
        <v>182</v>
      </c>
    </row>
    <row r="20" spans="6:21" ht="15.75" thickBot="1" x14ac:dyDescent="0.3">
      <c r="F20" t="s">
        <v>13</v>
      </c>
      <c r="G20" t="s">
        <v>14</v>
      </c>
      <c r="Q20" s="15">
        <v>1970</v>
      </c>
      <c r="T20" s="28">
        <f>T18/7</f>
        <v>58.823062500000006</v>
      </c>
      <c r="U20" t="s">
        <v>183</v>
      </c>
    </row>
    <row r="21" spans="6:21" x14ac:dyDescent="0.25">
      <c r="Q21" s="13"/>
    </row>
    <row r="22" spans="6:21" x14ac:dyDescent="0.25">
      <c r="Q22" s="13"/>
    </row>
    <row r="23" spans="6:21" x14ac:dyDescent="0.25">
      <c r="Q23" s="13"/>
    </row>
    <row r="24" spans="6:21" ht="15.75" thickBot="1" x14ac:dyDescent="0.3">
      <c r="Q24" s="13"/>
    </row>
    <row r="25" spans="6:21" ht="15.75" thickBot="1" x14ac:dyDescent="0.3">
      <c r="F25" t="s">
        <v>178</v>
      </c>
      <c r="G25" t="s">
        <v>29</v>
      </c>
      <c r="Q25" s="15">
        <f>Q27+Q32+Q33+Q34+Q35+Q38</f>
        <v>3137.2300000000005</v>
      </c>
    </row>
    <row r="26" spans="6:21" ht="15.75" thickBot="1" x14ac:dyDescent="0.3">
      <c r="Q26" s="13"/>
    </row>
    <row r="27" spans="6:21" ht="15.75" thickBot="1" x14ac:dyDescent="0.3">
      <c r="F27" t="s">
        <v>30</v>
      </c>
      <c r="G27" t="s">
        <v>31</v>
      </c>
      <c r="Q27" s="15">
        <v>0</v>
      </c>
    </row>
    <row r="28" spans="6:21" x14ac:dyDescent="0.25">
      <c r="F28" t="s">
        <v>32</v>
      </c>
      <c r="G28" t="s">
        <v>33</v>
      </c>
      <c r="Q28" s="13"/>
    </row>
    <row r="29" spans="6:21" x14ac:dyDescent="0.25">
      <c r="Q29" s="13"/>
    </row>
    <row r="30" spans="6:21" x14ac:dyDescent="0.25">
      <c r="F30" t="s">
        <v>34</v>
      </c>
      <c r="Q30" s="13"/>
    </row>
    <row r="31" spans="6:21" ht="15.75" thickBot="1" x14ac:dyDescent="0.3">
      <c r="Q31" s="13"/>
    </row>
    <row r="32" spans="6:21" ht="15.75" thickBot="1" x14ac:dyDescent="0.3">
      <c r="F32" t="s">
        <v>35</v>
      </c>
      <c r="G32" t="s">
        <v>37</v>
      </c>
      <c r="M32" s="9"/>
      <c r="Q32" s="15">
        <v>0</v>
      </c>
    </row>
    <row r="33" spans="6:17" ht="15.75" thickBot="1" x14ac:dyDescent="0.3">
      <c r="F33" t="s">
        <v>36</v>
      </c>
      <c r="G33" t="s">
        <v>38</v>
      </c>
      <c r="Q33" s="13">
        <v>0</v>
      </c>
    </row>
    <row r="34" spans="6:17" ht="15.75" thickBot="1" x14ac:dyDescent="0.3">
      <c r="F34" t="s">
        <v>39</v>
      </c>
      <c r="G34" t="s">
        <v>40</v>
      </c>
      <c r="Q34" s="15">
        <v>0</v>
      </c>
    </row>
    <row r="35" spans="6:17" ht="15.75" thickBot="1" x14ac:dyDescent="0.3">
      <c r="F35" t="s">
        <v>41</v>
      </c>
      <c r="G35" t="s">
        <v>42</v>
      </c>
      <c r="Q35" s="14">
        <v>0</v>
      </c>
    </row>
    <row r="36" spans="6:17" x14ac:dyDescent="0.25">
      <c r="Q36" s="13"/>
    </row>
    <row r="37" spans="6:17" ht="15.75" thickBot="1" x14ac:dyDescent="0.3">
      <c r="Q37" s="13"/>
    </row>
    <row r="38" spans="6:17" ht="15.75" thickBot="1" x14ac:dyDescent="0.3">
      <c r="F38" t="s">
        <v>43</v>
      </c>
      <c r="P38" t="s">
        <v>177</v>
      </c>
      <c r="Q38" s="15">
        <f>Q39*G48</f>
        <v>3137.2300000000005</v>
      </c>
    </row>
    <row r="39" spans="6:17" ht="15.75" thickBot="1" x14ac:dyDescent="0.3">
      <c r="P39" t="s">
        <v>44</v>
      </c>
      <c r="Q39" s="15">
        <f>Q245</f>
        <v>3137.2300000000005</v>
      </c>
    </row>
    <row r="40" spans="6:17" x14ac:dyDescent="0.25">
      <c r="F40" t="s">
        <v>44</v>
      </c>
      <c r="G40" t="s">
        <v>47</v>
      </c>
      <c r="Q40" s="13"/>
    </row>
    <row r="41" spans="6:17" x14ac:dyDescent="0.25">
      <c r="F41" t="s">
        <v>45</v>
      </c>
      <c r="G41" t="s">
        <v>46</v>
      </c>
      <c r="Q41" s="13"/>
    </row>
    <row r="42" spans="6:17" x14ac:dyDescent="0.25">
      <c r="Q42" s="13"/>
    </row>
    <row r="43" spans="6:17" x14ac:dyDescent="0.25">
      <c r="F43" t="s">
        <v>48</v>
      </c>
      <c r="L43" t="s">
        <v>53</v>
      </c>
      <c r="Q43" s="13"/>
    </row>
    <row r="44" spans="6:17" x14ac:dyDescent="0.25">
      <c r="F44" t="s">
        <v>49</v>
      </c>
      <c r="Q44" s="13"/>
    </row>
    <row r="45" spans="6:17" x14ac:dyDescent="0.25">
      <c r="Q45" s="13"/>
    </row>
    <row r="46" spans="6:17" x14ac:dyDescent="0.25">
      <c r="F46" t="s">
        <v>50</v>
      </c>
      <c r="L46" t="s">
        <v>54</v>
      </c>
      <c r="Q46" s="13"/>
    </row>
    <row r="47" spans="6:17" ht="15.75" thickBot="1" x14ac:dyDescent="0.3">
      <c r="F47" t="s">
        <v>51</v>
      </c>
      <c r="Q47" s="13"/>
    </row>
    <row r="48" spans="6:17" ht="15.75" thickBot="1" x14ac:dyDescent="0.3">
      <c r="F48" t="s">
        <v>52</v>
      </c>
      <c r="G48" s="20">
        <v>1</v>
      </c>
      <c r="L48" t="s">
        <v>57</v>
      </c>
      <c r="Q48" s="15">
        <v>0</v>
      </c>
    </row>
    <row r="49" spans="3:17" x14ac:dyDescent="0.25">
      <c r="F49" t="s">
        <v>55</v>
      </c>
      <c r="G49" s="10">
        <v>1</v>
      </c>
      <c r="Q49" s="13"/>
    </row>
    <row r="50" spans="3:17" x14ac:dyDescent="0.25">
      <c r="F50" t="s">
        <v>56</v>
      </c>
      <c r="G50">
        <v>1.1000000000000001</v>
      </c>
      <c r="Q50" s="13"/>
    </row>
    <row r="51" spans="3:17" x14ac:dyDescent="0.25">
      <c r="Q51" s="13"/>
    </row>
    <row r="52" spans="3:17" x14ac:dyDescent="0.25">
      <c r="F52" t="s">
        <v>58</v>
      </c>
      <c r="L52" t="s">
        <v>59</v>
      </c>
      <c r="Q52" s="13"/>
    </row>
    <row r="53" spans="3:17" ht="15.75" thickBot="1" x14ac:dyDescent="0.3">
      <c r="F53" t="s">
        <v>60</v>
      </c>
      <c r="Q53" s="13"/>
    </row>
    <row r="54" spans="3:17" ht="15.75" thickBot="1" x14ac:dyDescent="0.3">
      <c r="C54" s="22"/>
      <c r="F54" s="24"/>
      <c r="G54" s="21"/>
      <c r="H54" s="21"/>
      <c r="Q54" s="15">
        <f>[1]Лист1!$D$13</f>
        <v>159.75</v>
      </c>
    </row>
    <row r="55" spans="3:17" ht="15.75" thickBot="1" x14ac:dyDescent="0.3">
      <c r="C55" s="22"/>
      <c r="F55" s="24"/>
      <c r="G55" s="21"/>
      <c r="H55" s="21"/>
      <c r="Q55" s="13">
        <f>H55*G55</f>
        <v>0</v>
      </c>
    </row>
    <row r="56" spans="3:17" ht="15.75" thickBot="1" x14ac:dyDescent="0.3">
      <c r="C56" s="23"/>
      <c r="F56" s="24"/>
      <c r="G56" s="21"/>
      <c r="H56" s="21"/>
      <c r="Q56" s="15">
        <f>H56*G56</f>
        <v>0</v>
      </c>
    </row>
    <row r="57" spans="3:17" ht="15.75" thickBot="1" x14ac:dyDescent="0.3">
      <c r="F57" s="24"/>
      <c r="G57" s="21"/>
      <c r="H57" s="21"/>
      <c r="Q57" s="13">
        <f>H57*G57</f>
        <v>0</v>
      </c>
    </row>
    <row r="58" spans="3:17" ht="15.75" thickBot="1" x14ac:dyDescent="0.3">
      <c r="F58" s="24"/>
      <c r="G58" s="21"/>
      <c r="H58" s="21"/>
      <c r="Q58" s="15">
        <f>H58*G58</f>
        <v>0</v>
      </c>
    </row>
    <row r="59" spans="3:17" x14ac:dyDescent="0.25">
      <c r="Q59" s="13"/>
    </row>
    <row r="60" spans="3:17" x14ac:dyDescent="0.25">
      <c r="F60" s="11" t="s">
        <v>65</v>
      </c>
      <c r="Q60" s="13"/>
    </row>
    <row r="61" spans="3:17" x14ac:dyDescent="0.25">
      <c r="F61" t="s">
        <v>106</v>
      </c>
      <c r="Q61" s="13"/>
    </row>
    <row r="62" spans="3:17" x14ac:dyDescent="0.25">
      <c r="Q62" s="13"/>
    </row>
    <row r="63" spans="3:17" x14ac:dyDescent="0.25">
      <c r="Q63" s="13"/>
    </row>
    <row r="64" spans="3:17" ht="15.75" thickBot="1" x14ac:dyDescent="0.3">
      <c r="F64" t="s">
        <v>66</v>
      </c>
      <c r="Q64" s="13"/>
    </row>
    <row r="65" spans="6:17" ht="15.75" thickBot="1" x14ac:dyDescent="0.3">
      <c r="F65" t="s">
        <v>67</v>
      </c>
      <c r="Q65" s="15">
        <v>0</v>
      </c>
    </row>
    <row r="66" spans="6:17" x14ac:dyDescent="0.25">
      <c r="Q66" s="13"/>
    </row>
    <row r="67" spans="6:17" x14ac:dyDescent="0.25">
      <c r="F67" t="s">
        <v>70</v>
      </c>
      <c r="Q67" s="13"/>
    </row>
    <row r="68" spans="6:17" x14ac:dyDescent="0.25">
      <c r="F68" t="s">
        <v>71</v>
      </c>
      <c r="Q68" s="13"/>
    </row>
    <row r="69" spans="6:17" x14ac:dyDescent="0.25">
      <c r="Q69" s="13"/>
    </row>
    <row r="70" spans="6:17" ht="15.75" thickBot="1" x14ac:dyDescent="0.3">
      <c r="H70" t="s">
        <v>74</v>
      </c>
      <c r="Q70" s="13"/>
    </row>
    <row r="71" spans="6:17" ht="15.75" thickBot="1" x14ac:dyDescent="0.3">
      <c r="F71" t="s">
        <v>72</v>
      </c>
      <c r="G71" t="s">
        <v>75</v>
      </c>
      <c r="H71">
        <v>3.2</v>
      </c>
      <c r="M71" t="s">
        <v>27</v>
      </c>
      <c r="Q71" s="15">
        <v>0</v>
      </c>
    </row>
    <row r="72" spans="6:17" ht="30.75" thickBot="1" x14ac:dyDescent="0.3">
      <c r="F72" s="1" t="s">
        <v>76</v>
      </c>
      <c r="G72" t="s">
        <v>75</v>
      </c>
      <c r="H72">
        <v>0.2</v>
      </c>
      <c r="M72" t="s">
        <v>27</v>
      </c>
      <c r="Q72" s="15">
        <v>0</v>
      </c>
    </row>
    <row r="73" spans="6:17" x14ac:dyDescent="0.25">
      <c r="Q73" s="13"/>
    </row>
    <row r="74" spans="6:17" x14ac:dyDescent="0.25">
      <c r="Q74" s="13"/>
    </row>
    <row r="75" spans="6:17" x14ac:dyDescent="0.25">
      <c r="F75" t="s">
        <v>77</v>
      </c>
      <c r="Q75" s="13"/>
    </row>
    <row r="76" spans="6:17" x14ac:dyDescent="0.25">
      <c r="Q76" s="13"/>
    </row>
    <row r="77" spans="6:17" ht="15.75" thickBot="1" x14ac:dyDescent="0.3">
      <c r="H77" t="s">
        <v>74</v>
      </c>
      <c r="Q77" s="13"/>
    </row>
    <row r="78" spans="6:17" ht="15.75" thickBot="1" x14ac:dyDescent="0.3">
      <c r="F78" t="s">
        <v>72</v>
      </c>
      <c r="G78" t="s">
        <v>75</v>
      </c>
      <c r="H78">
        <v>2.7</v>
      </c>
      <c r="M78" t="s">
        <v>27</v>
      </c>
      <c r="Q78" s="15">
        <v>0</v>
      </c>
    </row>
    <row r="79" spans="6:17" ht="30.75" thickBot="1" x14ac:dyDescent="0.3">
      <c r="F79" s="1" t="s">
        <v>78</v>
      </c>
      <c r="G79" t="s">
        <v>75</v>
      </c>
      <c r="H79">
        <v>0.35</v>
      </c>
      <c r="M79" t="s">
        <v>27</v>
      </c>
      <c r="Q79" s="14">
        <v>0</v>
      </c>
    </row>
    <row r="80" spans="6:17" x14ac:dyDescent="0.25">
      <c r="Q80" s="16"/>
    </row>
    <row r="81" spans="6:17" x14ac:dyDescent="0.25">
      <c r="Q81" s="13"/>
    </row>
    <row r="82" spans="6:17" x14ac:dyDescent="0.25">
      <c r="Q82" s="13"/>
    </row>
    <row r="83" spans="6:17" x14ac:dyDescent="0.25">
      <c r="F83" t="s">
        <v>79</v>
      </c>
      <c r="Q83" s="13"/>
    </row>
    <row r="84" spans="6:17" ht="15.75" thickBot="1" x14ac:dyDescent="0.3">
      <c r="H84" t="s">
        <v>74</v>
      </c>
      <c r="Q84" s="13"/>
    </row>
    <row r="85" spans="6:17" ht="15.75" thickBot="1" x14ac:dyDescent="0.3">
      <c r="F85" t="s">
        <v>72</v>
      </c>
      <c r="G85" t="s">
        <v>75</v>
      </c>
      <c r="H85">
        <v>2.8</v>
      </c>
      <c r="M85" t="s">
        <v>27</v>
      </c>
      <c r="Q85" s="15">
        <v>0</v>
      </c>
    </row>
    <row r="86" spans="6:17" ht="30.75" thickBot="1" x14ac:dyDescent="0.3">
      <c r="F86" s="1" t="s">
        <v>80</v>
      </c>
      <c r="G86" t="s">
        <v>75</v>
      </c>
      <c r="H86">
        <v>0.36</v>
      </c>
      <c r="M86" t="s">
        <v>27</v>
      </c>
      <c r="Q86" s="14">
        <v>0</v>
      </c>
    </row>
    <row r="87" spans="6:17" x14ac:dyDescent="0.25">
      <c r="Q87" s="16"/>
    </row>
    <row r="88" spans="6:17" x14ac:dyDescent="0.25">
      <c r="Q88" s="13"/>
    </row>
    <row r="89" spans="6:17" x14ac:dyDescent="0.25">
      <c r="F89" t="s">
        <v>81</v>
      </c>
      <c r="Q89" s="13"/>
    </row>
    <row r="90" spans="6:17" x14ac:dyDescent="0.25">
      <c r="Q90" s="13"/>
    </row>
    <row r="91" spans="6:17" x14ac:dyDescent="0.25">
      <c r="F91" t="s">
        <v>86</v>
      </c>
      <c r="Q91" s="13"/>
    </row>
    <row r="92" spans="6:17" x14ac:dyDescent="0.25">
      <c r="G92" t="s">
        <v>85</v>
      </c>
      <c r="H92" t="s">
        <v>85</v>
      </c>
      <c r="Q92" s="13"/>
    </row>
    <row r="93" spans="6:17" ht="105.75" thickBot="1" x14ac:dyDescent="0.3">
      <c r="F93" t="s">
        <v>82</v>
      </c>
      <c r="G93" s="1" t="s">
        <v>84</v>
      </c>
      <c r="H93" s="1" t="s">
        <v>17</v>
      </c>
      <c r="I93" s="1" t="s">
        <v>87</v>
      </c>
      <c r="Q93" s="13"/>
    </row>
    <row r="94" spans="6:17" ht="15.75" thickBot="1" x14ac:dyDescent="0.3">
      <c r="F94" t="s">
        <v>92</v>
      </c>
      <c r="G94">
        <v>15</v>
      </c>
      <c r="H94">
        <v>6</v>
      </c>
      <c r="I94">
        <v>24</v>
      </c>
      <c r="J94" s="21" t="s">
        <v>27</v>
      </c>
      <c r="Q94" s="15">
        <v>0</v>
      </c>
    </row>
    <row r="95" spans="6:17" x14ac:dyDescent="0.25">
      <c r="Q95" s="16"/>
    </row>
    <row r="96" spans="6:17" x14ac:dyDescent="0.25">
      <c r="F96" t="s">
        <v>88</v>
      </c>
      <c r="Q96" s="13"/>
    </row>
    <row r="97" spans="6:17" x14ac:dyDescent="0.25">
      <c r="F97" t="s">
        <v>89</v>
      </c>
      <c r="Q97" s="13"/>
    </row>
    <row r="98" spans="6:17" x14ac:dyDescent="0.25">
      <c r="Q98" s="13"/>
    </row>
    <row r="99" spans="6:17" x14ac:dyDescent="0.25">
      <c r="Q99" s="13"/>
    </row>
    <row r="100" spans="6:17" x14ac:dyDescent="0.25">
      <c r="Q100" s="13"/>
    </row>
    <row r="101" spans="6:17" x14ac:dyDescent="0.25">
      <c r="F101" t="s">
        <v>90</v>
      </c>
      <c r="Q101" s="13"/>
    </row>
    <row r="102" spans="6:17" x14ac:dyDescent="0.25">
      <c r="Q102" s="13"/>
    </row>
    <row r="103" spans="6:17" x14ac:dyDescent="0.25">
      <c r="F103" t="s">
        <v>91</v>
      </c>
      <c r="Q103" s="13"/>
    </row>
    <row r="104" spans="6:17" x14ac:dyDescent="0.25">
      <c r="G104" t="s">
        <v>85</v>
      </c>
      <c r="Q104" s="13"/>
    </row>
    <row r="105" spans="6:17" ht="75.75" thickBot="1" x14ac:dyDescent="0.3">
      <c r="F105" t="s">
        <v>82</v>
      </c>
      <c r="G105" s="1" t="s">
        <v>84</v>
      </c>
      <c r="H105" s="1" t="s">
        <v>87</v>
      </c>
      <c r="I105" s="1" t="s">
        <v>93</v>
      </c>
      <c r="Q105" s="13"/>
    </row>
    <row r="106" spans="6:17" ht="15.75" thickBot="1" x14ac:dyDescent="0.3">
      <c r="F106" s="11"/>
      <c r="I106" s="21"/>
      <c r="Q106" s="15">
        <f>[1]Лист1!$D$49</f>
        <v>2452.5</v>
      </c>
    </row>
    <row r="107" spans="6:17" ht="15.75" thickBot="1" x14ac:dyDescent="0.3">
      <c r="F107" s="11"/>
      <c r="I107" s="21"/>
      <c r="Q107" s="16"/>
    </row>
    <row r="108" spans="6:17" ht="15.75" thickBot="1" x14ac:dyDescent="0.3">
      <c r="F108" s="11"/>
      <c r="I108" s="21"/>
      <c r="Q108" s="16"/>
    </row>
    <row r="109" spans="6:17" ht="15.75" thickBot="1" x14ac:dyDescent="0.3">
      <c r="I109" s="21"/>
      <c r="Q109" s="16"/>
    </row>
    <row r="110" spans="6:17" ht="15.75" thickBot="1" x14ac:dyDescent="0.3">
      <c r="I110" s="21"/>
      <c r="Q110" s="16"/>
    </row>
    <row r="111" spans="6:17" ht="15.75" thickBot="1" x14ac:dyDescent="0.3">
      <c r="I111" s="21"/>
      <c r="Q111" s="16"/>
    </row>
    <row r="112" spans="6:17" ht="15.75" thickBot="1" x14ac:dyDescent="0.3">
      <c r="I112" s="21"/>
      <c r="Q112" s="16"/>
    </row>
    <row r="113" spans="6:17" x14ac:dyDescent="0.25">
      <c r="Q113" s="16"/>
    </row>
    <row r="114" spans="6:17" x14ac:dyDescent="0.25">
      <c r="Q114" s="13"/>
    </row>
    <row r="115" spans="6:17" x14ac:dyDescent="0.25">
      <c r="Q115" s="13"/>
    </row>
    <row r="116" spans="6:17" x14ac:dyDescent="0.25">
      <c r="Q116" s="13"/>
    </row>
    <row r="117" spans="6:17" x14ac:dyDescent="0.25">
      <c r="F117" t="s">
        <v>95</v>
      </c>
      <c r="Q117" s="13"/>
    </row>
    <row r="118" spans="6:17" x14ac:dyDescent="0.25">
      <c r="F118" t="s">
        <v>96</v>
      </c>
      <c r="Q118" s="13"/>
    </row>
    <row r="119" spans="6:17" ht="60.75" thickBot="1" x14ac:dyDescent="0.3">
      <c r="F119" t="s">
        <v>85</v>
      </c>
      <c r="G119" s="18" t="s">
        <v>87</v>
      </c>
      <c r="M119" s="1" t="s">
        <v>103</v>
      </c>
      <c r="Q119" s="13"/>
    </row>
    <row r="120" spans="6:17" ht="30.75" thickBot="1" x14ac:dyDescent="0.3">
      <c r="F120" s="1" t="s">
        <v>97</v>
      </c>
      <c r="G120" t="s">
        <v>73</v>
      </c>
      <c r="H120" t="s">
        <v>98</v>
      </c>
      <c r="I120" t="s">
        <v>99</v>
      </c>
      <c r="J120" t="s">
        <v>100</v>
      </c>
      <c r="K120" t="s">
        <v>101</v>
      </c>
      <c r="L120" t="s">
        <v>102</v>
      </c>
      <c r="M120" s="17">
        <v>108</v>
      </c>
      <c r="Q120" s="15"/>
    </row>
    <row r="121" spans="6:17" x14ac:dyDescent="0.25">
      <c r="Q121" s="13">
        <f>[1]Лист1!$D$51</f>
        <v>130.44999999999999</v>
      </c>
    </row>
    <row r="122" spans="6:17" x14ac:dyDescent="0.25">
      <c r="Q122" s="13"/>
    </row>
    <row r="123" spans="6:17" x14ac:dyDescent="0.25">
      <c r="Q123" s="13"/>
    </row>
    <row r="124" spans="6:17" x14ac:dyDescent="0.25">
      <c r="Q124" s="13"/>
    </row>
    <row r="125" spans="6:17" x14ac:dyDescent="0.25">
      <c r="Q125" s="13"/>
    </row>
    <row r="126" spans="6:17" x14ac:dyDescent="0.25">
      <c r="Q126" s="13"/>
    </row>
    <row r="127" spans="6:17" x14ac:dyDescent="0.25">
      <c r="F127" t="s">
        <v>104</v>
      </c>
      <c r="Q127" s="13"/>
    </row>
    <row r="128" spans="6:17" ht="15.75" thickBot="1" x14ac:dyDescent="0.3">
      <c r="F128" t="s">
        <v>105</v>
      </c>
      <c r="Q128" s="13"/>
    </row>
    <row r="129" spans="6:17" ht="15.75" thickBot="1" x14ac:dyDescent="0.3">
      <c r="F129" t="s">
        <v>106</v>
      </c>
      <c r="Q129" s="15">
        <v>0</v>
      </c>
    </row>
    <row r="130" spans="6:17" x14ac:dyDescent="0.25">
      <c r="Q130" s="13"/>
    </row>
    <row r="131" spans="6:17" x14ac:dyDescent="0.25">
      <c r="Q131" s="13"/>
    </row>
    <row r="132" spans="6:17" x14ac:dyDescent="0.25">
      <c r="Q132" s="13"/>
    </row>
    <row r="133" spans="6:17" x14ac:dyDescent="0.25">
      <c r="F133" t="s">
        <v>107</v>
      </c>
      <c r="Q133" s="13"/>
    </row>
    <row r="134" spans="6:17" ht="15.75" thickBot="1" x14ac:dyDescent="0.3">
      <c r="F134" t="s">
        <v>108</v>
      </c>
      <c r="Q134" s="13"/>
    </row>
    <row r="135" spans="6:17" ht="15.75" thickBot="1" x14ac:dyDescent="0.3">
      <c r="F135" t="s">
        <v>106</v>
      </c>
      <c r="Q135" s="15">
        <v>0</v>
      </c>
    </row>
    <row r="136" spans="6:17" x14ac:dyDescent="0.25">
      <c r="Q136" s="13"/>
    </row>
    <row r="137" spans="6:17" x14ac:dyDescent="0.25">
      <c r="Q137" s="13"/>
    </row>
    <row r="138" spans="6:17" x14ac:dyDescent="0.25">
      <c r="Q138" s="13"/>
    </row>
    <row r="139" spans="6:17" x14ac:dyDescent="0.25">
      <c r="F139" t="s">
        <v>109</v>
      </c>
      <c r="Q139" s="13"/>
    </row>
    <row r="140" spans="6:17" ht="15.75" thickBot="1" x14ac:dyDescent="0.3">
      <c r="F140" t="s">
        <v>110</v>
      </c>
      <c r="Q140" s="13"/>
    </row>
    <row r="141" spans="6:17" ht="15.75" thickBot="1" x14ac:dyDescent="0.3">
      <c r="F141" t="s">
        <v>106</v>
      </c>
      <c r="Q141" s="15">
        <v>0</v>
      </c>
    </row>
    <row r="142" spans="6:17" x14ac:dyDescent="0.25">
      <c r="Q142" s="13"/>
    </row>
    <row r="143" spans="6:17" x14ac:dyDescent="0.25">
      <c r="Q143" s="13"/>
    </row>
    <row r="144" spans="6:17" x14ac:dyDescent="0.25">
      <c r="Q144" s="13"/>
    </row>
    <row r="145" spans="6:17" x14ac:dyDescent="0.25">
      <c r="F145" t="s">
        <v>111</v>
      </c>
      <c r="Q145" s="13"/>
    </row>
    <row r="146" spans="6:17" ht="15.75" thickBot="1" x14ac:dyDescent="0.3">
      <c r="F146" t="s">
        <v>113</v>
      </c>
      <c r="Q146" s="13"/>
    </row>
    <row r="147" spans="6:17" ht="15.75" thickBot="1" x14ac:dyDescent="0.3">
      <c r="F147" t="s">
        <v>106</v>
      </c>
      <c r="Q147" s="15">
        <v>0</v>
      </c>
    </row>
    <row r="148" spans="6:17" x14ac:dyDescent="0.25">
      <c r="Q148" s="13"/>
    </row>
    <row r="149" spans="6:17" x14ac:dyDescent="0.25">
      <c r="Q149" s="13"/>
    </row>
    <row r="150" spans="6:17" x14ac:dyDescent="0.25">
      <c r="Q150" s="13"/>
    </row>
    <row r="151" spans="6:17" x14ac:dyDescent="0.25">
      <c r="F151" t="s">
        <v>112</v>
      </c>
      <c r="Q151" s="13"/>
    </row>
    <row r="152" spans="6:17" ht="15.75" thickBot="1" x14ac:dyDescent="0.3">
      <c r="F152" t="s">
        <v>114</v>
      </c>
      <c r="Q152" s="13"/>
    </row>
    <row r="153" spans="6:17" ht="15.75" thickBot="1" x14ac:dyDescent="0.3">
      <c r="F153" t="s">
        <v>106</v>
      </c>
      <c r="Q153" s="15">
        <v>0</v>
      </c>
    </row>
    <row r="154" spans="6:17" x14ac:dyDescent="0.25">
      <c r="Q154" s="13"/>
    </row>
    <row r="155" spans="6:17" x14ac:dyDescent="0.25">
      <c r="Q155" s="13"/>
    </row>
    <row r="156" spans="6:17" x14ac:dyDescent="0.25">
      <c r="Q156" s="13"/>
    </row>
    <row r="157" spans="6:17" x14ac:dyDescent="0.25">
      <c r="F157" t="s">
        <v>116</v>
      </c>
      <c r="Q157" s="13"/>
    </row>
    <row r="158" spans="6:17" ht="15.75" thickBot="1" x14ac:dyDescent="0.3">
      <c r="F158" t="s">
        <v>115</v>
      </c>
      <c r="Q158" s="13"/>
    </row>
    <row r="159" spans="6:17" ht="15.75" thickBot="1" x14ac:dyDescent="0.3">
      <c r="F159" t="s">
        <v>106</v>
      </c>
      <c r="Q159" s="15">
        <v>0</v>
      </c>
    </row>
    <row r="160" spans="6:17" x14ac:dyDescent="0.25">
      <c r="Q160" s="13"/>
    </row>
    <row r="161" spans="6:17" x14ac:dyDescent="0.25">
      <c r="Q161" s="13"/>
    </row>
    <row r="162" spans="6:17" x14ac:dyDescent="0.25">
      <c r="F162" t="s">
        <v>117</v>
      </c>
      <c r="Q162" s="13"/>
    </row>
    <row r="163" spans="6:17" x14ac:dyDescent="0.25">
      <c r="F163" t="s">
        <v>118</v>
      </c>
      <c r="Q163" s="13"/>
    </row>
    <row r="164" spans="6:17" x14ac:dyDescent="0.25">
      <c r="Q164" s="13"/>
    </row>
    <row r="165" spans="6:17" x14ac:dyDescent="0.25">
      <c r="G165" t="s">
        <v>85</v>
      </c>
      <c r="Q165" s="13"/>
    </row>
    <row r="166" spans="6:17" ht="75.75" thickBot="1" x14ac:dyDescent="0.3">
      <c r="F166" t="s">
        <v>82</v>
      </c>
      <c r="G166" s="1" t="s">
        <v>119</v>
      </c>
      <c r="H166" s="1" t="s">
        <v>87</v>
      </c>
      <c r="I166" s="1" t="s">
        <v>93</v>
      </c>
      <c r="Q166" s="13"/>
    </row>
    <row r="167" spans="6:17" ht="15.75" thickBot="1" x14ac:dyDescent="0.3">
      <c r="F167" t="s">
        <v>92</v>
      </c>
      <c r="G167" s="17">
        <f>[2]Лист1!$O$7</f>
        <v>54.6</v>
      </c>
      <c r="H167">
        <f>[2]Лист1!$G$7</f>
        <v>2.9</v>
      </c>
      <c r="I167" s="17"/>
      <c r="Q167" s="15">
        <f>H167+H168</f>
        <v>4.3499999999999996</v>
      </c>
    </row>
    <row r="168" spans="6:17" x14ac:dyDescent="0.25">
      <c r="H168">
        <f>[2]Лист1!$G$8</f>
        <v>1.45</v>
      </c>
      <c r="Q168" s="13"/>
    </row>
    <row r="169" spans="6:17" x14ac:dyDescent="0.25">
      <c r="Q169" s="13"/>
    </row>
    <row r="170" spans="6:17" x14ac:dyDescent="0.25">
      <c r="Q170" s="13"/>
    </row>
    <row r="171" spans="6:17" x14ac:dyDescent="0.25">
      <c r="Q171" s="13"/>
    </row>
    <row r="172" spans="6:17" x14ac:dyDescent="0.25">
      <c r="Q172" s="13"/>
    </row>
    <row r="173" spans="6:17" x14ac:dyDescent="0.25">
      <c r="F173" t="s">
        <v>120</v>
      </c>
      <c r="Q173" s="13"/>
    </row>
    <row r="174" spans="6:17" ht="15.75" thickBot="1" x14ac:dyDescent="0.3">
      <c r="F174" t="s">
        <v>121</v>
      </c>
      <c r="Q174" s="13"/>
    </row>
    <row r="175" spans="6:17" ht="15.75" thickBot="1" x14ac:dyDescent="0.3">
      <c r="F175" t="s">
        <v>106</v>
      </c>
      <c r="Q175" s="15">
        <v>0</v>
      </c>
    </row>
    <row r="176" spans="6:17" x14ac:dyDescent="0.25">
      <c r="Q176" s="13"/>
    </row>
    <row r="177" spans="6:17" x14ac:dyDescent="0.25">
      <c r="Q177" s="13"/>
    </row>
    <row r="178" spans="6:17" x14ac:dyDescent="0.25">
      <c r="Q178" s="13"/>
    </row>
    <row r="179" spans="6:17" x14ac:dyDescent="0.25">
      <c r="F179" t="s">
        <v>122</v>
      </c>
      <c r="Q179" s="13"/>
    </row>
    <row r="180" spans="6:17" ht="15.75" thickBot="1" x14ac:dyDescent="0.3">
      <c r="F180" t="s">
        <v>123</v>
      </c>
      <c r="Q180" s="13"/>
    </row>
    <row r="181" spans="6:17" ht="15.75" thickBot="1" x14ac:dyDescent="0.3">
      <c r="F181" t="s">
        <v>106</v>
      </c>
      <c r="Q181" s="15">
        <v>0</v>
      </c>
    </row>
    <row r="182" spans="6:17" x14ac:dyDescent="0.25">
      <c r="Q182" s="13"/>
    </row>
    <row r="183" spans="6:17" x14ac:dyDescent="0.25">
      <c r="Q183" s="13"/>
    </row>
    <row r="184" spans="6:17" x14ac:dyDescent="0.25">
      <c r="Q184" s="13"/>
    </row>
    <row r="185" spans="6:17" x14ac:dyDescent="0.25">
      <c r="F185" t="s">
        <v>124</v>
      </c>
      <c r="Q185" s="13"/>
    </row>
    <row r="186" spans="6:17" ht="15.75" thickBot="1" x14ac:dyDescent="0.3">
      <c r="F186" t="s">
        <v>125</v>
      </c>
      <c r="Q186" s="13"/>
    </row>
    <row r="187" spans="6:17" ht="15.75" thickBot="1" x14ac:dyDescent="0.3">
      <c r="F187" t="s">
        <v>106</v>
      </c>
      <c r="Q187" s="15">
        <v>0</v>
      </c>
    </row>
    <row r="188" spans="6:17" x14ac:dyDescent="0.25">
      <c r="Q188" s="16"/>
    </row>
    <row r="189" spans="6:17" x14ac:dyDescent="0.25">
      <c r="Q189" s="13"/>
    </row>
    <row r="190" spans="6:17" x14ac:dyDescent="0.25">
      <c r="Q190" s="13"/>
    </row>
    <row r="191" spans="6:17" x14ac:dyDescent="0.25">
      <c r="F191" t="s">
        <v>126</v>
      </c>
      <c r="Q191" s="13"/>
    </row>
    <row r="192" spans="6:17" ht="30.75" thickBot="1" x14ac:dyDescent="0.3">
      <c r="F192" t="s">
        <v>127</v>
      </c>
      <c r="H192" s="1" t="s">
        <v>87</v>
      </c>
      <c r="Q192" s="13"/>
    </row>
    <row r="193" spans="6:17" ht="15.75" thickBot="1" x14ac:dyDescent="0.3">
      <c r="F193" t="s">
        <v>128</v>
      </c>
      <c r="G193" t="s">
        <v>129</v>
      </c>
      <c r="H193">
        <v>0.1</v>
      </c>
      <c r="I193" s="17">
        <f>[1]Лист1!$B$55</f>
        <v>218</v>
      </c>
      <c r="Q193" s="15">
        <f>I193*H193</f>
        <v>21.8</v>
      </c>
    </row>
    <row r="194" spans="6:17" x14ac:dyDescent="0.25">
      <c r="F194" t="s">
        <v>130</v>
      </c>
      <c r="G194" t="s">
        <v>129</v>
      </c>
      <c r="H194">
        <v>0.11</v>
      </c>
      <c r="I194" s="17" t="s">
        <v>171</v>
      </c>
      <c r="Q194" s="13"/>
    </row>
    <row r="195" spans="6:17" x14ac:dyDescent="0.25">
      <c r="F195" t="s">
        <v>131</v>
      </c>
      <c r="G195" t="s">
        <v>129</v>
      </c>
      <c r="H195">
        <v>0.09</v>
      </c>
      <c r="I195" s="17" t="s">
        <v>171</v>
      </c>
      <c r="Q195" s="13"/>
    </row>
    <row r="196" spans="6:17" x14ac:dyDescent="0.25">
      <c r="F196" t="s">
        <v>132</v>
      </c>
      <c r="G196" t="s">
        <v>73</v>
      </c>
      <c r="H196">
        <v>1.64</v>
      </c>
      <c r="I196" s="17" t="s">
        <v>171</v>
      </c>
      <c r="Q196" s="13"/>
    </row>
    <row r="197" spans="6:17" ht="15.75" thickBot="1" x14ac:dyDescent="0.3">
      <c r="F197" t="s">
        <v>133</v>
      </c>
      <c r="G197" t="s">
        <v>73</v>
      </c>
      <c r="H197">
        <v>2.5</v>
      </c>
      <c r="I197" s="17" t="s">
        <v>171</v>
      </c>
      <c r="Q197" s="13"/>
    </row>
    <row r="198" spans="6:17" ht="15.75" thickBot="1" x14ac:dyDescent="0.3">
      <c r="F198" t="s">
        <v>134</v>
      </c>
      <c r="G198" t="s">
        <v>73</v>
      </c>
      <c r="H198">
        <v>2.64</v>
      </c>
      <c r="I198" s="17"/>
      <c r="Q198" s="15">
        <f t="shared" ref="Q198:Q199" si="0">I198*H198</f>
        <v>0</v>
      </c>
    </row>
    <row r="199" spans="6:17" ht="15.75" thickBot="1" x14ac:dyDescent="0.3">
      <c r="F199" t="s">
        <v>172</v>
      </c>
      <c r="G199" t="s">
        <v>73</v>
      </c>
      <c r="H199">
        <v>2.64</v>
      </c>
      <c r="I199" s="17"/>
      <c r="Q199" s="15">
        <f t="shared" si="0"/>
        <v>0</v>
      </c>
    </row>
    <row r="200" spans="6:17" x14ac:dyDescent="0.25">
      <c r="Q200" s="13"/>
    </row>
    <row r="201" spans="6:17" x14ac:dyDescent="0.25">
      <c r="F201" t="s">
        <v>135</v>
      </c>
      <c r="Q201" s="13"/>
    </row>
    <row r="202" spans="6:17" x14ac:dyDescent="0.25">
      <c r="Q202" s="13"/>
    </row>
    <row r="203" spans="6:17" ht="30.75" thickBot="1" x14ac:dyDescent="0.3">
      <c r="F203" t="s">
        <v>136</v>
      </c>
      <c r="H203" s="1" t="s">
        <v>87</v>
      </c>
      <c r="Q203" s="14"/>
    </row>
    <row r="204" spans="6:17" ht="15.75" thickBot="1" x14ac:dyDescent="0.3">
      <c r="F204" t="s">
        <v>137</v>
      </c>
      <c r="G204" t="s">
        <v>73</v>
      </c>
      <c r="H204">
        <v>0.45</v>
      </c>
      <c r="I204" s="17">
        <f>[1]Лист1!$B$62</f>
        <v>359</v>
      </c>
      <c r="J204" t="s">
        <v>173</v>
      </c>
      <c r="Q204" s="15">
        <f>H204*I204</f>
        <v>161.55000000000001</v>
      </c>
    </row>
    <row r="205" spans="6:17" ht="30.75" thickBot="1" x14ac:dyDescent="0.3">
      <c r="F205" s="1" t="s">
        <v>138</v>
      </c>
      <c r="G205" t="s">
        <v>73</v>
      </c>
      <c r="H205">
        <v>0.2</v>
      </c>
      <c r="I205" s="17">
        <v>66</v>
      </c>
      <c r="Q205" s="15">
        <f>H205*I205</f>
        <v>13.200000000000001</v>
      </c>
    </row>
    <row r="206" spans="6:17" ht="15.75" thickBot="1" x14ac:dyDescent="0.3">
      <c r="F206" s="1" t="s">
        <v>143</v>
      </c>
      <c r="G206" t="s">
        <v>73</v>
      </c>
      <c r="H206">
        <v>0.14000000000000001</v>
      </c>
      <c r="I206" s="17">
        <f>[1]Лист1!$B$61</f>
        <v>42</v>
      </c>
      <c r="Q206" s="15">
        <f>H206*I206</f>
        <v>5.8800000000000008</v>
      </c>
    </row>
    <row r="207" spans="6:17" ht="30.75" thickBot="1" x14ac:dyDescent="0.3">
      <c r="F207" s="1" t="s">
        <v>139</v>
      </c>
      <c r="G207" t="s">
        <v>73</v>
      </c>
      <c r="H207">
        <v>0.18</v>
      </c>
      <c r="I207" s="17" t="s">
        <v>27</v>
      </c>
      <c r="Q207" s="15"/>
    </row>
    <row r="208" spans="6:17" ht="30.75" thickBot="1" x14ac:dyDescent="0.3">
      <c r="F208" s="1" t="s">
        <v>140</v>
      </c>
      <c r="G208" t="s">
        <v>73</v>
      </c>
      <c r="H208">
        <v>0.45</v>
      </c>
      <c r="I208" s="17">
        <f>[1]Лист1!$B$62</f>
        <v>359</v>
      </c>
      <c r="Q208" s="15">
        <f>H208*I208</f>
        <v>161.55000000000001</v>
      </c>
    </row>
    <row r="209" spans="6:17" ht="30" x14ac:dyDescent="0.25">
      <c r="F209" s="1" t="s">
        <v>141</v>
      </c>
      <c r="G209" t="s">
        <v>73</v>
      </c>
      <c r="H209">
        <v>0.4</v>
      </c>
      <c r="I209" s="17" t="s">
        <v>27</v>
      </c>
      <c r="Q209" s="13"/>
    </row>
    <row r="210" spans="6:17" ht="45" x14ac:dyDescent="0.25">
      <c r="F210" s="1" t="s">
        <v>142</v>
      </c>
      <c r="G210" t="s">
        <v>73</v>
      </c>
      <c r="H210">
        <v>0.2</v>
      </c>
      <c r="I210" s="17" t="s">
        <v>27</v>
      </c>
      <c r="Q210" s="13"/>
    </row>
    <row r="211" spans="6:17" x14ac:dyDescent="0.25">
      <c r="Q211" s="13"/>
    </row>
    <row r="212" spans="6:17" x14ac:dyDescent="0.25">
      <c r="Q212" s="13"/>
    </row>
    <row r="213" spans="6:17" x14ac:dyDescent="0.25">
      <c r="Q213" s="13"/>
    </row>
    <row r="214" spans="6:17" x14ac:dyDescent="0.25">
      <c r="F214" t="s">
        <v>144</v>
      </c>
      <c r="Q214" s="13"/>
    </row>
    <row r="215" spans="6:17" x14ac:dyDescent="0.25">
      <c r="F215" t="s">
        <v>145</v>
      </c>
      <c r="Q215" s="13"/>
    </row>
    <row r="216" spans="6:17" ht="105.75" thickBot="1" x14ac:dyDescent="0.3">
      <c r="F216" t="s">
        <v>146</v>
      </c>
      <c r="G216" s="1" t="s">
        <v>147</v>
      </c>
      <c r="H216" s="1" t="s">
        <v>148</v>
      </c>
      <c r="I216" s="1" t="s">
        <v>149</v>
      </c>
      <c r="J216" s="1" t="s">
        <v>159</v>
      </c>
      <c r="Q216" s="13"/>
    </row>
    <row r="217" spans="6:17" ht="15.75" thickBot="1" x14ac:dyDescent="0.3">
      <c r="F217" t="s">
        <v>83</v>
      </c>
      <c r="G217">
        <v>7</v>
      </c>
      <c r="H217">
        <v>0.85</v>
      </c>
      <c r="I217">
        <v>0.95</v>
      </c>
      <c r="J217">
        <v>3</v>
      </c>
      <c r="Q217" s="15">
        <f>(H217+I217)*3</f>
        <v>5.3999999999999995</v>
      </c>
    </row>
    <row r="218" spans="6:17" x14ac:dyDescent="0.25">
      <c r="Q218" s="13"/>
    </row>
    <row r="219" spans="6:17" x14ac:dyDescent="0.25">
      <c r="Q219" s="13"/>
    </row>
    <row r="220" spans="6:17" x14ac:dyDescent="0.25">
      <c r="Q220" s="13"/>
    </row>
    <row r="221" spans="6:17" x14ac:dyDescent="0.25">
      <c r="F221" t="s">
        <v>150</v>
      </c>
      <c r="Q221" s="13"/>
    </row>
    <row r="222" spans="6:17" ht="15.75" thickBot="1" x14ac:dyDescent="0.3">
      <c r="F222" t="s">
        <v>151</v>
      </c>
      <c r="Q222" s="13"/>
    </row>
    <row r="223" spans="6:17" ht="15.75" thickBot="1" x14ac:dyDescent="0.3">
      <c r="F223" t="s">
        <v>152</v>
      </c>
      <c r="G223" t="s">
        <v>73</v>
      </c>
      <c r="H223">
        <v>0.8</v>
      </c>
      <c r="I223" t="s">
        <v>27</v>
      </c>
      <c r="Q223" s="15">
        <v>0</v>
      </c>
    </row>
    <row r="224" spans="6:17" x14ac:dyDescent="0.25">
      <c r="Q224" s="16"/>
    </row>
    <row r="225" spans="6:17" x14ac:dyDescent="0.25">
      <c r="Q225" s="13"/>
    </row>
    <row r="226" spans="6:17" x14ac:dyDescent="0.25">
      <c r="Q226" s="13"/>
    </row>
    <row r="227" spans="6:17" x14ac:dyDescent="0.25">
      <c r="F227" t="s">
        <v>153</v>
      </c>
      <c r="Q227" s="13"/>
    </row>
    <row r="228" spans="6:17" x14ac:dyDescent="0.25">
      <c r="F228" t="s">
        <v>154</v>
      </c>
      <c r="Q228" s="13"/>
    </row>
    <row r="229" spans="6:17" x14ac:dyDescent="0.25">
      <c r="F229" t="s">
        <v>106</v>
      </c>
      <c r="Q229" s="13"/>
    </row>
    <row r="230" spans="6:17" x14ac:dyDescent="0.25">
      <c r="Q230" s="13"/>
    </row>
    <row r="231" spans="6:17" x14ac:dyDescent="0.25">
      <c r="Q231" s="13"/>
    </row>
    <row r="232" spans="6:17" x14ac:dyDescent="0.25">
      <c r="Q232" s="13"/>
    </row>
    <row r="233" spans="6:17" x14ac:dyDescent="0.25">
      <c r="F233" t="s">
        <v>155</v>
      </c>
      <c r="Q233" s="13"/>
    </row>
    <row r="234" spans="6:17" ht="15.75" thickBot="1" x14ac:dyDescent="0.3">
      <c r="F234" t="s">
        <v>156</v>
      </c>
      <c r="G234" t="s">
        <v>158</v>
      </c>
      <c r="Q234" s="13"/>
    </row>
    <row r="235" spans="6:17" ht="15.75" thickBot="1" x14ac:dyDescent="0.3">
      <c r="F235" t="s">
        <v>157</v>
      </c>
      <c r="G235">
        <v>3</v>
      </c>
      <c r="H235">
        <v>5</v>
      </c>
      <c r="Q235" s="15">
        <f>H235</f>
        <v>5</v>
      </c>
    </row>
    <row r="236" spans="6:17" x14ac:dyDescent="0.25">
      <c r="Q236" s="16"/>
    </row>
    <row r="237" spans="6:17" x14ac:dyDescent="0.25">
      <c r="Q237" s="13"/>
    </row>
    <row r="238" spans="6:17" x14ac:dyDescent="0.25">
      <c r="Q238" s="13"/>
    </row>
    <row r="239" spans="6:17" x14ac:dyDescent="0.25">
      <c r="F239" t="s">
        <v>160</v>
      </c>
      <c r="Q239" s="13"/>
    </row>
    <row r="240" spans="6:17" x14ac:dyDescent="0.25">
      <c r="F240" t="s">
        <v>161</v>
      </c>
      <c r="Q240" s="13"/>
    </row>
    <row r="241" spans="6:18" x14ac:dyDescent="0.25">
      <c r="F241" t="s">
        <v>162</v>
      </c>
      <c r="Q241" s="13"/>
    </row>
    <row r="242" spans="6:18" x14ac:dyDescent="0.25">
      <c r="Q242" s="13"/>
    </row>
    <row r="243" spans="6:18" ht="15.75" thickBot="1" x14ac:dyDescent="0.3">
      <c r="F243" t="s">
        <v>163</v>
      </c>
      <c r="G243" t="s">
        <v>164</v>
      </c>
      <c r="H243" s="19" t="s">
        <v>165</v>
      </c>
      <c r="I243" t="s">
        <v>166</v>
      </c>
      <c r="J243" t="s">
        <v>167</v>
      </c>
      <c r="K243" t="s">
        <v>168</v>
      </c>
      <c r="L243" t="s">
        <v>169</v>
      </c>
      <c r="M243" t="s">
        <v>170</v>
      </c>
      <c r="Q243" s="13"/>
    </row>
    <row r="244" spans="6:18" ht="15.75" thickBot="1" x14ac:dyDescent="0.3">
      <c r="F244">
        <v>3</v>
      </c>
      <c r="G244">
        <v>15.8</v>
      </c>
      <c r="Q244" s="15">
        <f>G244</f>
        <v>15.8</v>
      </c>
    </row>
    <row r="245" spans="6:18" ht="15.75" thickBot="1" x14ac:dyDescent="0.3">
      <c r="Q245" s="25">
        <f>SUM(Q54:Q244)</f>
        <v>3137.2300000000005</v>
      </c>
      <c r="R245" t="s">
        <v>176</v>
      </c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G247"/>
  <sheetViews>
    <sheetView topLeftCell="D1" zoomScale="70" zoomScaleNormal="70" workbookViewId="0">
      <selection activeCell="J212" sqref="J212"/>
    </sheetView>
  </sheetViews>
  <sheetFormatPr defaultRowHeight="15" x14ac:dyDescent="0.25"/>
  <cols>
    <col min="6" max="6" width="24.140625" customWidth="1"/>
    <col min="20" max="20" width="16.5703125" customWidth="1"/>
    <col min="21" max="21" width="20.7109375" customWidth="1"/>
    <col min="22" max="22" width="23.7109375" customWidth="1"/>
    <col min="23" max="23" width="30.42578125" customWidth="1"/>
    <col min="24" max="24" width="20.5703125" customWidth="1"/>
    <col min="25" max="25" width="19.85546875" customWidth="1"/>
    <col min="26" max="26" width="19.28515625" customWidth="1"/>
  </cols>
  <sheetData>
    <row r="4" spans="6:33" x14ac:dyDescent="0.25">
      <c r="G4" t="s">
        <v>68</v>
      </c>
      <c r="V4" s="29"/>
      <c r="W4" s="29"/>
      <c r="X4" s="29"/>
      <c r="Y4" s="30"/>
      <c r="Z4" s="30"/>
      <c r="AA4" s="29"/>
      <c r="AB4" s="29"/>
      <c r="AC4" s="35"/>
      <c r="AD4" s="35"/>
      <c r="AE4" s="35"/>
      <c r="AF4" s="35"/>
      <c r="AG4" s="35"/>
    </row>
    <row r="5" spans="6:33" x14ac:dyDescent="0.25">
      <c r="G5" t="s">
        <v>69</v>
      </c>
      <c r="V5" s="30"/>
      <c r="W5" s="30"/>
      <c r="X5" s="30"/>
      <c r="Y5" s="30"/>
      <c r="Z5" s="30"/>
      <c r="AA5" s="30"/>
      <c r="AB5" s="30"/>
      <c r="AC5" s="35"/>
      <c r="AD5" s="35"/>
      <c r="AE5" s="35"/>
      <c r="AF5" s="35"/>
      <c r="AG5" s="35"/>
    </row>
    <row r="6" spans="6:33" ht="39" customHeight="1" thickBot="1" x14ac:dyDescent="0.3">
      <c r="V6" s="31"/>
      <c r="W6" s="32"/>
      <c r="X6" s="31"/>
      <c r="Y6" s="31"/>
      <c r="Z6" s="31"/>
      <c r="AA6" s="31"/>
      <c r="AB6" s="31"/>
      <c r="AC6" s="35"/>
      <c r="AD6" s="35"/>
      <c r="AE6" s="35"/>
      <c r="AF6" s="35"/>
      <c r="AG6" s="35"/>
    </row>
    <row r="7" spans="6:33" ht="15.75" thickBot="1" x14ac:dyDescent="0.3">
      <c r="F7" t="s">
        <v>0</v>
      </c>
      <c r="G7" t="s">
        <v>1</v>
      </c>
      <c r="T7" s="26">
        <f>T10*T9</f>
        <v>26727.509600000005</v>
      </c>
      <c r="V7" s="29"/>
      <c r="W7" s="29"/>
      <c r="X7" s="29"/>
      <c r="Y7" s="29"/>
      <c r="Z7" s="29"/>
      <c r="AA7" s="29"/>
      <c r="AB7" s="29"/>
      <c r="AC7" s="35"/>
      <c r="AD7" s="35"/>
      <c r="AE7" s="35"/>
      <c r="AF7" s="35"/>
      <c r="AG7" s="35"/>
    </row>
    <row r="8" spans="6:33" ht="15.75" thickBot="1" x14ac:dyDescent="0.3">
      <c r="T8" s="13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</row>
    <row r="9" spans="6:33" ht="15.75" thickBot="1" x14ac:dyDescent="0.3">
      <c r="F9" t="s">
        <v>4</v>
      </c>
      <c r="G9" t="s">
        <v>7</v>
      </c>
      <c r="T9" s="15">
        <v>1</v>
      </c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</row>
    <row r="10" spans="6:33" ht="15.75" thickBot="1" x14ac:dyDescent="0.3">
      <c r="F10" t="s">
        <v>5</v>
      </c>
      <c r="G10" t="s">
        <v>6</v>
      </c>
      <c r="T10" s="14">
        <f>T25</f>
        <v>26727.509600000005</v>
      </c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</row>
    <row r="11" spans="6:33" x14ac:dyDescent="0.25">
      <c r="T11" s="13"/>
    </row>
    <row r="12" spans="6:33" ht="15.75" thickBot="1" x14ac:dyDescent="0.3">
      <c r="T12" s="13"/>
    </row>
    <row r="13" spans="6:33" ht="15.75" thickBot="1" x14ac:dyDescent="0.3">
      <c r="F13" t="s">
        <v>2</v>
      </c>
      <c r="G13" t="s">
        <v>3</v>
      </c>
      <c r="T13" s="15">
        <f>T15*T16</f>
        <v>28063.885080000007</v>
      </c>
    </row>
    <row r="14" spans="6:33" ht="15.75" thickBot="1" x14ac:dyDescent="0.3">
      <c r="T14" s="13"/>
    </row>
    <row r="15" spans="6:33" ht="15.75" thickBot="1" x14ac:dyDescent="0.3">
      <c r="F15" t="s">
        <v>8</v>
      </c>
      <c r="G15" t="s">
        <v>9</v>
      </c>
      <c r="T15" s="15">
        <f>T25</f>
        <v>26727.509600000005</v>
      </c>
    </row>
    <row r="16" spans="6:33" x14ac:dyDescent="0.25">
      <c r="F16" t="s">
        <v>10</v>
      </c>
      <c r="G16" t="s">
        <v>175</v>
      </c>
      <c r="T16" s="16">
        <v>1.05</v>
      </c>
    </row>
    <row r="17" spans="6:24" x14ac:dyDescent="0.25">
      <c r="T17" s="13"/>
    </row>
    <row r="18" spans="6:24" x14ac:dyDescent="0.25">
      <c r="F18" t="s">
        <v>11</v>
      </c>
      <c r="G18" t="s">
        <v>12</v>
      </c>
      <c r="T18" s="27">
        <f>T7/T20</f>
        <v>13.567263756345181</v>
      </c>
      <c r="U18" t="s">
        <v>179</v>
      </c>
      <c r="V18" t="s">
        <v>180</v>
      </c>
      <c r="W18" s="28">
        <f>T7/8</f>
        <v>3340.9387000000006</v>
      </c>
      <c r="X18" t="s">
        <v>181</v>
      </c>
    </row>
    <row r="19" spans="6:24" ht="15.75" thickBot="1" x14ac:dyDescent="0.3">
      <c r="T19" s="13"/>
      <c r="W19" s="10">
        <f>W18/30</f>
        <v>111.36462333333336</v>
      </c>
      <c r="X19" t="s">
        <v>182</v>
      </c>
    </row>
    <row r="20" spans="6:24" ht="15.75" thickBot="1" x14ac:dyDescent="0.3">
      <c r="F20" t="s">
        <v>13</v>
      </c>
      <c r="G20" t="s">
        <v>14</v>
      </c>
      <c r="T20" s="15">
        <v>1970</v>
      </c>
      <c r="W20" s="28">
        <f>W18/7</f>
        <v>477.27695714285721</v>
      </c>
      <c r="X20" t="s">
        <v>183</v>
      </c>
    </row>
    <row r="21" spans="6:24" x14ac:dyDescent="0.25">
      <c r="T21" s="13"/>
    </row>
    <row r="22" spans="6:24" x14ac:dyDescent="0.25">
      <c r="T22" s="13"/>
    </row>
    <row r="23" spans="6:24" x14ac:dyDescent="0.25">
      <c r="T23" s="13"/>
    </row>
    <row r="24" spans="6:24" ht="15.75" thickBot="1" x14ac:dyDescent="0.3">
      <c r="T24" s="13"/>
    </row>
    <row r="25" spans="6:24" ht="15.75" thickBot="1" x14ac:dyDescent="0.3">
      <c r="F25" t="s">
        <v>178</v>
      </c>
      <c r="G25" t="s">
        <v>29</v>
      </c>
      <c r="T25" s="15">
        <f>T27+T32+T33+T34+T35+T38</f>
        <v>26727.509600000005</v>
      </c>
    </row>
    <row r="26" spans="6:24" ht="15.75" thickBot="1" x14ac:dyDescent="0.3">
      <c r="T26" s="13"/>
    </row>
    <row r="27" spans="6:24" ht="15.75" thickBot="1" x14ac:dyDescent="0.3">
      <c r="F27" t="s">
        <v>30</v>
      </c>
      <c r="G27" t="s">
        <v>31</v>
      </c>
      <c r="T27" s="15">
        <v>0</v>
      </c>
    </row>
    <row r="28" spans="6:24" x14ac:dyDescent="0.25">
      <c r="F28" t="s">
        <v>32</v>
      </c>
      <c r="G28" t="s">
        <v>33</v>
      </c>
      <c r="T28" s="13"/>
    </row>
    <row r="29" spans="6:24" x14ac:dyDescent="0.25">
      <c r="T29" s="13"/>
    </row>
    <row r="30" spans="6:24" x14ac:dyDescent="0.25">
      <c r="F30" t="s">
        <v>34</v>
      </c>
      <c r="T30" s="13"/>
    </row>
    <row r="31" spans="6:24" ht="15.75" thickBot="1" x14ac:dyDescent="0.3">
      <c r="T31" s="13"/>
    </row>
    <row r="32" spans="6:24" ht="15.75" thickBot="1" x14ac:dyDescent="0.3">
      <c r="F32" t="s">
        <v>35</v>
      </c>
      <c r="G32" t="s">
        <v>37</v>
      </c>
      <c r="M32" s="9"/>
      <c r="T32" s="15">
        <v>0</v>
      </c>
    </row>
    <row r="33" spans="6:20" ht="15.75" thickBot="1" x14ac:dyDescent="0.3">
      <c r="F33" t="s">
        <v>36</v>
      </c>
      <c r="G33" t="s">
        <v>38</v>
      </c>
      <c r="T33" s="13">
        <v>0</v>
      </c>
    </row>
    <row r="34" spans="6:20" ht="15.75" thickBot="1" x14ac:dyDescent="0.3">
      <c r="F34" t="s">
        <v>39</v>
      </c>
      <c r="G34" t="s">
        <v>40</v>
      </c>
      <c r="T34" s="15">
        <v>0</v>
      </c>
    </row>
    <row r="35" spans="6:20" ht="15.75" thickBot="1" x14ac:dyDescent="0.3">
      <c r="F35" t="s">
        <v>41</v>
      </c>
      <c r="G35" t="s">
        <v>42</v>
      </c>
      <c r="N35" s="9"/>
      <c r="T35" s="14">
        <v>0</v>
      </c>
    </row>
    <row r="36" spans="6:20" x14ac:dyDescent="0.25">
      <c r="T36" s="13"/>
    </row>
    <row r="37" spans="6:20" ht="15.75" thickBot="1" x14ac:dyDescent="0.3">
      <c r="T37" s="13"/>
    </row>
    <row r="38" spans="6:20" ht="15.75" thickBot="1" x14ac:dyDescent="0.3">
      <c r="F38" t="s">
        <v>43</v>
      </c>
      <c r="S38" t="s">
        <v>177</v>
      </c>
      <c r="T38" s="15">
        <f>T39*G48</f>
        <v>26727.509600000005</v>
      </c>
    </row>
    <row r="39" spans="6:20" ht="15.75" thickBot="1" x14ac:dyDescent="0.3">
      <c r="S39" t="s">
        <v>44</v>
      </c>
      <c r="T39" s="15">
        <f>T247</f>
        <v>26727.509600000005</v>
      </c>
    </row>
    <row r="40" spans="6:20" x14ac:dyDescent="0.25">
      <c r="F40" t="s">
        <v>44</v>
      </c>
      <c r="G40" t="s">
        <v>47</v>
      </c>
      <c r="T40" s="13"/>
    </row>
    <row r="41" spans="6:20" x14ac:dyDescent="0.25">
      <c r="F41" t="s">
        <v>45</v>
      </c>
      <c r="G41" t="s">
        <v>46</v>
      </c>
      <c r="T41" s="13"/>
    </row>
    <row r="42" spans="6:20" x14ac:dyDescent="0.25">
      <c r="T42" s="13"/>
    </row>
    <row r="43" spans="6:20" x14ac:dyDescent="0.25">
      <c r="F43" t="s">
        <v>48</v>
      </c>
      <c r="L43" t="s">
        <v>53</v>
      </c>
      <c r="T43" s="13"/>
    </row>
    <row r="44" spans="6:20" x14ac:dyDescent="0.25">
      <c r="F44" t="s">
        <v>49</v>
      </c>
      <c r="T44" s="13"/>
    </row>
    <row r="45" spans="6:20" x14ac:dyDescent="0.25">
      <c r="T45" s="13"/>
    </row>
    <row r="46" spans="6:20" x14ac:dyDescent="0.25">
      <c r="F46" t="s">
        <v>50</v>
      </c>
      <c r="L46" t="s">
        <v>54</v>
      </c>
      <c r="T46" s="13"/>
    </row>
    <row r="47" spans="6:20" ht="15.75" thickBot="1" x14ac:dyDescent="0.3">
      <c r="F47" t="s">
        <v>51</v>
      </c>
      <c r="T47" s="13"/>
    </row>
    <row r="48" spans="6:20" ht="15.75" thickBot="1" x14ac:dyDescent="0.3">
      <c r="F48" t="s">
        <v>52</v>
      </c>
      <c r="G48" s="20">
        <v>1</v>
      </c>
      <c r="L48" t="s">
        <v>57</v>
      </c>
      <c r="T48" s="15">
        <v>0</v>
      </c>
    </row>
    <row r="49" spans="3:20" x14ac:dyDescent="0.25">
      <c r="F49" t="s">
        <v>55</v>
      </c>
      <c r="G49" s="10">
        <v>1</v>
      </c>
      <c r="T49" s="13"/>
    </row>
    <row r="50" spans="3:20" x14ac:dyDescent="0.25">
      <c r="F50" t="s">
        <v>56</v>
      </c>
      <c r="G50">
        <v>1.1000000000000001</v>
      </c>
      <c r="T50" s="13"/>
    </row>
    <row r="51" spans="3:20" x14ac:dyDescent="0.25">
      <c r="T51" s="13"/>
    </row>
    <row r="52" spans="3:20" x14ac:dyDescent="0.25">
      <c r="F52" t="s">
        <v>58</v>
      </c>
      <c r="L52" t="s">
        <v>59</v>
      </c>
      <c r="T52" s="13"/>
    </row>
    <row r="53" spans="3:20" ht="15.75" thickBot="1" x14ac:dyDescent="0.3">
      <c r="F53" t="s">
        <v>60</v>
      </c>
      <c r="T53" s="13"/>
    </row>
    <row r="54" spans="3:20" ht="15.75" thickBot="1" x14ac:dyDescent="0.3">
      <c r="C54" s="22"/>
      <c r="F54" s="11"/>
      <c r="H54" s="21"/>
      <c r="T54" s="33">
        <f>[3]Лист1!$D$12</f>
        <v>620.10000000000014</v>
      </c>
    </row>
    <row r="55" spans="3:20" ht="15.75" thickBot="1" x14ac:dyDescent="0.3">
      <c r="C55" s="22"/>
      <c r="F55" s="11"/>
      <c r="H55" s="21"/>
      <c r="T55" s="13">
        <f t="shared" ref="T55:T56" si="0">H55*G55</f>
        <v>0</v>
      </c>
    </row>
    <row r="56" spans="3:20" ht="15.75" thickBot="1" x14ac:dyDescent="0.3">
      <c r="C56" s="23"/>
      <c r="F56" s="11"/>
      <c r="H56" s="21"/>
      <c r="T56" s="15">
        <f t="shared" si="0"/>
        <v>0</v>
      </c>
    </row>
    <row r="57" spans="3:20" ht="15.75" thickBot="1" x14ac:dyDescent="0.3">
      <c r="F57" s="11"/>
      <c r="H57" s="21"/>
      <c r="T57" s="13">
        <f>H57*G57</f>
        <v>0</v>
      </c>
    </row>
    <row r="58" spans="3:20" ht="15.75" thickBot="1" x14ac:dyDescent="0.3">
      <c r="F58" s="24"/>
      <c r="G58" s="21"/>
      <c r="H58" s="21"/>
      <c r="T58" s="15">
        <f>H58*G58</f>
        <v>0</v>
      </c>
    </row>
    <row r="59" spans="3:20" x14ac:dyDescent="0.25">
      <c r="T59" s="13"/>
    </row>
    <row r="60" spans="3:20" x14ac:dyDescent="0.25">
      <c r="F60" s="11" t="s">
        <v>65</v>
      </c>
      <c r="T60" s="13"/>
    </row>
    <row r="61" spans="3:20" x14ac:dyDescent="0.25">
      <c r="F61" t="s">
        <v>106</v>
      </c>
      <c r="T61" s="13"/>
    </row>
    <row r="62" spans="3:20" x14ac:dyDescent="0.25">
      <c r="T62" s="13"/>
    </row>
    <row r="63" spans="3:20" x14ac:dyDescent="0.25">
      <c r="T63" s="13"/>
    </row>
    <row r="64" spans="3:20" ht="15.75" thickBot="1" x14ac:dyDescent="0.3">
      <c r="F64" t="s">
        <v>66</v>
      </c>
      <c r="T64" s="13"/>
    </row>
    <row r="65" spans="6:20" ht="15.75" thickBot="1" x14ac:dyDescent="0.3">
      <c r="F65" t="s">
        <v>67</v>
      </c>
      <c r="T65" s="33">
        <v>24</v>
      </c>
    </row>
    <row r="66" spans="6:20" x14ac:dyDescent="0.25">
      <c r="T66" s="13"/>
    </row>
    <row r="67" spans="6:20" x14ac:dyDescent="0.25">
      <c r="F67" t="s">
        <v>70</v>
      </c>
      <c r="T67" s="13"/>
    </row>
    <row r="68" spans="6:20" x14ac:dyDescent="0.25">
      <c r="F68" t="s">
        <v>71</v>
      </c>
      <c r="T68" s="13"/>
    </row>
    <row r="69" spans="6:20" x14ac:dyDescent="0.25">
      <c r="T69" s="13"/>
    </row>
    <row r="70" spans="6:20" ht="15.75" thickBot="1" x14ac:dyDescent="0.3">
      <c r="H70" t="s">
        <v>74</v>
      </c>
      <c r="T70" s="13"/>
    </row>
    <row r="71" spans="6:20" ht="15.75" thickBot="1" x14ac:dyDescent="0.3">
      <c r="F71" t="s">
        <v>72</v>
      </c>
      <c r="G71" t="s">
        <v>75</v>
      </c>
      <c r="H71">
        <v>3.2</v>
      </c>
      <c r="M71" t="s">
        <v>27</v>
      </c>
      <c r="T71" s="15">
        <v>0</v>
      </c>
    </row>
    <row r="72" spans="6:20" ht="30.75" thickBot="1" x14ac:dyDescent="0.3">
      <c r="F72" s="1" t="s">
        <v>76</v>
      </c>
      <c r="G72" t="s">
        <v>75</v>
      </c>
      <c r="H72">
        <v>0.2</v>
      </c>
      <c r="M72" t="s">
        <v>27</v>
      </c>
      <c r="T72" s="15">
        <v>0</v>
      </c>
    </row>
    <row r="73" spans="6:20" x14ac:dyDescent="0.25">
      <c r="T73" s="13"/>
    </row>
    <row r="74" spans="6:20" x14ac:dyDescent="0.25">
      <c r="T74" s="13"/>
    </row>
    <row r="75" spans="6:20" x14ac:dyDescent="0.25">
      <c r="F75" t="s">
        <v>77</v>
      </c>
      <c r="T75" s="13"/>
    </row>
    <row r="76" spans="6:20" x14ac:dyDescent="0.25">
      <c r="T76" s="13"/>
    </row>
    <row r="77" spans="6:20" ht="15.75" thickBot="1" x14ac:dyDescent="0.3">
      <c r="H77" t="s">
        <v>74</v>
      </c>
      <c r="T77" s="13"/>
    </row>
    <row r="78" spans="6:20" ht="15.75" thickBot="1" x14ac:dyDescent="0.3">
      <c r="F78" t="s">
        <v>72</v>
      </c>
      <c r="G78" t="s">
        <v>75</v>
      </c>
      <c r="H78">
        <v>2.7</v>
      </c>
      <c r="M78" t="s">
        <v>27</v>
      </c>
      <c r="T78" s="15">
        <v>0</v>
      </c>
    </row>
    <row r="79" spans="6:20" ht="30.75" thickBot="1" x14ac:dyDescent="0.3">
      <c r="F79" s="1" t="s">
        <v>78</v>
      </c>
      <c r="G79" t="s">
        <v>75</v>
      </c>
      <c r="H79">
        <v>0.35</v>
      </c>
      <c r="M79" t="s">
        <v>27</v>
      </c>
      <c r="T79" s="14">
        <v>0</v>
      </c>
    </row>
    <row r="80" spans="6:20" x14ac:dyDescent="0.25">
      <c r="T80" s="16"/>
    </row>
    <row r="81" spans="6:20" x14ac:dyDescent="0.25">
      <c r="T81" s="13"/>
    </row>
    <row r="82" spans="6:20" x14ac:dyDescent="0.25">
      <c r="T82" s="13"/>
    </row>
    <row r="83" spans="6:20" x14ac:dyDescent="0.25">
      <c r="F83" t="s">
        <v>79</v>
      </c>
      <c r="T83" s="13"/>
    </row>
    <row r="84" spans="6:20" ht="15.75" thickBot="1" x14ac:dyDescent="0.3">
      <c r="H84" t="s">
        <v>74</v>
      </c>
      <c r="T84" s="13"/>
    </row>
    <row r="85" spans="6:20" ht="15.75" thickBot="1" x14ac:dyDescent="0.3">
      <c r="F85" t="s">
        <v>72</v>
      </c>
      <c r="G85" t="s">
        <v>75</v>
      </c>
      <c r="H85">
        <v>2.8</v>
      </c>
      <c r="M85" t="s">
        <v>27</v>
      </c>
      <c r="T85" s="15">
        <v>0</v>
      </c>
    </row>
    <row r="86" spans="6:20" ht="30.75" thickBot="1" x14ac:dyDescent="0.3">
      <c r="F86" s="1" t="s">
        <v>80</v>
      </c>
      <c r="G86" t="s">
        <v>75</v>
      </c>
      <c r="H86">
        <v>0.36</v>
      </c>
      <c r="M86" t="s">
        <v>27</v>
      </c>
      <c r="T86" s="14">
        <v>0</v>
      </c>
    </row>
    <row r="87" spans="6:20" x14ac:dyDescent="0.25">
      <c r="T87" s="16"/>
    </row>
    <row r="88" spans="6:20" x14ac:dyDescent="0.25">
      <c r="T88" s="13"/>
    </row>
    <row r="89" spans="6:20" x14ac:dyDescent="0.25">
      <c r="F89" t="s">
        <v>81</v>
      </c>
      <c r="T89" s="13"/>
    </row>
    <row r="90" spans="6:20" x14ac:dyDescent="0.25">
      <c r="T90" s="13"/>
    </row>
    <row r="91" spans="6:20" x14ac:dyDescent="0.25">
      <c r="F91" t="s">
        <v>86</v>
      </c>
      <c r="T91" s="13"/>
    </row>
    <row r="92" spans="6:20" x14ac:dyDescent="0.25">
      <c r="G92" t="s">
        <v>85</v>
      </c>
      <c r="H92" t="s">
        <v>85</v>
      </c>
      <c r="T92" s="13"/>
    </row>
    <row r="93" spans="6:20" ht="105.75" thickBot="1" x14ac:dyDescent="0.3">
      <c r="F93" t="s">
        <v>82</v>
      </c>
      <c r="G93" s="1" t="s">
        <v>84</v>
      </c>
      <c r="H93" s="1" t="s">
        <v>17</v>
      </c>
      <c r="I93" s="1" t="s">
        <v>87</v>
      </c>
      <c r="T93" s="13"/>
    </row>
    <row r="94" spans="6:20" ht="15.75" thickBot="1" x14ac:dyDescent="0.3">
      <c r="J94" s="21"/>
      <c r="T94" s="33">
        <f>[3]Лист1!$G$14</f>
        <v>36</v>
      </c>
    </row>
    <row r="95" spans="6:20" x14ac:dyDescent="0.25">
      <c r="T95" s="16"/>
    </row>
    <row r="96" spans="6:20" x14ac:dyDescent="0.25">
      <c r="F96" t="s">
        <v>88</v>
      </c>
      <c r="T96" s="13"/>
    </row>
    <row r="97" spans="6:20" x14ac:dyDescent="0.25">
      <c r="F97" t="s">
        <v>89</v>
      </c>
      <c r="T97" s="13"/>
    </row>
    <row r="98" spans="6:20" x14ac:dyDescent="0.25">
      <c r="T98" s="13"/>
    </row>
    <row r="99" spans="6:20" x14ac:dyDescent="0.25">
      <c r="T99" s="13"/>
    </row>
    <row r="100" spans="6:20" x14ac:dyDescent="0.25">
      <c r="T100" s="13"/>
    </row>
    <row r="101" spans="6:20" x14ac:dyDescent="0.25">
      <c r="F101" t="s">
        <v>90</v>
      </c>
      <c r="T101" s="13"/>
    </row>
    <row r="102" spans="6:20" x14ac:dyDescent="0.25">
      <c r="T102" s="13"/>
    </row>
    <row r="103" spans="6:20" x14ac:dyDescent="0.25">
      <c r="F103" t="s">
        <v>91</v>
      </c>
      <c r="T103" s="13"/>
    </row>
    <row r="104" spans="6:20" x14ac:dyDescent="0.25">
      <c r="G104" t="s">
        <v>85</v>
      </c>
      <c r="T104" s="13"/>
    </row>
    <row r="105" spans="6:20" ht="75.75" thickBot="1" x14ac:dyDescent="0.3">
      <c r="F105" t="s">
        <v>82</v>
      </c>
      <c r="G105" s="1" t="s">
        <v>84</v>
      </c>
      <c r="H105" s="1" t="s">
        <v>87</v>
      </c>
      <c r="I105" s="1" t="s">
        <v>93</v>
      </c>
      <c r="T105" s="13"/>
    </row>
    <row r="106" spans="6:20" ht="15.75" thickBot="1" x14ac:dyDescent="0.3">
      <c r="I106" s="21"/>
      <c r="T106" s="33">
        <f>[3]Лист1!$D$147</f>
        <v>22391.5</v>
      </c>
    </row>
    <row r="107" spans="6:20" x14ac:dyDescent="0.25">
      <c r="T107" s="16"/>
    </row>
    <row r="108" spans="6:20" x14ac:dyDescent="0.25">
      <c r="T108" s="13"/>
    </row>
    <row r="109" spans="6:20" x14ac:dyDescent="0.25">
      <c r="T109" s="13"/>
    </row>
    <row r="110" spans="6:20" x14ac:dyDescent="0.25">
      <c r="T110" s="13"/>
    </row>
    <row r="111" spans="6:20" x14ac:dyDescent="0.25">
      <c r="F111" t="s">
        <v>95</v>
      </c>
      <c r="T111" s="13"/>
    </row>
    <row r="112" spans="6:20" x14ac:dyDescent="0.25">
      <c r="F112" t="s">
        <v>96</v>
      </c>
      <c r="T112" s="13"/>
    </row>
    <row r="113" spans="6:20" ht="60.75" thickBot="1" x14ac:dyDescent="0.3">
      <c r="F113" t="s">
        <v>85</v>
      </c>
      <c r="G113" s="18" t="s">
        <v>87</v>
      </c>
      <c r="M113" s="1" t="s">
        <v>103</v>
      </c>
      <c r="T113" s="13"/>
    </row>
    <row r="114" spans="6:20" ht="15.75" thickBot="1" x14ac:dyDescent="0.3">
      <c r="F114" s="1"/>
      <c r="M114" s="21"/>
      <c r="T114" s="33">
        <f>[3]Лист1!$D$149</f>
        <v>665.70000000000016</v>
      </c>
    </row>
    <row r="115" spans="6:20" x14ac:dyDescent="0.25">
      <c r="T115" s="13"/>
    </row>
    <row r="116" spans="6:20" x14ac:dyDescent="0.25">
      <c r="T116" s="13"/>
    </row>
    <row r="117" spans="6:20" x14ac:dyDescent="0.25">
      <c r="T117" s="13"/>
    </row>
    <row r="118" spans="6:20" x14ac:dyDescent="0.25">
      <c r="T118" s="13"/>
    </row>
    <row r="119" spans="6:20" x14ac:dyDescent="0.25">
      <c r="T119" s="13"/>
    </row>
    <row r="120" spans="6:20" x14ac:dyDescent="0.25">
      <c r="T120" s="13"/>
    </row>
    <row r="121" spans="6:20" x14ac:dyDescent="0.25">
      <c r="F121" t="s">
        <v>104</v>
      </c>
      <c r="T121" s="13"/>
    </row>
    <row r="122" spans="6:20" ht="15.75" thickBot="1" x14ac:dyDescent="0.3">
      <c r="F122" t="s">
        <v>105</v>
      </c>
      <c r="T122" s="13"/>
    </row>
    <row r="123" spans="6:20" ht="15.75" thickBot="1" x14ac:dyDescent="0.3">
      <c r="F123" t="s">
        <v>106</v>
      </c>
      <c r="T123" s="15">
        <v>0</v>
      </c>
    </row>
    <row r="124" spans="6:20" x14ac:dyDescent="0.25">
      <c r="T124" s="13"/>
    </row>
    <row r="125" spans="6:20" x14ac:dyDescent="0.25">
      <c r="T125" s="13"/>
    </row>
    <row r="126" spans="6:20" x14ac:dyDescent="0.25">
      <c r="T126" s="13"/>
    </row>
    <row r="127" spans="6:20" x14ac:dyDescent="0.25">
      <c r="F127" t="s">
        <v>107</v>
      </c>
      <c r="T127" s="13"/>
    </row>
    <row r="128" spans="6:20" ht="15.75" thickBot="1" x14ac:dyDescent="0.3">
      <c r="F128" t="s">
        <v>108</v>
      </c>
      <c r="T128" s="13"/>
    </row>
    <row r="129" spans="6:20" ht="15.75" thickBot="1" x14ac:dyDescent="0.3">
      <c r="F129" t="s">
        <v>106</v>
      </c>
      <c r="T129" s="15">
        <v>0</v>
      </c>
    </row>
    <row r="130" spans="6:20" x14ac:dyDescent="0.25">
      <c r="T130" s="13"/>
    </row>
    <row r="131" spans="6:20" x14ac:dyDescent="0.25">
      <c r="T131" s="13"/>
    </row>
    <row r="132" spans="6:20" x14ac:dyDescent="0.25">
      <c r="T132" s="13"/>
    </row>
    <row r="133" spans="6:20" x14ac:dyDescent="0.25">
      <c r="F133" t="s">
        <v>109</v>
      </c>
      <c r="T133" s="13"/>
    </row>
    <row r="134" spans="6:20" ht="15.75" thickBot="1" x14ac:dyDescent="0.3">
      <c r="F134" t="s">
        <v>110</v>
      </c>
      <c r="T134" s="13"/>
    </row>
    <row r="135" spans="6:20" ht="15.75" thickBot="1" x14ac:dyDescent="0.3">
      <c r="F135" t="s">
        <v>106</v>
      </c>
      <c r="T135" s="15">
        <v>0</v>
      </c>
    </row>
    <row r="136" spans="6:20" x14ac:dyDescent="0.25">
      <c r="T136" s="13"/>
    </row>
    <row r="137" spans="6:20" x14ac:dyDescent="0.25">
      <c r="T137" s="13"/>
    </row>
    <row r="138" spans="6:20" x14ac:dyDescent="0.25">
      <c r="T138" s="13"/>
    </row>
    <row r="139" spans="6:20" x14ac:dyDescent="0.25">
      <c r="F139" t="s">
        <v>111</v>
      </c>
      <c r="T139" s="13"/>
    </row>
    <row r="140" spans="6:20" ht="15.75" thickBot="1" x14ac:dyDescent="0.3">
      <c r="F140" t="s">
        <v>113</v>
      </c>
      <c r="T140" s="13"/>
    </row>
    <row r="141" spans="6:20" ht="15.75" thickBot="1" x14ac:dyDescent="0.3">
      <c r="T141" s="33">
        <f>[3]Лист1!$G$19</f>
        <v>4.25</v>
      </c>
    </row>
    <row r="142" spans="6:20" x14ac:dyDescent="0.25">
      <c r="T142" s="13"/>
    </row>
    <row r="143" spans="6:20" x14ac:dyDescent="0.25">
      <c r="T143" s="13"/>
    </row>
    <row r="144" spans="6:20" x14ac:dyDescent="0.25">
      <c r="T144" s="13"/>
    </row>
    <row r="145" spans="6:20" x14ac:dyDescent="0.25">
      <c r="F145" t="s">
        <v>112</v>
      </c>
      <c r="T145" s="13"/>
    </row>
    <row r="146" spans="6:20" ht="15.75" thickBot="1" x14ac:dyDescent="0.3">
      <c r="F146" t="s">
        <v>114</v>
      </c>
      <c r="T146" s="13"/>
    </row>
    <row r="147" spans="6:20" ht="15.75" thickBot="1" x14ac:dyDescent="0.3">
      <c r="F147" t="s">
        <v>106</v>
      </c>
      <c r="T147" s="15">
        <v>0</v>
      </c>
    </row>
    <row r="148" spans="6:20" x14ac:dyDescent="0.25">
      <c r="T148" s="13"/>
    </row>
    <row r="149" spans="6:20" x14ac:dyDescent="0.25">
      <c r="T149" s="13"/>
    </row>
    <row r="150" spans="6:20" x14ac:dyDescent="0.25">
      <c r="T150" s="13"/>
    </row>
    <row r="151" spans="6:20" x14ac:dyDescent="0.25">
      <c r="F151" t="s">
        <v>116</v>
      </c>
      <c r="T151" s="13"/>
    </row>
    <row r="152" spans="6:20" ht="15.75" thickBot="1" x14ac:dyDescent="0.3">
      <c r="F152" t="s">
        <v>115</v>
      </c>
      <c r="T152" s="13"/>
    </row>
    <row r="153" spans="6:20" ht="15.75" thickBot="1" x14ac:dyDescent="0.3">
      <c r="F153" t="s">
        <v>106</v>
      </c>
      <c r="T153" s="15">
        <v>0</v>
      </c>
    </row>
    <row r="154" spans="6:20" x14ac:dyDescent="0.25">
      <c r="T154" s="13"/>
    </row>
    <row r="155" spans="6:20" x14ac:dyDescent="0.25">
      <c r="T155" s="13"/>
    </row>
    <row r="156" spans="6:20" x14ac:dyDescent="0.25">
      <c r="F156" t="s">
        <v>117</v>
      </c>
      <c r="T156" s="13"/>
    </row>
    <row r="157" spans="6:20" x14ac:dyDescent="0.25">
      <c r="F157" t="s">
        <v>118</v>
      </c>
      <c r="T157" s="13"/>
    </row>
    <row r="158" spans="6:20" x14ac:dyDescent="0.25">
      <c r="T158" s="13"/>
    </row>
    <row r="159" spans="6:20" x14ac:dyDescent="0.25">
      <c r="G159" t="s">
        <v>85</v>
      </c>
      <c r="T159" s="13"/>
    </row>
    <row r="160" spans="6:20" ht="75.75" thickBot="1" x14ac:dyDescent="0.3">
      <c r="F160" t="s">
        <v>82</v>
      </c>
      <c r="G160" s="1" t="s">
        <v>119</v>
      </c>
      <c r="H160" s="1" t="s">
        <v>87</v>
      </c>
      <c r="I160" s="1" t="s">
        <v>93</v>
      </c>
      <c r="T160" s="13"/>
    </row>
    <row r="161" spans="6:20" ht="15.75" thickBot="1" x14ac:dyDescent="0.3">
      <c r="G161" s="21"/>
      <c r="H161" s="21"/>
      <c r="I161" s="21"/>
      <c r="J161" s="21"/>
      <c r="K161" s="21"/>
      <c r="T161" s="33">
        <f>[3]Лист1!$G$8</f>
        <v>11.7</v>
      </c>
    </row>
    <row r="162" spans="6:20" x14ac:dyDescent="0.25">
      <c r="G162" s="21"/>
      <c r="H162" s="21"/>
      <c r="I162" s="21"/>
      <c r="J162" s="21"/>
      <c r="K162" s="21"/>
      <c r="T162" s="13"/>
    </row>
    <row r="163" spans="6:20" x14ac:dyDescent="0.25">
      <c r="G163" s="21"/>
      <c r="H163" s="21"/>
      <c r="I163" s="21"/>
      <c r="J163" s="21"/>
      <c r="K163" s="21"/>
      <c r="T163" s="13"/>
    </row>
    <row r="164" spans="6:20" x14ac:dyDescent="0.25">
      <c r="G164" s="21"/>
      <c r="H164" s="21"/>
      <c r="I164" s="21"/>
      <c r="J164" s="21"/>
      <c r="K164" s="21"/>
      <c r="T164" s="13"/>
    </row>
    <row r="165" spans="6:20" x14ac:dyDescent="0.25">
      <c r="G165" s="21"/>
      <c r="H165" s="21"/>
      <c r="I165" s="21"/>
      <c r="J165" s="21"/>
      <c r="K165" s="21"/>
      <c r="T165" s="13"/>
    </row>
    <row r="166" spans="6:20" x14ac:dyDescent="0.25">
      <c r="T166" s="13"/>
    </row>
    <row r="167" spans="6:20" x14ac:dyDescent="0.25">
      <c r="F167" t="s">
        <v>120</v>
      </c>
      <c r="T167" s="13"/>
    </row>
    <row r="168" spans="6:20" ht="15.75" thickBot="1" x14ac:dyDescent="0.3">
      <c r="F168" t="s">
        <v>121</v>
      </c>
      <c r="T168" s="13"/>
    </row>
    <row r="169" spans="6:20" ht="15.75" thickBot="1" x14ac:dyDescent="0.3">
      <c r="T169" s="33">
        <f>[3]Лист1!$G$36</f>
        <v>1232.9500000000005</v>
      </c>
    </row>
    <row r="170" spans="6:20" x14ac:dyDescent="0.25">
      <c r="T170" s="13"/>
    </row>
    <row r="171" spans="6:20" x14ac:dyDescent="0.25">
      <c r="T171" s="13"/>
    </row>
    <row r="172" spans="6:20" x14ac:dyDescent="0.25">
      <c r="T172" s="13"/>
    </row>
    <row r="173" spans="6:20" x14ac:dyDescent="0.25">
      <c r="F173" t="s">
        <v>122</v>
      </c>
      <c r="T173" s="13"/>
    </row>
    <row r="174" spans="6:20" ht="15.75" thickBot="1" x14ac:dyDescent="0.3">
      <c r="F174" t="s">
        <v>123</v>
      </c>
      <c r="T174" s="13"/>
    </row>
    <row r="175" spans="6:20" ht="15.75" thickBot="1" x14ac:dyDescent="0.3">
      <c r="F175" t="s">
        <v>106</v>
      </c>
      <c r="T175" s="15">
        <v>0</v>
      </c>
    </row>
    <row r="176" spans="6:20" x14ac:dyDescent="0.25">
      <c r="T176" s="13"/>
    </row>
    <row r="177" spans="6:20" x14ac:dyDescent="0.25">
      <c r="T177" s="13"/>
    </row>
    <row r="178" spans="6:20" x14ac:dyDescent="0.25">
      <c r="T178" s="13"/>
    </row>
    <row r="179" spans="6:20" x14ac:dyDescent="0.25">
      <c r="F179" t="s">
        <v>124</v>
      </c>
      <c r="T179" s="13"/>
    </row>
    <row r="180" spans="6:20" ht="15.75" thickBot="1" x14ac:dyDescent="0.3">
      <c r="F180" t="s">
        <v>125</v>
      </c>
      <c r="T180" s="13"/>
    </row>
    <row r="181" spans="6:20" ht="15.75" thickBot="1" x14ac:dyDescent="0.3">
      <c r="F181" t="s">
        <v>106</v>
      </c>
      <c r="T181" s="15">
        <v>0</v>
      </c>
    </row>
    <row r="182" spans="6:20" x14ac:dyDescent="0.25">
      <c r="T182" s="16"/>
    </row>
    <row r="183" spans="6:20" x14ac:dyDescent="0.25">
      <c r="T183" s="13"/>
    </row>
    <row r="184" spans="6:20" x14ac:dyDescent="0.25">
      <c r="T184" s="13"/>
    </row>
    <row r="185" spans="6:20" x14ac:dyDescent="0.25">
      <c r="F185" t="s">
        <v>126</v>
      </c>
      <c r="T185" s="13"/>
    </row>
    <row r="186" spans="6:20" ht="30.75" thickBot="1" x14ac:dyDescent="0.3">
      <c r="F186" t="s">
        <v>127</v>
      </c>
      <c r="H186" s="1" t="s">
        <v>87</v>
      </c>
      <c r="T186" s="13"/>
    </row>
    <row r="187" spans="6:20" ht="15.75" thickBot="1" x14ac:dyDescent="0.3">
      <c r="F187" t="s">
        <v>128</v>
      </c>
      <c r="G187" t="s">
        <v>129</v>
      </c>
      <c r="H187">
        <v>0.1</v>
      </c>
      <c r="I187" s="17">
        <v>1445</v>
      </c>
      <c r="T187" s="33">
        <f>I187*H187</f>
        <v>144.5</v>
      </c>
    </row>
    <row r="188" spans="6:20" ht="15.75" thickBot="1" x14ac:dyDescent="0.3">
      <c r="F188" t="s">
        <v>130</v>
      </c>
      <c r="G188" t="s">
        <v>129</v>
      </c>
      <c r="H188">
        <v>0.11</v>
      </c>
      <c r="I188" s="17">
        <v>0</v>
      </c>
      <c r="T188" s="33">
        <f t="shared" ref="T188:T194" si="1">I188*H188</f>
        <v>0</v>
      </c>
    </row>
    <row r="189" spans="6:20" ht="15.75" thickBot="1" x14ac:dyDescent="0.3">
      <c r="F189" t="s">
        <v>131</v>
      </c>
      <c r="G189" t="s">
        <v>129</v>
      </c>
      <c r="H189">
        <v>0.09</v>
      </c>
      <c r="I189" s="17">
        <v>0</v>
      </c>
      <c r="T189" s="33">
        <f t="shared" si="1"/>
        <v>0</v>
      </c>
    </row>
    <row r="190" spans="6:20" ht="15.75" thickBot="1" x14ac:dyDescent="0.3">
      <c r="F190" t="s">
        <v>132</v>
      </c>
      <c r="G190" t="s">
        <v>73</v>
      </c>
      <c r="H190">
        <v>1.64</v>
      </c>
      <c r="I190" s="17">
        <f>[3]Лист1!$D$157</f>
        <v>59.04</v>
      </c>
      <c r="T190" s="33">
        <f t="shared" si="1"/>
        <v>96.825599999999994</v>
      </c>
    </row>
    <row r="191" spans="6:20" ht="15.75" thickBot="1" x14ac:dyDescent="0.3">
      <c r="F191" t="s">
        <v>133</v>
      </c>
      <c r="G191" t="s">
        <v>73</v>
      </c>
      <c r="H191">
        <v>2.5</v>
      </c>
      <c r="I191" s="17">
        <f>[3]Лист1!$D$156</f>
        <v>27.5</v>
      </c>
      <c r="T191" s="33">
        <f t="shared" si="1"/>
        <v>68.75</v>
      </c>
    </row>
    <row r="192" spans="6:20" ht="15.75" thickBot="1" x14ac:dyDescent="0.3">
      <c r="F192" t="s">
        <v>134</v>
      </c>
      <c r="G192" t="s">
        <v>73</v>
      </c>
      <c r="H192">
        <v>2.64</v>
      </c>
      <c r="I192" s="17">
        <f>[3]Лист1!$D$154</f>
        <v>132</v>
      </c>
      <c r="T192" s="33">
        <f t="shared" si="1"/>
        <v>348.48</v>
      </c>
    </row>
    <row r="193" spans="6:20" ht="15.75" thickBot="1" x14ac:dyDescent="0.3">
      <c r="F193" t="s">
        <v>172</v>
      </c>
      <c r="G193" t="s">
        <v>73</v>
      </c>
      <c r="H193">
        <v>2.64</v>
      </c>
      <c r="I193" s="17">
        <f>[3]Лист1!$D$156</f>
        <v>27.5</v>
      </c>
      <c r="T193" s="33">
        <f t="shared" si="1"/>
        <v>72.600000000000009</v>
      </c>
    </row>
    <row r="194" spans="6:20" ht="15.75" thickBot="1" x14ac:dyDescent="0.3">
      <c r="F194" t="s">
        <v>193</v>
      </c>
      <c r="H194">
        <v>2.64</v>
      </c>
      <c r="I194" s="17">
        <f>[3]Лист1!$D$158</f>
        <v>39.6</v>
      </c>
      <c r="T194" s="33">
        <f t="shared" si="1"/>
        <v>104.54400000000001</v>
      </c>
    </row>
    <row r="195" spans="6:20" x14ac:dyDescent="0.25">
      <c r="T195" s="13"/>
    </row>
    <row r="196" spans="6:20" x14ac:dyDescent="0.25">
      <c r="F196" t="s">
        <v>135</v>
      </c>
      <c r="T196" s="13"/>
    </row>
    <row r="197" spans="6:20" x14ac:dyDescent="0.25">
      <c r="T197" s="13"/>
    </row>
    <row r="198" spans="6:20" ht="30.75" thickBot="1" x14ac:dyDescent="0.3">
      <c r="F198" t="s">
        <v>136</v>
      </c>
      <c r="H198" s="1" t="s">
        <v>87</v>
      </c>
      <c r="T198" s="14"/>
    </row>
    <row r="199" spans="6:20" ht="15.75" thickBot="1" x14ac:dyDescent="0.3">
      <c r="F199" t="s">
        <v>137</v>
      </c>
      <c r="G199" t="s">
        <v>73</v>
      </c>
      <c r="H199">
        <v>0.45</v>
      </c>
      <c r="I199" s="17">
        <f>[3]Лист1!$B$158</f>
        <v>15</v>
      </c>
      <c r="J199" t="s">
        <v>173</v>
      </c>
      <c r="T199" s="33">
        <f>H199*I199</f>
        <v>6.75</v>
      </c>
    </row>
    <row r="200" spans="6:20" ht="30.75" thickBot="1" x14ac:dyDescent="0.3">
      <c r="F200" s="1" t="s">
        <v>138</v>
      </c>
      <c r="G200" t="s">
        <v>73</v>
      </c>
      <c r="H200">
        <v>0.2</v>
      </c>
      <c r="I200" s="17">
        <v>0</v>
      </c>
      <c r="T200" s="15">
        <f>H200*I200</f>
        <v>0</v>
      </c>
    </row>
    <row r="201" spans="6:20" ht="15.75" thickBot="1" x14ac:dyDescent="0.3">
      <c r="F201" s="1" t="s">
        <v>143</v>
      </c>
      <c r="G201" t="s">
        <v>73</v>
      </c>
      <c r="H201">
        <v>0.14000000000000001</v>
      </c>
      <c r="I201" s="17">
        <v>279</v>
      </c>
      <c r="T201" s="33">
        <f t="shared" ref="T201:T205" si="2">H201*I201</f>
        <v>39.06</v>
      </c>
    </row>
    <row r="202" spans="6:20" ht="30.75" thickBot="1" x14ac:dyDescent="0.3">
      <c r="F202" s="1" t="s">
        <v>139</v>
      </c>
      <c r="G202" t="s">
        <v>73</v>
      </c>
      <c r="H202">
        <v>0.18</v>
      </c>
      <c r="I202" s="17">
        <v>0</v>
      </c>
      <c r="T202" s="15">
        <f t="shared" si="2"/>
        <v>0</v>
      </c>
    </row>
    <row r="203" spans="6:20" ht="30.75" thickBot="1" x14ac:dyDescent="0.3">
      <c r="F203" s="1" t="s">
        <v>140</v>
      </c>
      <c r="G203" t="s">
        <v>73</v>
      </c>
      <c r="H203">
        <v>0.45</v>
      </c>
      <c r="I203" s="17">
        <v>871</v>
      </c>
      <c r="T203" s="33">
        <f t="shared" si="2"/>
        <v>391.95</v>
      </c>
    </row>
    <row r="204" spans="6:20" ht="30.75" thickBot="1" x14ac:dyDescent="0.3">
      <c r="F204" s="1" t="s">
        <v>141</v>
      </c>
      <c r="G204" t="s">
        <v>73</v>
      </c>
      <c r="H204">
        <v>0.4</v>
      </c>
      <c r="I204" s="17">
        <v>0</v>
      </c>
      <c r="T204" s="15">
        <f t="shared" si="2"/>
        <v>0</v>
      </c>
    </row>
    <row r="205" spans="6:20" ht="45.75" thickBot="1" x14ac:dyDescent="0.3">
      <c r="F205" s="1" t="s">
        <v>142</v>
      </c>
      <c r="G205" t="s">
        <v>73</v>
      </c>
      <c r="H205">
        <v>0.2</v>
      </c>
      <c r="I205" s="17">
        <v>0</v>
      </c>
      <c r="T205" s="15">
        <f t="shared" si="2"/>
        <v>0</v>
      </c>
    </row>
    <row r="206" spans="6:20" x14ac:dyDescent="0.25">
      <c r="T206" s="13"/>
    </row>
    <row r="207" spans="6:20" x14ac:dyDescent="0.25">
      <c r="T207" s="13"/>
    </row>
    <row r="208" spans="6:20" x14ac:dyDescent="0.25">
      <c r="T208" s="13"/>
    </row>
    <row r="209" spans="6:20" x14ac:dyDescent="0.25">
      <c r="F209" t="s">
        <v>144</v>
      </c>
      <c r="T209" s="13"/>
    </row>
    <row r="210" spans="6:20" x14ac:dyDescent="0.25">
      <c r="F210" t="s">
        <v>145</v>
      </c>
      <c r="T210" s="13"/>
    </row>
    <row r="211" spans="6:20" ht="105.75" thickBot="1" x14ac:dyDescent="0.3">
      <c r="F211" t="s">
        <v>146</v>
      </c>
      <c r="G211" s="1" t="s">
        <v>147</v>
      </c>
      <c r="H211" s="1" t="s">
        <v>148</v>
      </c>
      <c r="I211" s="1" t="s">
        <v>149</v>
      </c>
      <c r="J211" s="1" t="s">
        <v>159</v>
      </c>
      <c r="T211" s="13"/>
    </row>
    <row r="212" spans="6:20" ht="15.75" thickBot="1" x14ac:dyDescent="0.3">
      <c r="F212" t="s">
        <v>83</v>
      </c>
      <c r="G212">
        <v>24</v>
      </c>
      <c r="H212">
        <v>4</v>
      </c>
      <c r="I212">
        <v>4.4000000000000004</v>
      </c>
      <c r="J212">
        <v>46</v>
      </c>
      <c r="T212" s="33">
        <f>(H212+I212)*J212</f>
        <v>386.40000000000003</v>
      </c>
    </row>
    <row r="213" spans="6:20" x14ac:dyDescent="0.25">
      <c r="T213" s="13"/>
    </row>
    <row r="214" spans="6:20" x14ac:dyDescent="0.25">
      <c r="T214" s="13"/>
    </row>
    <row r="215" spans="6:20" x14ac:dyDescent="0.25">
      <c r="T215" s="13"/>
    </row>
    <row r="216" spans="6:20" x14ac:dyDescent="0.25">
      <c r="F216" t="s">
        <v>150</v>
      </c>
      <c r="T216" s="13"/>
    </row>
    <row r="217" spans="6:20" ht="15.75" thickBot="1" x14ac:dyDescent="0.3">
      <c r="F217" t="s">
        <v>151</v>
      </c>
      <c r="T217" s="13"/>
    </row>
    <row r="218" spans="6:20" ht="15.75" thickBot="1" x14ac:dyDescent="0.3">
      <c r="F218" t="s">
        <v>152</v>
      </c>
      <c r="G218" t="s">
        <v>73</v>
      </c>
      <c r="H218">
        <v>0.8</v>
      </c>
      <c r="I218" t="s">
        <v>27</v>
      </c>
      <c r="T218" s="15">
        <v>0</v>
      </c>
    </row>
    <row r="219" spans="6:20" x14ac:dyDescent="0.25">
      <c r="T219" s="16"/>
    </row>
    <row r="220" spans="6:20" x14ac:dyDescent="0.25">
      <c r="T220" s="13"/>
    </row>
    <row r="221" spans="6:20" x14ac:dyDescent="0.25">
      <c r="T221" s="13"/>
    </row>
    <row r="222" spans="6:20" x14ac:dyDescent="0.25">
      <c r="F222" t="s">
        <v>153</v>
      </c>
      <c r="T222" s="13"/>
    </row>
    <row r="223" spans="6:20" x14ac:dyDescent="0.25">
      <c r="F223" t="s">
        <v>154</v>
      </c>
      <c r="T223" s="13"/>
    </row>
    <row r="224" spans="6:20" x14ac:dyDescent="0.25">
      <c r="T224" s="13"/>
    </row>
    <row r="225" spans="6:20" x14ac:dyDescent="0.25">
      <c r="T225" s="34"/>
    </row>
    <row r="226" spans="6:20" x14ac:dyDescent="0.25">
      <c r="T226" s="13"/>
    </row>
    <row r="227" spans="6:20" x14ac:dyDescent="0.25">
      <c r="T227" s="13"/>
    </row>
    <row r="228" spans="6:20" x14ac:dyDescent="0.25">
      <c r="F228" t="s">
        <v>155</v>
      </c>
      <c r="T228" s="13"/>
    </row>
    <row r="229" spans="6:20" ht="15.75" thickBot="1" x14ac:dyDescent="0.3">
      <c r="F229" t="s">
        <v>156</v>
      </c>
      <c r="G229" t="s">
        <v>158</v>
      </c>
      <c r="T229" s="14"/>
    </row>
    <row r="230" spans="6:20" ht="15.75" thickBot="1" x14ac:dyDescent="0.3">
      <c r="F230" t="s">
        <v>184</v>
      </c>
      <c r="G230">
        <v>3</v>
      </c>
      <c r="H230">
        <v>5</v>
      </c>
      <c r="T230" s="33">
        <f>SUM(H230:H238)</f>
        <v>51.25</v>
      </c>
    </row>
    <row r="231" spans="6:20" x14ac:dyDescent="0.25">
      <c r="F231" t="s">
        <v>185</v>
      </c>
      <c r="G231">
        <v>5</v>
      </c>
      <c r="H231">
        <v>8</v>
      </c>
      <c r="T231" s="16"/>
    </row>
    <row r="232" spans="6:20" x14ac:dyDescent="0.25">
      <c r="F232" t="s">
        <v>186</v>
      </c>
      <c r="G232">
        <v>3</v>
      </c>
      <c r="H232">
        <v>5</v>
      </c>
      <c r="T232" s="13"/>
    </row>
    <row r="233" spans="6:20" x14ac:dyDescent="0.25">
      <c r="F233" t="s">
        <v>187</v>
      </c>
      <c r="G233">
        <v>10</v>
      </c>
      <c r="H233">
        <v>8.25</v>
      </c>
      <c r="T233" s="13"/>
    </row>
    <row r="234" spans="6:20" x14ac:dyDescent="0.25">
      <c r="F234" t="s">
        <v>188</v>
      </c>
      <c r="G234">
        <v>2</v>
      </c>
      <c r="H234">
        <v>5</v>
      </c>
      <c r="T234" s="13"/>
    </row>
    <row r="235" spans="6:20" x14ac:dyDescent="0.25">
      <c r="F235" t="s">
        <v>190</v>
      </c>
      <c r="G235">
        <v>3</v>
      </c>
      <c r="H235">
        <v>5</v>
      </c>
      <c r="T235" s="13"/>
    </row>
    <row r="236" spans="6:20" x14ac:dyDescent="0.25">
      <c r="F236" t="s">
        <v>189</v>
      </c>
      <c r="G236">
        <v>2</v>
      </c>
      <c r="H236">
        <v>5</v>
      </c>
      <c r="T236" s="13"/>
    </row>
    <row r="237" spans="6:20" x14ac:dyDescent="0.25">
      <c r="F237" t="s">
        <v>191</v>
      </c>
      <c r="G237">
        <v>3</v>
      </c>
      <c r="H237">
        <v>5</v>
      </c>
      <c r="T237" s="13"/>
    </row>
    <row r="238" spans="6:20" x14ac:dyDescent="0.25">
      <c r="F238" t="s">
        <v>192</v>
      </c>
      <c r="G238">
        <v>2</v>
      </c>
      <c r="H238">
        <v>5</v>
      </c>
      <c r="T238" s="13"/>
    </row>
    <row r="239" spans="6:20" x14ac:dyDescent="0.25">
      <c r="T239" s="13"/>
    </row>
    <row r="240" spans="6:20" x14ac:dyDescent="0.25">
      <c r="T240" s="13"/>
    </row>
    <row r="241" spans="6:21" x14ac:dyDescent="0.25">
      <c r="F241" t="s">
        <v>160</v>
      </c>
      <c r="T241" s="13"/>
    </row>
    <row r="242" spans="6:21" x14ac:dyDescent="0.25">
      <c r="F242" t="s">
        <v>161</v>
      </c>
      <c r="T242" s="13"/>
    </row>
    <row r="243" spans="6:21" x14ac:dyDescent="0.25">
      <c r="F243" t="s">
        <v>162</v>
      </c>
      <c r="T243" s="13"/>
    </row>
    <row r="244" spans="6:21" x14ac:dyDescent="0.25">
      <c r="T244" s="13"/>
    </row>
    <row r="245" spans="6:21" ht="15.75" thickBot="1" x14ac:dyDescent="0.3">
      <c r="F245" t="s">
        <v>163</v>
      </c>
      <c r="G245" t="s">
        <v>164</v>
      </c>
      <c r="H245" s="19" t="s">
        <v>165</v>
      </c>
      <c r="I245" t="s">
        <v>166</v>
      </c>
      <c r="J245" t="s">
        <v>167</v>
      </c>
      <c r="K245" t="s">
        <v>168</v>
      </c>
      <c r="L245" t="s">
        <v>169</v>
      </c>
      <c r="M245" t="s">
        <v>170</v>
      </c>
      <c r="T245" s="13"/>
    </row>
    <row r="246" spans="6:21" ht="15.75" thickBot="1" x14ac:dyDescent="0.3">
      <c r="F246">
        <v>3</v>
      </c>
      <c r="L246">
        <f>[3]Лист1!$G$40</f>
        <v>38</v>
      </c>
      <c r="T246" s="33">
        <f>[3]Лист1!$H$40</f>
        <v>30.2</v>
      </c>
    </row>
    <row r="247" spans="6:21" ht="15.75" thickBot="1" x14ac:dyDescent="0.3">
      <c r="T247" s="25">
        <f>SUM(T54:T246)</f>
        <v>26727.509600000005</v>
      </c>
      <c r="U247" t="s">
        <v>176</v>
      </c>
    </row>
  </sheetData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Y255"/>
  <sheetViews>
    <sheetView zoomScale="70" zoomScaleNormal="70" workbookViewId="0">
      <selection activeCell="F251" sqref="F251:H255"/>
    </sheetView>
  </sheetViews>
  <sheetFormatPr defaultRowHeight="15" x14ac:dyDescent="0.25"/>
  <cols>
    <col min="6" max="6" width="24.140625" customWidth="1"/>
    <col min="17" max="17" width="16.5703125" customWidth="1"/>
    <col min="18" max="18" width="20.7109375" customWidth="1"/>
    <col min="19" max="19" width="23.7109375" customWidth="1"/>
    <col min="20" max="20" width="12.140625" customWidth="1"/>
    <col min="21" max="21" width="20.5703125" customWidth="1"/>
    <col min="22" max="22" width="19.85546875" customWidth="1"/>
    <col min="23" max="23" width="19.28515625" customWidth="1"/>
  </cols>
  <sheetData>
    <row r="4" spans="6:25" x14ac:dyDescent="0.25">
      <c r="G4" t="s">
        <v>68</v>
      </c>
      <c r="S4" s="29"/>
      <c r="T4" s="29"/>
      <c r="U4" s="29"/>
      <c r="V4" s="30"/>
      <c r="W4" s="30"/>
      <c r="X4" s="29"/>
      <c r="Y4" s="29"/>
    </row>
    <row r="5" spans="6:25" x14ac:dyDescent="0.25">
      <c r="G5" t="s">
        <v>69</v>
      </c>
      <c r="S5" s="30"/>
      <c r="T5" s="30"/>
      <c r="U5" s="30"/>
      <c r="V5" s="30"/>
      <c r="W5" s="30"/>
      <c r="X5" s="30"/>
      <c r="Y5" s="30"/>
    </row>
    <row r="6" spans="6:25" ht="39" customHeight="1" thickBot="1" x14ac:dyDescent="0.3">
      <c r="S6" s="31"/>
      <c r="T6" s="32"/>
      <c r="U6" s="31"/>
      <c r="V6" s="31"/>
      <c r="W6" s="31"/>
      <c r="X6" s="31"/>
      <c r="Y6" s="31"/>
    </row>
    <row r="7" spans="6:25" ht="15.75" thickBot="1" x14ac:dyDescent="0.3">
      <c r="F7" t="s">
        <v>0</v>
      </c>
      <c r="G7" t="s">
        <v>1</v>
      </c>
      <c r="Q7" s="26">
        <f>Q10*Q9</f>
        <v>74875.562999999995</v>
      </c>
      <c r="S7" s="29"/>
      <c r="T7" s="29"/>
      <c r="U7" s="29"/>
      <c r="V7" s="29"/>
      <c r="W7" s="29"/>
      <c r="X7" s="29"/>
      <c r="Y7" s="29"/>
    </row>
    <row r="8" spans="6:25" ht="15.75" thickBot="1" x14ac:dyDescent="0.3">
      <c r="Q8" s="13"/>
      <c r="S8" s="29"/>
      <c r="T8" s="29"/>
      <c r="U8" s="29"/>
      <c r="V8" s="29"/>
      <c r="W8" s="29"/>
      <c r="X8" s="29"/>
      <c r="Y8" s="29"/>
    </row>
    <row r="9" spans="6:25" ht="15.75" thickBot="1" x14ac:dyDescent="0.3">
      <c r="F9" t="s">
        <v>4</v>
      </c>
      <c r="G9" t="s">
        <v>7</v>
      </c>
      <c r="Q9" s="15">
        <v>1</v>
      </c>
    </row>
    <row r="10" spans="6:25" ht="15.75" thickBot="1" x14ac:dyDescent="0.3">
      <c r="F10" t="s">
        <v>5</v>
      </c>
      <c r="G10" t="s">
        <v>6</v>
      </c>
      <c r="Q10" s="14">
        <f>Q13</f>
        <v>74875.562999999995</v>
      </c>
    </row>
    <row r="11" spans="6:25" x14ac:dyDescent="0.25">
      <c r="Q11" s="13"/>
    </row>
    <row r="12" spans="6:25" ht="15.75" thickBot="1" x14ac:dyDescent="0.3">
      <c r="Q12" s="13"/>
    </row>
    <row r="13" spans="6:25" ht="15.75" thickBot="1" x14ac:dyDescent="0.3">
      <c r="F13" t="s">
        <v>2</v>
      </c>
      <c r="G13" t="s">
        <v>3</v>
      </c>
      <c r="Q13" s="15">
        <f>Q15*Q16</f>
        <v>74875.562999999995</v>
      </c>
    </row>
    <row r="14" spans="6:25" ht="15.75" thickBot="1" x14ac:dyDescent="0.3">
      <c r="Q14" s="13"/>
    </row>
    <row r="15" spans="6:25" ht="15.75" thickBot="1" x14ac:dyDescent="0.3">
      <c r="F15" t="s">
        <v>8</v>
      </c>
      <c r="G15" t="s">
        <v>9</v>
      </c>
      <c r="Q15" s="15">
        <f>Q25</f>
        <v>71310.06</v>
      </c>
    </row>
    <row r="16" spans="6:25" x14ac:dyDescent="0.25">
      <c r="F16" t="s">
        <v>10</v>
      </c>
      <c r="G16" t="s">
        <v>175</v>
      </c>
      <c r="Q16" s="16">
        <v>1.05</v>
      </c>
    </row>
    <row r="17" spans="6:21" x14ac:dyDescent="0.25">
      <c r="Q17" s="13"/>
    </row>
    <row r="18" spans="6:21" x14ac:dyDescent="0.25">
      <c r="F18" t="s">
        <v>11</v>
      </c>
      <c r="G18" t="s">
        <v>12</v>
      </c>
      <c r="Q18" s="27">
        <f>Q7/Q20</f>
        <v>38.007899999999999</v>
      </c>
      <c r="R18" t="s">
        <v>179</v>
      </c>
      <c r="S18" t="s">
        <v>198</v>
      </c>
      <c r="T18" s="28">
        <f>Q7/80</f>
        <v>935.94453749999991</v>
      </c>
      <c r="U18" t="s">
        <v>181</v>
      </c>
    </row>
    <row r="19" spans="6:21" ht="15.75" thickBot="1" x14ac:dyDescent="0.3">
      <c r="Q19" s="13"/>
      <c r="T19" s="10">
        <f>T18/30</f>
        <v>31.198151249999999</v>
      </c>
      <c r="U19" t="s">
        <v>182</v>
      </c>
    </row>
    <row r="20" spans="6:21" ht="15.75" thickBot="1" x14ac:dyDescent="0.3">
      <c r="F20" t="s">
        <v>13</v>
      </c>
      <c r="G20" t="s">
        <v>14</v>
      </c>
      <c r="Q20" s="15">
        <v>1970</v>
      </c>
      <c r="T20" s="28">
        <f>T18/7</f>
        <v>133.70636249999998</v>
      </c>
      <c r="U20" t="s">
        <v>183</v>
      </c>
    </row>
    <row r="21" spans="6:21" x14ac:dyDescent="0.25">
      <c r="Q21" s="13"/>
    </row>
    <row r="22" spans="6:21" x14ac:dyDescent="0.25">
      <c r="Q22" s="13"/>
    </row>
    <row r="23" spans="6:21" x14ac:dyDescent="0.25">
      <c r="Q23" s="13"/>
    </row>
    <row r="24" spans="6:21" ht="15.75" thickBot="1" x14ac:dyDescent="0.3">
      <c r="Q24" s="13"/>
    </row>
    <row r="25" spans="6:21" ht="15.75" thickBot="1" x14ac:dyDescent="0.3">
      <c r="F25" t="s">
        <v>178</v>
      </c>
      <c r="G25" t="s">
        <v>29</v>
      </c>
      <c r="Q25" s="15">
        <f>Q27+Q32+Q33+Q34+Q35+Q38</f>
        <v>71310.06</v>
      </c>
    </row>
    <row r="26" spans="6:21" ht="15.75" thickBot="1" x14ac:dyDescent="0.3">
      <c r="Q26" s="13"/>
    </row>
    <row r="27" spans="6:21" ht="15.75" thickBot="1" x14ac:dyDescent="0.3">
      <c r="F27" t="s">
        <v>30</v>
      </c>
      <c r="G27" t="s">
        <v>31</v>
      </c>
      <c r="Q27" s="15">
        <v>0</v>
      </c>
    </row>
    <row r="28" spans="6:21" x14ac:dyDescent="0.25">
      <c r="F28" t="s">
        <v>32</v>
      </c>
      <c r="G28" t="s">
        <v>33</v>
      </c>
      <c r="Q28" s="13"/>
    </row>
    <row r="29" spans="6:21" x14ac:dyDescent="0.25">
      <c r="Q29" s="13"/>
    </row>
    <row r="30" spans="6:21" x14ac:dyDescent="0.25">
      <c r="F30" t="s">
        <v>34</v>
      </c>
      <c r="Q30" s="13"/>
    </row>
    <row r="31" spans="6:21" ht="15.75" thickBot="1" x14ac:dyDescent="0.3">
      <c r="Q31" s="13"/>
    </row>
    <row r="32" spans="6:21" ht="15.75" thickBot="1" x14ac:dyDescent="0.3">
      <c r="F32" t="s">
        <v>35</v>
      </c>
      <c r="G32" t="s">
        <v>37</v>
      </c>
      <c r="M32" s="9"/>
      <c r="Q32" s="15">
        <v>0</v>
      </c>
    </row>
    <row r="33" spans="6:17" ht="15.75" thickBot="1" x14ac:dyDescent="0.3">
      <c r="F33" t="s">
        <v>36</v>
      </c>
      <c r="G33" t="s">
        <v>38</v>
      </c>
      <c r="Q33" s="13">
        <v>0</v>
      </c>
    </row>
    <row r="34" spans="6:17" ht="15.75" thickBot="1" x14ac:dyDescent="0.3">
      <c r="F34" t="s">
        <v>39</v>
      </c>
      <c r="G34" t="s">
        <v>40</v>
      </c>
      <c r="Q34" s="15">
        <v>0</v>
      </c>
    </row>
    <row r="35" spans="6:17" ht="15.75" thickBot="1" x14ac:dyDescent="0.3">
      <c r="F35" t="s">
        <v>41</v>
      </c>
      <c r="G35" t="s">
        <v>42</v>
      </c>
      <c r="Q35" s="14">
        <v>0</v>
      </c>
    </row>
    <row r="36" spans="6:17" x14ac:dyDescent="0.25">
      <c r="Q36" s="13"/>
    </row>
    <row r="37" spans="6:17" ht="15.75" thickBot="1" x14ac:dyDescent="0.3">
      <c r="Q37" s="13"/>
    </row>
    <row r="38" spans="6:17" ht="15.75" thickBot="1" x14ac:dyDescent="0.3">
      <c r="F38" t="s">
        <v>43</v>
      </c>
      <c r="P38" t="s">
        <v>177</v>
      </c>
      <c r="Q38" s="15">
        <f>Q39*G48</f>
        <v>71310.06</v>
      </c>
    </row>
    <row r="39" spans="6:17" ht="15.75" thickBot="1" x14ac:dyDescent="0.3">
      <c r="P39" t="s">
        <v>44</v>
      </c>
      <c r="Q39" s="15">
        <f>Q248</f>
        <v>71310.06</v>
      </c>
    </row>
    <row r="40" spans="6:17" x14ac:dyDescent="0.25">
      <c r="F40" t="s">
        <v>44</v>
      </c>
      <c r="G40" t="s">
        <v>47</v>
      </c>
      <c r="Q40" s="13"/>
    </row>
    <row r="41" spans="6:17" x14ac:dyDescent="0.25">
      <c r="F41" t="s">
        <v>45</v>
      </c>
      <c r="G41" t="s">
        <v>46</v>
      </c>
      <c r="Q41" s="13"/>
    </row>
    <row r="42" spans="6:17" x14ac:dyDescent="0.25">
      <c r="Q42" s="13"/>
    </row>
    <row r="43" spans="6:17" x14ac:dyDescent="0.25">
      <c r="F43" t="s">
        <v>48</v>
      </c>
      <c r="L43" t="s">
        <v>53</v>
      </c>
      <c r="Q43" s="13"/>
    </row>
    <row r="44" spans="6:17" x14ac:dyDescent="0.25">
      <c r="F44" t="s">
        <v>49</v>
      </c>
      <c r="Q44" s="13"/>
    </row>
    <row r="45" spans="6:17" x14ac:dyDescent="0.25">
      <c r="Q45" s="13"/>
    </row>
    <row r="46" spans="6:17" x14ac:dyDescent="0.25">
      <c r="F46" t="s">
        <v>50</v>
      </c>
      <c r="L46" t="s">
        <v>54</v>
      </c>
      <c r="Q46" s="13"/>
    </row>
    <row r="47" spans="6:17" ht="15.75" thickBot="1" x14ac:dyDescent="0.3">
      <c r="F47" t="s">
        <v>51</v>
      </c>
      <c r="Q47" s="13"/>
    </row>
    <row r="48" spans="6:17" ht="15.75" thickBot="1" x14ac:dyDescent="0.3">
      <c r="F48" t="s">
        <v>52</v>
      </c>
      <c r="G48" s="20">
        <v>1</v>
      </c>
      <c r="L48" t="s">
        <v>57</v>
      </c>
      <c r="Q48" s="15">
        <v>0</v>
      </c>
    </row>
    <row r="49" spans="3:17" x14ac:dyDescent="0.25">
      <c r="F49" t="s">
        <v>55</v>
      </c>
      <c r="G49" s="10">
        <v>1</v>
      </c>
      <c r="Q49" s="13"/>
    </row>
    <row r="50" spans="3:17" x14ac:dyDescent="0.25">
      <c r="F50" t="s">
        <v>56</v>
      </c>
      <c r="G50">
        <v>1.1000000000000001</v>
      </c>
      <c r="Q50" s="13"/>
    </row>
    <row r="51" spans="3:17" x14ac:dyDescent="0.25">
      <c r="Q51" s="13"/>
    </row>
    <row r="52" spans="3:17" x14ac:dyDescent="0.25">
      <c r="F52" t="s">
        <v>58</v>
      </c>
      <c r="L52" t="s">
        <v>59</v>
      </c>
      <c r="Q52" s="13"/>
    </row>
    <row r="53" spans="3:17" ht="15.75" thickBot="1" x14ac:dyDescent="0.3">
      <c r="F53" t="s">
        <v>60</v>
      </c>
      <c r="Q53" s="13"/>
    </row>
    <row r="54" spans="3:17" ht="15.75" thickBot="1" x14ac:dyDescent="0.3">
      <c r="C54" s="22"/>
      <c r="F54" s="24"/>
      <c r="G54" s="21"/>
      <c r="H54" s="21"/>
      <c r="Q54" s="15">
        <f>[4]Лист1!$D$15</f>
        <v>1216.7000000000003</v>
      </c>
    </row>
    <row r="55" spans="3:17" ht="15.75" thickBot="1" x14ac:dyDescent="0.3">
      <c r="C55" s="22"/>
      <c r="F55" s="24"/>
      <c r="G55" s="21"/>
      <c r="H55" s="21"/>
      <c r="Q55" s="13">
        <f>H55*G55</f>
        <v>0</v>
      </c>
    </row>
    <row r="56" spans="3:17" ht="15.75" thickBot="1" x14ac:dyDescent="0.3">
      <c r="C56" s="23"/>
      <c r="F56" s="24"/>
      <c r="G56" s="21"/>
      <c r="H56" s="21"/>
      <c r="Q56" s="15">
        <f>H56*G56</f>
        <v>0</v>
      </c>
    </row>
    <row r="57" spans="3:17" ht="15.75" thickBot="1" x14ac:dyDescent="0.3">
      <c r="F57" s="24"/>
      <c r="G57" s="21"/>
      <c r="H57" s="21"/>
      <c r="Q57" s="13">
        <f>H57*G57</f>
        <v>0</v>
      </c>
    </row>
    <row r="58" spans="3:17" ht="15.75" thickBot="1" x14ac:dyDescent="0.3">
      <c r="F58" s="24"/>
      <c r="G58" s="21"/>
      <c r="H58" s="21"/>
      <c r="Q58" s="15">
        <f>H58*G58</f>
        <v>0</v>
      </c>
    </row>
    <row r="59" spans="3:17" x14ac:dyDescent="0.25">
      <c r="Q59" s="13"/>
    </row>
    <row r="60" spans="3:17" x14ac:dyDescent="0.25">
      <c r="F60" s="11" t="s">
        <v>65</v>
      </c>
      <c r="Q60" s="13"/>
    </row>
    <row r="61" spans="3:17" x14ac:dyDescent="0.25">
      <c r="F61" t="s">
        <v>106</v>
      </c>
      <c r="Q61" s="13"/>
    </row>
    <row r="62" spans="3:17" x14ac:dyDescent="0.25">
      <c r="Q62" s="13"/>
    </row>
    <row r="63" spans="3:17" x14ac:dyDescent="0.25">
      <c r="Q63" s="13"/>
    </row>
    <row r="64" spans="3:17" ht="15.75" thickBot="1" x14ac:dyDescent="0.3">
      <c r="F64" t="s">
        <v>199</v>
      </c>
      <c r="Q64" s="13"/>
    </row>
    <row r="65" spans="6:17" ht="15.75" thickBot="1" x14ac:dyDescent="0.3">
      <c r="F65" t="s">
        <v>67</v>
      </c>
      <c r="Q65" s="15">
        <f>[4]Лист1!$O$2</f>
        <v>80</v>
      </c>
    </row>
    <row r="66" spans="6:17" x14ac:dyDescent="0.25">
      <c r="Q66" s="13"/>
    </row>
    <row r="67" spans="6:17" x14ac:dyDescent="0.25">
      <c r="F67" t="s">
        <v>70</v>
      </c>
      <c r="Q67" s="13"/>
    </row>
    <row r="68" spans="6:17" x14ac:dyDescent="0.25">
      <c r="F68" t="s">
        <v>71</v>
      </c>
      <c r="Q68" s="13"/>
    </row>
    <row r="69" spans="6:17" x14ac:dyDescent="0.25">
      <c r="Q69" s="13"/>
    </row>
    <row r="70" spans="6:17" ht="15.75" thickBot="1" x14ac:dyDescent="0.3">
      <c r="H70" t="s">
        <v>74</v>
      </c>
      <c r="Q70" s="13"/>
    </row>
    <row r="71" spans="6:17" ht="15.75" thickBot="1" x14ac:dyDescent="0.3">
      <c r="F71" t="s">
        <v>72</v>
      </c>
      <c r="G71" t="s">
        <v>75</v>
      </c>
      <c r="H71">
        <v>3.2</v>
      </c>
      <c r="M71" t="s">
        <v>27</v>
      </c>
      <c r="Q71" s="15">
        <v>0</v>
      </c>
    </row>
    <row r="72" spans="6:17" ht="30.75" thickBot="1" x14ac:dyDescent="0.3">
      <c r="F72" s="1" t="s">
        <v>76</v>
      </c>
      <c r="G72" t="s">
        <v>75</v>
      </c>
      <c r="H72">
        <v>0.2</v>
      </c>
      <c r="M72" t="s">
        <v>27</v>
      </c>
      <c r="Q72" s="15">
        <v>0</v>
      </c>
    </row>
    <row r="73" spans="6:17" x14ac:dyDescent="0.25">
      <c r="Q73" s="13"/>
    </row>
    <row r="74" spans="6:17" x14ac:dyDescent="0.25">
      <c r="Q74" s="13"/>
    </row>
    <row r="75" spans="6:17" x14ac:dyDescent="0.25">
      <c r="F75" t="s">
        <v>77</v>
      </c>
      <c r="Q75" s="13"/>
    </row>
    <row r="76" spans="6:17" x14ac:dyDescent="0.25">
      <c r="Q76" s="13"/>
    </row>
    <row r="77" spans="6:17" ht="15.75" thickBot="1" x14ac:dyDescent="0.3">
      <c r="H77" t="s">
        <v>74</v>
      </c>
      <c r="Q77" s="13"/>
    </row>
    <row r="78" spans="6:17" ht="15.75" thickBot="1" x14ac:dyDescent="0.3">
      <c r="F78" t="s">
        <v>72</v>
      </c>
      <c r="G78" t="s">
        <v>75</v>
      </c>
      <c r="H78">
        <v>2.7</v>
      </c>
      <c r="M78" t="s">
        <v>27</v>
      </c>
      <c r="Q78" s="26">
        <v>0</v>
      </c>
    </row>
    <row r="79" spans="6:17" ht="30.75" thickBot="1" x14ac:dyDescent="0.3">
      <c r="F79" s="1" t="s">
        <v>78</v>
      </c>
      <c r="G79" t="s">
        <v>75</v>
      </c>
      <c r="H79">
        <v>0.35</v>
      </c>
      <c r="M79" t="s">
        <v>27</v>
      </c>
      <c r="Q79" s="14">
        <v>0</v>
      </c>
    </row>
    <row r="80" spans="6:17" x14ac:dyDescent="0.25">
      <c r="Q80" s="16"/>
    </row>
    <row r="81" spans="6:17" x14ac:dyDescent="0.25">
      <c r="Q81" s="13"/>
    </row>
    <row r="82" spans="6:17" x14ac:dyDescent="0.25">
      <c r="Q82" s="13"/>
    </row>
    <row r="83" spans="6:17" x14ac:dyDescent="0.25">
      <c r="F83" t="s">
        <v>79</v>
      </c>
      <c r="Q83" s="13"/>
    </row>
    <row r="84" spans="6:17" ht="15.75" thickBot="1" x14ac:dyDescent="0.3">
      <c r="H84" t="s">
        <v>74</v>
      </c>
      <c r="Q84" s="13"/>
    </row>
    <row r="85" spans="6:17" ht="15.75" thickBot="1" x14ac:dyDescent="0.3">
      <c r="F85" t="s">
        <v>72</v>
      </c>
      <c r="G85" t="s">
        <v>75</v>
      </c>
      <c r="H85">
        <v>2.8</v>
      </c>
      <c r="M85" t="s">
        <v>27</v>
      </c>
      <c r="Q85" s="15">
        <v>0</v>
      </c>
    </row>
    <row r="86" spans="6:17" ht="30.75" thickBot="1" x14ac:dyDescent="0.3">
      <c r="F86" s="1" t="s">
        <v>80</v>
      </c>
      <c r="G86" t="s">
        <v>75</v>
      </c>
      <c r="H86">
        <v>0.36</v>
      </c>
      <c r="M86" t="s">
        <v>27</v>
      </c>
      <c r="Q86" s="14">
        <v>0</v>
      </c>
    </row>
    <row r="87" spans="6:17" x14ac:dyDescent="0.25">
      <c r="Q87" s="16"/>
    </row>
    <row r="88" spans="6:17" x14ac:dyDescent="0.25">
      <c r="Q88" s="13"/>
    </row>
    <row r="89" spans="6:17" x14ac:dyDescent="0.25">
      <c r="F89" t="s">
        <v>81</v>
      </c>
      <c r="Q89" s="13"/>
    </row>
    <row r="90" spans="6:17" x14ac:dyDescent="0.25">
      <c r="Q90" s="13"/>
    </row>
    <row r="91" spans="6:17" x14ac:dyDescent="0.25">
      <c r="F91" t="s">
        <v>86</v>
      </c>
      <c r="Q91" s="13"/>
    </row>
    <row r="92" spans="6:17" x14ac:dyDescent="0.25">
      <c r="G92" t="s">
        <v>85</v>
      </c>
      <c r="H92" t="s">
        <v>85</v>
      </c>
      <c r="Q92" s="13"/>
    </row>
    <row r="93" spans="6:17" ht="105.75" thickBot="1" x14ac:dyDescent="0.3">
      <c r="F93" t="s">
        <v>82</v>
      </c>
      <c r="G93" s="1" t="s">
        <v>84</v>
      </c>
      <c r="H93" s="1" t="s">
        <v>17</v>
      </c>
      <c r="I93" s="1" t="s">
        <v>87</v>
      </c>
      <c r="Q93" s="13"/>
    </row>
    <row r="94" spans="6:17" ht="15.75" thickBot="1" x14ac:dyDescent="0.3">
      <c r="F94" t="s">
        <v>92</v>
      </c>
      <c r="G94">
        <v>15</v>
      </c>
      <c r="H94">
        <v>6</v>
      </c>
      <c r="I94">
        <v>24</v>
      </c>
      <c r="J94" s="21" t="s">
        <v>27</v>
      </c>
      <c r="Q94" s="15">
        <v>0</v>
      </c>
    </row>
    <row r="95" spans="6:17" x14ac:dyDescent="0.25">
      <c r="Q95" s="16"/>
    </row>
    <row r="96" spans="6:17" x14ac:dyDescent="0.25">
      <c r="F96" t="s">
        <v>88</v>
      </c>
      <c r="Q96" s="13"/>
    </row>
    <row r="97" spans="6:17" x14ac:dyDescent="0.25">
      <c r="F97" t="s">
        <v>89</v>
      </c>
      <c r="Q97" s="13"/>
    </row>
    <row r="98" spans="6:17" x14ac:dyDescent="0.25">
      <c r="Q98" s="13"/>
    </row>
    <row r="99" spans="6:17" x14ac:dyDescent="0.25">
      <c r="Q99" s="13"/>
    </row>
    <row r="100" spans="6:17" x14ac:dyDescent="0.25">
      <c r="Q100" s="13"/>
    </row>
    <row r="101" spans="6:17" x14ac:dyDescent="0.25">
      <c r="F101" t="s">
        <v>90</v>
      </c>
      <c r="Q101" s="13"/>
    </row>
    <row r="102" spans="6:17" x14ac:dyDescent="0.25">
      <c r="Q102" s="13"/>
    </row>
    <row r="103" spans="6:17" x14ac:dyDescent="0.25">
      <c r="F103" t="s">
        <v>91</v>
      </c>
      <c r="Q103" s="13"/>
    </row>
    <row r="104" spans="6:17" x14ac:dyDescent="0.25">
      <c r="G104" t="s">
        <v>85</v>
      </c>
      <c r="Q104" s="13"/>
    </row>
    <row r="105" spans="6:17" ht="75.75" thickBot="1" x14ac:dyDescent="0.3">
      <c r="F105" t="s">
        <v>82</v>
      </c>
      <c r="G105" s="1" t="s">
        <v>84</v>
      </c>
      <c r="H105" s="1" t="s">
        <v>87</v>
      </c>
      <c r="I105" s="1" t="s">
        <v>93</v>
      </c>
      <c r="Q105" s="13"/>
    </row>
    <row r="106" spans="6:17" ht="15.75" thickBot="1" x14ac:dyDescent="0.3">
      <c r="F106" s="11"/>
      <c r="I106" s="21"/>
      <c r="Q106" s="15">
        <f>[4]Лист1!$D$348</f>
        <v>57916.5</v>
      </c>
    </row>
    <row r="107" spans="6:17" ht="15.75" thickBot="1" x14ac:dyDescent="0.3">
      <c r="F107" s="11"/>
      <c r="I107" s="21"/>
      <c r="Q107" s="16"/>
    </row>
    <row r="108" spans="6:17" ht="15.75" thickBot="1" x14ac:dyDescent="0.3">
      <c r="F108" s="11"/>
      <c r="I108" s="21"/>
      <c r="Q108" s="16"/>
    </row>
    <row r="109" spans="6:17" ht="15.75" thickBot="1" x14ac:dyDescent="0.3">
      <c r="I109" s="21"/>
      <c r="Q109" s="16"/>
    </row>
    <row r="110" spans="6:17" ht="15.75" thickBot="1" x14ac:dyDescent="0.3">
      <c r="I110" s="21"/>
      <c r="Q110" s="16"/>
    </row>
    <row r="111" spans="6:17" ht="15.75" thickBot="1" x14ac:dyDescent="0.3">
      <c r="I111" s="21"/>
      <c r="Q111" s="16"/>
    </row>
    <row r="112" spans="6:17" ht="15.75" thickBot="1" x14ac:dyDescent="0.3">
      <c r="I112" s="21"/>
      <c r="Q112" s="16"/>
    </row>
    <row r="113" spans="6:17" x14ac:dyDescent="0.25">
      <c r="Q113" s="16"/>
    </row>
    <row r="114" spans="6:17" x14ac:dyDescent="0.25">
      <c r="Q114" s="13"/>
    </row>
    <row r="115" spans="6:17" x14ac:dyDescent="0.25">
      <c r="Q115" s="13"/>
    </row>
    <row r="116" spans="6:17" x14ac:dyDescent="0.25">
      <c r="Q116" s="13"/>
    </row>
    <row r="117" spans="6:17" x14ac:dyDescent="0.25">
      <c r="F117" t="s">
        <v>95</v>
      </c>
      <c r="Q117" s="13"/>
    </row>
    <row r="118" spans="6:17" x14ac:dyDescent="0.25">
      <c r="F118" t="s">
        <v>96</v>
      </c>
      <c r="Q118" s="13"/>
    </row>
    <row r="119" spans="6:17" ht="15.75" thickBot="1" x14ac:dyDescent="0.3">
      <c r="F119" t="s">
        <v>85</v>
      </c>
      <c r="G119" s="18" t="s">
        <v>87</v>
      </c>
      <c r="M119" s="38"/>
      <c r="Q119" s="13"/>
    </row>
    <row r="120" spans="6:17" ht="30.75" thickBot="1" x14ac:dyDescent="0.3">
      <c r="F120" s="1" t="s">
        <v>97</v>
      </c>
      <c r="G120" t="s">
        <v>73</v>
      </c>
      <c r="H120" t="s">
        <v>98</v>
      </c>
      <c r="I120" t="s">
        <v>99</v>
      </c>
      <c r="J120" t="s">
        <v>100</v>
      </c>
      <c r="K120" t="s">
        <v>101</v>
      </c>
      <c r="L120" t="s">
        <v>102</v>
      </c>
      <c r="M120" s="21"/>
      <c r="Q120" s="15"/>
    </row>
    <row r="121" spans="6:17" x14ac:dyDescent="0.25">
      <c r="Q121" s="13">
        <f>[4]Лист1!$I$62</f>
        <v>1804.7800000000002</v>
      </c>
    </row>
    <row r="122" spans="6:17" x14ac:dyDescent="0.25">
      <c r="Q122" s="13"/>
    </row>
    <row r="123" spans="6:17" x14ac:dyDescent="0.25">
      <c r="Q123" s="13"/>
    </row>
    <row r="124" spans="6:17" x14ac:dyDescent="0.25">
      <c r="Q124" s="13"/>
    </row>
    <row r="125" spans="6:17" x14ac:dyDescent="0.25">
      <c r="Q125" s="13"/>
    </row>
    <row r="126" spans="6:17" x14ac:dyDescent="0.25">
      <c r="Q126" s="13"/>
    </row>
    <row r="127" spans="6:17" x14ac:dyDescent="0.25">
      <c r="F127" t="s">
        <v>104</v>
      </c>
      <c r="Q127" s="13"/>
    </row>
    <row r="128" spans="6:17" ht="15.75" thickBot="1" x14ac:dyDescent="0.3">
      <c r="F128" t="s">
        <v>105</v>
      </c>
      <c r="Q128" s="13"/>
    </row>
    <row r="129" spans="6:17" ht="15.75" thickBot="1" x14ac:dyDescent="0.3">
      <c r="F129" t="s">
        <v>106</v>
      </c>
      <c r="Q129" s="15">
        <v>0</v>
      </c>
    </row>
    <row r="130" spans="6:17" x14ac:dyDescent="0.25">
      <c r="Q130" s="13"/>
    </row>
    <row r="131" spans="6:17" x14ac:dyDescent="0.25">
      <c r="Q131" s="13"/>
    </row>
    <row r="132" spans="6:17" x14ac:dyDescent="0.25">
      <c r="Q132" s="13"/>
    </row>
    <row r="133" spans="6:17" x14ac:dyDescent="0.25">
      <c r="F133" t="s">
        <v>107</v>
      </c>
      <c r="Q133" s="13"/>
    </row>
    <row r="134" spans="6:17" ht="15.75" thickBot="1" x14ac:dyDescent="0.3">
      <c r="F134" t="s">
        <v>108</v>
      </c>
      <c r="Q134" s="13"/>
    </row>
    <row r="135" spans="6:17" ht="15.75" thickBot="1" x14ac:dyDescent="0.3">
      <c r="Q135" s="15">
        <f>[4]Лист1!$G$14</f>
        <v>52.8</v>
      </c>
    </row>
    <row r="136" spans="6:17" x14ac:dyDescent="0.25">
      <c r="Q136" s="13"/>
    </row>
    <row r="137" spans="6:17" x14ac:dyDescent="0.25">
      <c r="Q137" s="13"/>
    </row>
    <row r="138" spans="6:17" x14ac:dyDescent="0.25">
      <c r="Q138" s="13"/>
    </row>
    <row r="139" spans="6:17" x14ac:dyDescent="0.25">
      <c r="F139" t="s">
        <v>109</v>
      </c>
      <c r="Q139" s="13"/>
    </row>
    <row r="140" spans="6:17" ht="15.75" thickBot="1" x14ac:dyDescent="0.3">
      <c r="F140" t="s">
        <v>110</v>
      </c>
      <c r="Q140" s="13"/>
    </row>
    <row r="141" spans="6:17" ht="15.75" thickBot="1" x14ac:dyDescent="0.3">
      <c r="F141" t="s">
        <v>106</v>
      </c>
      <c r="Q141" s="15">
        <v>0</v>
      </c>
    </row>
    <row r="142" spans="6:17" x14ac:dyDescent="0.25">
      <c r="Q142" s="13"/>
    </row>
    <row r="143" spans="6:17" x14ac:dyDescent="0.25">
      <c r="Q143" s="13"/>
    </row>
    <row r="144" spans="6:17" x14ac:dyDescent="0.25">
      <c r="Q144" s="13"/>
    </row>
    <row r="145" spans="6:17" x14ac:dyDescent="0.25">
      <c r="F145" t="s">
        <v>111</v>
      </c>
      <c r="Q145" s="13"/>
    </row>
    <row r="146" spans="6:17" ht="15.75" thickBot="1" x14ac:dyDescent="0.3">
      <c r="F146" t="s">
        <v>113</v>
      </c>
      <c r="Q146" s="13"/>
    </row>
    <row r="147" spans="6:17" ht="15.75" thickBot="1" x14ac:dyDescent="0.3">
      <c r="F147" t="s">
        <v>106</v>
      </c>
      <c r="Q147" s="15">
        <f>[4]Лист1!$G$25</f>
        <v>261.63749999999999</v>
      </c>
    </row>
    <row r="148" spans="6:17" x14ac:dyDescent="0.25">
      <c r="Q148" s="13"/>
    </row>
    <row r="149" spans="6:17" x14ac:dyDescent="0.25">
      <c r="Q149" s="13"/>
    </row>
    <row r="150" spans="6:17" x14ac:dyDescent="0.25">
      <c r="Q150" s="13"/>
    </row>
    <row r="151" spans="6:17" x14ac:dyDescent="0.25">
      <c r="F151" t="s">
        <v>112</v>
      </c>
      <c r="Q151" s="13"/>
    </row>
    <row r="152" spans="6:17" ht="15.75" thickBot="1" x14ac:dyDescent="0.3">
      <c r="F152" t="s">
        <v>114</v>
      </c>
      <c r="Q152" s="13"/>
    </row>
    <row r="153" spans="6:17" ht="15.75" thickBot="1" x14ac:dyDescent="0.3">
      <c r="F153" t="s">
        <v>106</v>
      </c>
      <c r="Q153" s="15">
        <v>0</v>
      </c>
    </row>
    <row r="154" spans="6:17" x14ac:dyDescent="0.25">
      <c r="Q154" s="13"/>
    </row>
    <row r="155" spans="6:17" x14ac:dyDescent="0.25">
      <c r="Q155" s="13"/>
    </row>
    <row r="156" spans="6:17" x14ac:dyDescent="0.25">
      <c r="Q156" s="13"/>
    </row>
    <row r="157" spans="6:17" x14ac:dyDescent="0.25">
      <c r="F157" t="s">
        <v>116</v>
      </c>
      <c r="Q157" s="13"/>
    </row>
    <row r="158" spans="6:17" ht="15.75" thickBot="1" x14ac:dyDescent="0.3">
      <c r="F158" t="s">
        <v>115</v>
      </c>
      <c r="Q158" s="13"/>
    </row>
    <row r="159" spans="6:17" ht="15.75" thickBot="1" x14ac:dyDescent="0.3">
      <c r="F159" t="s">
        <v>106</v>
      </c>
      <c r="Q159" s="15">
        <v>0</v>
      </c>
    </row>
    <row r="160" spans="6:17" x14ac:dyDescent="0.25">
      <c r="Q160" s="13"/>
    </row>
    <row r="161" spans="6:17" x14ac:dyDescent="0.25">
      <c r="Q161" s="13"/>
    </row>
    <row r="162" spans="6:17" x14ac:dyDescent="0.25">
      <c r="F162" t="s">
        <v>117</v>
      </c>
      <c r="Q162" s="13"/>
    </row>
    <row r="163" spans="6:17" x14ac:dyDescent="0.25">
      <c r="F163" t="s">
        <v>118</v>
      </c>
      <c r="Q163" s="13"/>
    </row>
    <row r="164" spans="6:17" x14ac:dyDescent="0.25">
      <c r="Q164" s="13"/>
    </row>
    <row r="165" spans="6:17" x14ac:dyDescent="0.25">
      <c r="G165" t="s">
        <v>85</v>
      </c>
      <c r="Q165" s="13"/>
    </row>
    <row r="166" spans="6:17" ht="75.75" thickBot="1" x14ac:dyDescent="0.3">
      <c r="F166" t="s">
        <v>82</v>
      </c>
      <c r="G166" s="1" t="s">
        <v>119</v>
      </c>
      <c r="H166" s="1" t="s">
        <v>87</v>
      </c>
      <c r="I166" s="1" t="s">
        <v>93</v>
      </c>
      <c r="Q166" s="13"/>
    </row>
    <row r="167" spans="6:17" ht="15.75" thickBot="1" x14ac:dyDescent="0.3">
      <c r="F167" s="21"/>
      <c r="G167" s="21"/>
      <c r="H167" s="21"/>
      <c r="I167" s="21"/>
      <c r="Q167" s="15">
        <f>[4]Лист1!$G$8</f>
        <v>65</v>
      </c>
    </row>
    <row r="168" spans="6:17" x14ac:dyDescent="0.25">
      <c r="F168" s="21"/>
      <c r="G168" s="21"/>
      <c r="H168" s="21"/>
      <c r="I168" s="21"/>
      <c r="Q168" s="13"/>
    </row>
    <row r="169" spans="6:17" x14ac:dyDescent="0.25">
      <c r="F169" s="21"/>
      <c r="G169" s="21"/>
      <c r="H169" s="21"/>
      <c r="I169" s="21"/>
      <c r="Q169" s="13"/>
    </row>
    <row r="170" spans="6:17" x14ac:dyDescent="0.25">
      <c r="Q170" s="13"/>
    </row>
    <row r="171" spans="6:17" x14ac:dyDescent="0.25">
      <c r="Q171" s="13"/>
    </row>
    <row r="172" spans="6:17" x14ac:dyDescent="0.25">
      <c r="Q172" s="13"/>
    </row>
    <row r="173" spans="6:17" x14ac:dyDescent="0.25">
      <c r="F173" t="s">
        <v>120</v>
      </c>
      <c r="Q173" s="13"/>
    </row>
    <row r="174" spans="6:17" ht="15.75" thickBot="1" x14ac:dyDescent="0.3">
      <c r="F174" t="s">
        <v>121</v>
      </c>
      <c r="Q174" s="13"/>
    </row>
    <row r="175" spans="6:17" ht="15.75" thickBot="1" x14ac:dyDescent="0.3">
      <c r="Q175" s="15">
        <f>[4]Лист1!$G$56</f>
        <v>1614.7624999999998</v>
      </c>
    </row>
    <row r="176" spans="6:17" x14ac:dyDescent="0.25">
      <c r="Q176" s="13"/>
    </row>
    <row r="177" spans="6:17" x14ac:dyDescent="0.25">
      <c r="Q177" s="13"/>
    </row>
    <row r="178" spans="6:17" x14ac:dyDescent="0.25">
      <c r="Q178" s="13"/>
    </row>
    <row r="179" spans="6:17" x14ac:dyDescent="0.25">
      <c r="F179" t="s">
        <v>122</v>
      </c>
      <c r="Q179" s="13"/>
    </row>
    <row r="180" spans="6:17" ht="15.75" thickBot="1" x14ac:dyDescent="0.3">
      <c r="F180" t="s">
        <v>123</v>
      </c>
      <c r="Q180" s="13"/>
    </row>
    <row r="181" spans="6:17" ht="15.75" thickBot="1" x14ac:dyDescent="0.3">
      <c r="F181" t="s">
        <v>106</v>
      </c>
      <c r="Q181" s="15">
        <v>0</v>
      </c>
    </row>
    <row r="182" spans="6:17" x14ac:dyDescent="0.25">
      <c r="Q182" s="13"/>
    </row>
    <row r="183" spans="6:17" x14ac:dyDescent="0.25">
      <c r="Q183" s="13"/>
    </row>
    <row r="184" spans="6:17" x14ac:dyDescent="0.25">
      <c r="Q184" s="13"/>
    </row>
    <row r="185" spans="6:17" x14ac:dyDescent="0.25">
      <c r="F185" t="s">
        <v>124</v>
      </c>
      <c r="Q185" s="13"/>
    </row>
    <row r="186" spans="6:17" ht="15.75" thickBot="1" x14ac:dyDescent="0.3">
      <c r="F186" t="s">
        <v>125</v>
      </c>
      <c r="Q186" s="13"/>
    </row>
    <row r="187" spans="6:17" ht="15.75" thickBot="1" x14ac:dyDescent="0.3">
      <c r="F187" t="s">
        <v>106</v>
      </c>
      <c r="Q187" s="15">
        <v>0</v>
      </c>
    </row>
    <row r="188" spans="6:17" x14ac:dyDescent="0.25">
      <c r="Q188" s="16"/>
    </row>
    <row r="189" spans="6:17" x14ac:dyDescent="0.25">
      <c r="Q189" s="13"/>
    </row>
    <row r="190" spans="6:17" x14ac:dyDescent="0.25">
      <c r="Q190" s="13"/>
    </row>
    <row r="191" spans="6:17" x14ac:dyDescent="0.25">
      <c r="F191" t="s">
        <v>126</v>
      </c>
      <c r="Q191" s="13"/>
    </row>
    <row r="192" spans="6:17" ht="30.75" thickBot="1" x14ac:dyDescent="0.3">
      <c r="F192" t="s">
        <v>127</v>
      </c>
      <c r="H192" s="1" t="s">
        <v>87</v>
      </c>
      <c r="Q192" s="13"/>
    </row>
    <row r="193" spans="6:17" ht="15.75" thickBot="1" x14ac:dyDescent="0.3">
      <c r="F193" s="21"/>
      <c r="G193" s="21"/>
      <c r="H193" s="21"/>
      <c r="I193" s="21"/>
      <c r="Q193" s="15">
        <f>[4]Лист1!$I$105</f>
        <v>5304.2900000000009</v>
      </c>
    </row>
    <row r="194" spans="6:17" x14ac:dyDescent="0.25">
      <c r="F194" s="21"/>
      <c r="G194" s="21"/>
      <c r="H194" s="21"/>
      <c r="I194" s="21"/>
      <c r="Q194" s="13"/>
    </row>
    <row r="195" spans="6:17" x14ac:dyDescent="0.25">
      <c r="F195" s="21"/>
      <c r="G195" s="21"/>
      <c r="H195" s="21"/>
      <c r="I195" s="21"/>
      <c r="Q195" s="13"/>
    </row>
    <row r="196" spans="6:17" x14ac:dyDescent="0.25">
      <c r="F196" s="21"/>
      <c r="G196" s="21"/>
      <c r="H196" s="21"/>
      <c r="I196" s="21"/>
      <c r="Q196" s="13"/>
    </row>
    <row r="197" spans="6:17" ht="15.75" thickBot="1" x14ac:dyDescent="0.3">
      <c r="F197" s="21"/>
      <c r="G197" s="21"/>
      <c r="H197" s="21"/>
      <c r="I197" s="21"/>
      <c r="Q197" s="13"/>
    </row>
    <row r="198" spans="6:17" ht="15.75" thickBot="1" x14ac:dyDescent="0.3">
      <c r="F198" s="21"/>
      <c r="G198" s="21"/>
      <c r="H198" s="21"/>
      <c r="I198" s="21"/>
      <c r="Q198" s="15">
        <f t="shared" ref="Q198:Q199" si="0">I198*H198</f>
        <v>0</v>
      </c>
    </row>
    <row r="199" spans="6:17" ht="15.75" thickBot="1" x14ac:dyDescent="0.3">
      <c r="F199" s="21"/>
      <c r="G199" s="21"/>
      <c r="H199" s="21"/>
      <c r="I199" s="21"/>
      <c r="Q199" s="15">
        <f t="shared" si="0"/>
        <v>0</v>
      </c>
    </row>
    <row r="200" spans="6:17" x14ac:dyDescent="0.25">
      <c r="Q200" s="13"/>
    </row>
    <row r="201" spans="6:17" x14ac:dyDescent="0.25">
      <c r="F201" t="s">
        <v>135</v>
      </c>
      <c r="Q201" s="13"/>
    </row>
    <row r="202" spans="6:17" x14ac:dyDescent="0.25">
      <c r="Q202" s="13"/>
    </row>
    <row r="203" spans="6:17" ht="30.75" thickBot="1" x14ac:dyDescent="0.3">
      <c r="F203" t="s">
        <v>136</v>
      </c>
      <c r="H203" s="1" t="s">
        <v>87</v>
      </c>
      <c r="Q203" s="14"/>
    </row>
    <row r="204" spans="6:17" ht="15.75" thickBot="1" x14ac:dyDescent="0.3">
      <c r="F204" s="21"/>
      <c r="G204" s="21"/>
      <c r="H204" s="21"/>
      <c r="I204" s="21"/>
      <c r="J204" s="21"/>
      <c r="Q204" s="15">
        <f>[4]Лист1!$I$112</f>
        <v>1451.35</v>
      </c>
    </row>
    <row r="205" spans="6:17" ht="15.75" thickBot="1" x14ac:dyDescent="0.3">
      <c r="F205" s="38"/>
      <c r="G205" s="21"/>
      <c r="H205" s="21"/>
      <c r="I205" s="21"/>
      <c r="J205" s="21"/>
      <c r="Q205" s="15">
        <f>H205*I205</f>
        <v>0</v>
      </c>
    </row>
    <row r="206" spans="6:17" ht="15.75" thickBot="1" x14ac:dyDescent="0.3">
      <c r="F206" s="38"/>
      <c r="G206" s="21"/>
      <c r="H206" s="21"/>
      <c r="I206" s="21"/>
      <c r="J206" s="21"/>
      <c r="Q206" s="15">
        <f>H206*I206</f>
        <v>0</v>
      </c>
    </row>
    <row r="207" spans="6:17" ht="15.75" thickBot="1" x14ac:dyDescent="0.3">
      <c r="F207" s="38"/>
      <c r="G207" s="21"/>
      <c r="H207" s="21"/>
      <c r="I207" s="21"/>
      <c r="J207" s="21"/>
      <c r="Q207" s="15"/>
    </row>
    <row r="208" spans="6:17" ht="15.75" thickBot="1" x14ac:dyDescent="0.3">
      <c r="F208" s="38"/>
      <c r="G208" s="21"/>
      <c r="H208" s="21"/>
      <c r="I208" s="21"/>
      <c r="J208" s="21"/>
      <c r="Q208" s="15">
        <f>H208*I208</f>
        <v>0</v>
      </c>
    </row>
    <row r="209" spans="6:17" x14ac:dyDescent="0.25">
      <c r="F209" s="38"/>
      <c r="G209" s="21"/>
      <c r="H209" s="21"/>
      <c r="I209" s="21"/>
      <c r="J209" s="21"/>
      <c r="Q209" s="13"/>
    </row>
    <row r="210" spans="6:17" x14ac:dyDescent="0.25">
      <c r="F210" s="38"/>
      <c r="G210" s="21"/>
      <c r="H210" s="21"/>
      <c r="I210" s="21"/>
      <c r="J210" s="21"/>
      <c r="Q210" s="13"/>
    </row>
    <row r="211" spans="6:17" x14ac:dyDescent="0.25">
      <c r="Q211" s="13"/>
    </row>
    <row r="212" spans="6:17" x14ac:dyDescent="0.25">
      <c r="Q212" s="13"/>
    </row>
    <row r="213" spans="6:17" x14ac:dyDescent="0.25">
      <c r="Q213" s="13"/>
    </row>
    <row r="214" spans="6:17" x14ac:dyDescent="0.25">
      <c r="F214" t="s">
        <v>144</v>
      </c>
      <c r="Q214" s="13"/>
    </row>
    <row r="215" spans="6:17" x14ac:dyDescent="0.25">
      <c r="F215" t="s">
        <v>145</v>
      </c>
      <c r="Q215" s="13"/>
    </row>
    <row r="216" spans="6:17" ht="105.75" thickBot="1" x14ac:dyDescent="0.3">
      <c r="F216" t="s">
        <v>146</v>
      </c>
      <c r="G216" s="1" t="s">
        <v>147</v>
      </c>
      <c r="H216" s="1" t="s">
        <v>148</v>
      </c>
      <c r="I216" s="1" t="s">
        <v>149</v>
      </c>
      <c r="J216" s="1" t="s">
        <v>159</v>
      </c>
      <c r="Q216" s="13"/>
    </row>
    <row r="217" spans="6:17" ht="15.75" thickBot="1" x14ac:dyDescent="0.3">
      <c r="F217" t="s">
        <v>83</v>
      </c>
      <c r="G217">
        <v>78</v>
      </c>
      <c r="H217">
        <v>9.1999999999999993</v>
      </c>
      <c r="I217">
        <v>10.199999999999999</v>
      </c>
      <c r="J217">
        <v>61</v>
      </c>
      <c r="Q217" s="39">
        <f>(H217+I217)*J217</f>
        <v>1183.3999999999999</v>
      </c>
    </row>
    <row r="218" spans="6:17" x14ac:dyDescent="0.25">
      <c r="Q218" s="13"/>
    </row>
    <row r="219" spans="6:17" x14ac:dyDescent="0.25">
      <c r="Q219" s="13"/>
    </row>
    <row r="220" spans="6:17" x14ac:dyDescent="0.25">
      <c r="Q220" s="13"/>
    </row>
    <row r="221" spans="6:17" x14ac:dyDescent="0.25">
      <c r="F221" t="s">
        <v>150</v>
      </c>
      <c r="Q221" s="13"/>
    </row>
    <row r="222" spans="6:17" ht="15.75" thickBot="1" x14ac:dyDescent="0.3">
      <c r="F222" t="s">
        <v>151</v>
      </c>
      <c r="Q222" s="13"/>
    </row>
    <row r="223" spans="6:17" ht="15.75" thickBot="1" x14ac:dyDescent="0.3">
      <c r="F223" t="s">
        <v>152</v>
      </c>
      <c r="G223" t="s">
        <v>73</v>
      </c>
      <c r="H223">
        <v>0.8</v>
      </c>
      <c r="I223" t="s">
        <v>27</v>
      </c>
      <c r="Q223" s="26">
        <v>0</v>
      </c>
    </row>
    <row r="224" spans="6:17" ht="15.75" thickBot="1" x14ac:dyDescent="0.3">
      <c r="F224" s="40" t="s">
        <v>200</v>
      </c>
      <c r="G224">
        <v>139</v>
      </c>
      <c r="H224">
        <v>0.8</v>
      </c>
      <c r="Q224" s="16">
        <f>G224*H224</f>
        <v>111.2</v>
      </c>
    </row>
    <row r="225" spans="6:17" ht="15.75" thickBot="1" x14ac:dyDescent="0.3">
      <c r="F225" s="40" t="s">
        <v>201</v>
      </c>
      <c r="G225">
        <v>22</v>
      </c>
      <c r="H225">
        <v>0.8</v>
      </c>
      <c r="Q225" s="16">
        <f t="shared" ref="Q225:Q228" si="1">G225*H225</f>
        <v>17.600000000000001</v>
      </c>
    </row>
    <row r="226" spans="6:17" ht="15.75" thickBot="1" x14ac:dyDescent="0.3">
      <c r="F226" s="40" t="s">
        <v>202</v>
      </c>
      <c r="G226">
        <v>78</v>
      </c>
      <c r="H226">
        <v>0.8</v>
      </c>
      <c r="Q226" s="16">
        <f t="shared" si="1"/>
        <v>62.400000000000006</v>
      </c>
    </row>
    <row r="227" spans="6:17" ht="15.75" thickBot="1" x14ac:dyDescent="0.3">
      <c r="F227" s="40" t="s">
        <v>203</v>
      </c>
      <c r="G227">
        <v>43</v>
      </c>
      <c r="H227">
        <v>0.8</v>
      </c>
      <c r="Q227" s="16">
        <f t="shared" si="1"/>
        <v>34.4</v>
      </c>
    </row>
    <row r="228" spans="6:17" x14ac:dyDescent="0.25">
      <c r="F228" s="41" t="s">
        <v>204</v>
      </c>
      <c r="G228">
        <v>5</v>
      </c>
      <c r="H228">
        <v>0.8</v>
      </c>
      <c r="Q228" s="16">
        <f t="shared" si="1"/>
        <v>4</v>
      </c>
    </row>
    <row r="229" spans="6:17" x14ac:dyDescent="0.25">
      <c r="Q229" s="13"/>
    </row>
    <row r="230" spans="6:17" x14ac:dyDescent="0.25">
      <c r="F230" t="s">
        <v>153</v>
      </c>
      <c r="Q230" s="13"/>
    </row>
    <row r="231" spans="6:17" x14ac:dyDescent="0.25">
      <c r="F231" t="s">
        <v>154</v>
      </c>
      <c r="G231" t="s">
        <v>205</v>
      </c>
      <c r="H231" t="s">
        <v>206</v>
      </c>
      <c r="Q231" s="13"/>
    </row>
    <row r="232" spans="6:17" x14ac:dyDescent="0.25">
      <c r="G232">
        <v>397</v>
      </c>
      <c r="H232">
        <v>0.02</v>
      </c>
      <c r="Q232" s="13">
        <f>G232*H232</f>
        <v>7.94</v>
      </c>
    </row>
    <row r="233" spans="6:17" x14ac:dyDescent="0.25">
      <c r="Q233" s="13"/>
    </row>
    <row r="234" spans="6:17" x14ac:dyDescent="0.25">
      <c r="Q234" s="13"/>
    </row>
    <row r="235" spans="6:17" x14ac:dyDescent="0.25">
      <c r="Q235" s="13"/>
    </row>
    <row r="236" spans="6:17" x14ac:dyDescent="0.25">
      <c r="F236" t="s">
        <v>155</v>
      </c>
      <c r="Q236" s="13"/>
    </row>
    <row r="237" spans="6:17" ht="15.75" thickBot="1" x14ac:dyDescent="0.3">
      <c r="F237" t="s">
        <v>156</v>
      </c>
      <c r="G237" t="s">
        <v>158</v>
      </c>
      <c r="Q237" s="13"/>
    </row>
    <row r="238" spans="6:17" ht="15.75" thickBot="1" x14ac:dyDescent="0.3">
      <c r="F238" t="s">
        <v>157</v>
      </c>
      <c r="G238">
        <v>3</v>
      </c>
      <c r="H238">
        <v>5</v>
      </c>
      <c r="Q238" s="15">
        <f>H238</f>
        <v>5</v>
      </c>
    </row>
    <row r="239" spans="6:17" x14ac:dyDescent="0.25">
      <c r="Q239" s="16"/>
    </row>
    <row r="240" spans="6:17" x14ac:dyDescent="0.25">
      <c r="Q240" s="13"/>
    </row>
    <row r="241" spans="6:18" x14ac:dyDescent="0.25">
      <c r="Q241" s="13"/>
    </row>
    <row r="242" spans="6:18" x14ac:dyDescent="0.25">
      <c r="F242" t="s">
        <v>160</v>
      </c>
      <c r="Q242" s="13"/>
    </row>
    <row r="243" spans="6:18" x14ac:dyDescent="0.25">
      <c r="F243" t="s">
        <v>161</v>
      </c>
      <c r="Q243" s="13"/>
    </row>
    <row r="244" spans="6:18" x14ac:dyDescent="0.25">
      <c r="F244" t="s">
        <v>162</v>
      </c>
      <c r="Q244" s="13"/>
    </row>
    <row r="245" spans="6:18" x14ac:dyDescent="0.25">
      <c r="Q245" s="13"/>
    </row>
    <row r="246" spans="6:18" ht="15.75" thickBot="1" x14ac:dyDescent="0.3">
      <c r="F246" t="s">
        <v>163</v>
      </c>
      <c r="G246" t="s">
        <v>164</v>
      </c>
      <c r="H246" s="19" t="s">
        <v>165</v>
      </c>
      <c r="I246" t="s">
        <v>166</v>
      </c>
      <c r="J246" t="s">
        <v>167</v>
      </c>
      <c r="K246" t="s">
        <v>168</v>
      </c>
      <c r="L246" t="s">
        <v>169</v>
      </c>
      <c r="M246" t="s">
        <v>170</v>
      </c>
      <c r="Q246" s="13"/>
    </row>
    <row r="247" spans="6:18" ht="15.75" thickBot="1" x14ac:dyDescent="0.3">
      <c r="Q247" s="15">
        <f>[4]Лист1!$H$60</f>
        <v>116.3</v>
      </c>
    </row>
    <row r="248" spans="6:18" ht="15.75" thickBot="1" x14ac:dyDescent="0.3">
      <c r="Q248" s="25">
        <f>SUM(Q54:Q247)</f>
        <v>71310.06</v>
      </c>
      <c r="R248" t="s">
        <v>176</v>
      </c>
    </row>
    <row r="251" spans="6:18" x14ac:dyDescent="0.25">
      <c r="G251" s="40"/>
    </row>
    <row r="252" spans="6:18" x14ac:dyDescent="0.25">
      <c r="G252" s="40"/>
    </row>
    <row r="253" spans="6:18" x14ac:dyDescent="0.25">
      <c r="G253" s="40"/>
    </row>
    <row r="254" spans="6:18" x14ac:dyDescent="0.25">
      <c r="G254" s="40"/>
    </row>
    <row r="255" spans="6:18" x14ac:dyDescent="0.25">
      <c r="G255" s="41"/>
    </row>
  </sheetData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Y255"/>
  <sheetViews>
    <sheetView topLeftCell="A232" zoomScale="70" zoomScaleNormal="70" workbookViewId="0">
      <selection activeCell="N29" sqref="N29"/>
    </sheetView>
  </sheetViews>
  <sheetFormatPr defaultRowHeight="15" x14ac:dyDescent="0.25"/>
  <cols>
    <col min="6" max="6" width="24.140625" customWidth="1"/>
    <col min="17" max="17" width="16.5703125" customWidth="1"/>
    <col min="18" max="18" width="20.7109375" customWidth="1"/>
    <col min="19" max="19" width="23.7109375" customWidth="1"/>
    <col min="20" max="20" width="12.140625" customWidth="1"/>
    <col min="21" max="21" width="20.5703125" customWidth="1"/>
    <col min="22" max="22" width="19.85546875" customWidth="1"/>
    <col min="23" max="23" width="19.28515625" customWidth="1"/>
  </cols>
  <sheetData>
    <row r="4" spans="6:25" x14ac:dyDescent="0.25">
      <c r="G4" t="s">
        <v>68</v>
      </c>
      <c r="S4" s="29"/>
      <c r="T4" s="29"/>
      <c r="U4" s="29"/>
      <c r="V4" s="30"/>
      <c r="W4" s="30"/>
      <c r="X4" s="29"/>
      <c r="Y4" s="29"/>
    </row>
    <row r="5" spans="6:25" x14ac:dyDescent="0.25">
      <c r="G5" t="s">
        <v>69</v>
      </c>
      <c r="S5" s="30"/>
      <c r="T5" s="30"/>
      <c r="U5" s="30"/>
      <c r="V5" s="30"/>
      <c r="W5" s="30"/>
      <c r="X5" s="30"/>
      <c r="Y5" s="30"/>
    </row>
    <row r="6" spans="6:25" ht="39" customHeight="1" thickBot="1" x14ac:dyDescent="0.3">
      <c r="S6" s="31"/>
      <c r="T6" s="32"/>
      <c r="U6" s="31"/>
      <c r="V6" s="31"/>
      <c r="W6" s="31"/>
      <c r="X6" s="31"/>
      <c r="Y6" s="31"/>
    </row>
    <row r="7" spans="6:25" ht="15.75" thickBot="1" x14ac:dyDescent="0.3">
      <c r="F7" t="s">
        <v>0</v>
      </c>
      <c r="G7" t="s">
        <v>1</v>
      </c>
      <c r="Q7" s="26">
        <f>Q10*Q9</f>
        <v>63011.592000000004</v>
      </c>
      <c r="S7" s="29"/>
      <c r="T7" s="29"/>
      <c r="U7" s="29"/>
      <c r="V7" s="29"/>
      <c r="W7" s="29"/>
      <c r="X7" s="29"/>
      <c r="Y7" s="29"/>
    </row>
    <row r="8" spans="6:25" ht="15.75" thickBot="1" x14ac:dyDescent="0.3">
      <c r="Q8" s="13"/>
      <c r="S8" s="29"/>
      <c r="T8" s="29"/>
      <c r="U8" s="29"/>
      <c r="V8" s="29"/>
      <c r="W8" s="29"/>
      <c r="X8" s="29"/>
      <c r="Y8" s="29"/>
    </row>
    <row r="9" spans="6:25" ht="15.75" thickBot="1" x14ac:dyDescent="0.3">
      <c r="F9" t="s">
        <v>4</v>
      </c>
      <c r="G9" t="s">
        <v>7</v>
      </c>
      <c r="Q9" s="15">
        <v>1</v>
      </c>
    </row>
    <row r="10" spans="6:25" ht="15.75" thickBot="1" x14ac:dyDescent="0.3">
      <c r="F10" t="s">
        <v>5</v>
      </c>
      <c r="G10" t="s">
        <v>6</v>
      </c>
      <c r="Q10" s="14">
        <f>Q13</f>
        <v>63011.592000000004</v>
      </c>
    </row>
    <row r="11" spans="6:25" x14ac:dyDescent="0.25">
      <c r="Q11" s="13"/>
    </row>
    <row r="12" spans="6:25" ht="15.75" thickBot="1" x14ac:dyDescent="0.3">
      <c r="Q12" s="13"/>
    </row>
    <row r="13" spans="6:25" ht="15.75" thickBot="1" x14ac:dyDescent="0.3">
      <c r="F13" t="s">
        <v>2</v>
      </c>
      <c r="G13" t="s">
        <v>3</v>
      </c>
      <c r="Q13" s="15">
        <f>Q15*Q16</f>
        <v>63011.592000000004</v>
      </c>
    </row>
    <row r="14" spans="6:25" ht="15.75" thickBot="1" x14ac:dyDescent="0.3">
      <c r="Q14" s="13"/>
    </row>
    <row r="15" spans="6:25" ht="15.75" thickBot="1" x14ac:dyDescent="0.3">
      <c r="F15" t="s">
        <v>8</v>
      </c>
      <c r="G15" t="s">
        <v>9</v>
      </c>
      <c r="Q15" s="15">
        <f>Q25</f>
        <v>60011.040000000001</v>
      </c>
    </row>
    <row r="16" spans="6:25" x14ac:dyDescent="0.25">
      <c r="F16" t="s">
        <v>10</v>
      </c>
      <c r="G16" t="s">
        <v>175</v>
      </c>
      <c r="Q16" s="16">
        <v>1.05</v>
      </c>
    </row>
    <row r="17" spans="6:21" x14ac:dyDescent="0.25">
      <c r="Q17" s="13"/>
    </row>
    <row r="18" spans="6:21" x14ac:dyDescent="0.25">
      <c r="F18" t="s">
        <v>11</v>
      </c>
      <c r="G18" t="s">
        <v>12</v>
      </c>
      <c r="Q18" s="27">
        <f>Q7/Q20</f>
        <v>31.985579695431475</v>
      </c>
      <c r="R18" t="s">
        <v>179</v>
      </c>
      <c r="S18" t="s">
        <v>198</v>
      </c>
      <c r="T18" s="28">
        <f>Q7/80</f>
        <v>787.64490000000001</v>
      </c>
      <c r="U18" t="s">
        <v>181</v>
      </c>
    </row>
    <row r="19" spans="6:21" ht="15.75" thickBot="1" x14ac:dyDescent="0.3">
      <c r="Q19" s="13"/>
      <c r="T19" s="10">
        <f>T18/30</f>
        <v>26.254830000000002</v>
      </c>
      <c r="U19" t="s">
        <v>182</v>
      </c>
    </row>
    <row r="20" spans="6:21" ht="15.75" thickBot="1" x14ac:dyDescent="0.3">
      <c r="F20" t="s">
        <v>13</v>
      </c>
      <c r="G20" t="s">
        <v>14</v>
      </c>
      <c r="Q20" s="15">
        <v>1970</v>
      </c>
      <c r="T20" s="28">
        <f>T18/7</f>
        <v>112.52070000000001</v>
      </c>
      <c r="U20" t="s">
        <v>183</v>
      </c>
    </row>
    <row r="21" spans="6:21" x14ac:dyDescent="0.25">
      <c r="Q21" s="13"/>
    </row>
    <row r="22" spans="6:21" x14ac:dyDescent="0.25">
      <c r="Q22" s="13"/>
    </row>
    <row r="23" spans="6:21" x14ac:dyDescent="0.25">
      <c r="Q23" s="13"/>
    </row>
    <row r="24" spans="6:21" ht="15.75" thickBot="1" x14ac:dyDescent="0.3">
      <c r="Q24" s="13"/>
    </row>
    <row r="25" spans="6:21" ht="15.75" thickBot="1" x14ac:dyDescent="0.3">
      <c r="F25" t="s">
        <v>178</v>
      </c>
      <c r="G25" t="s">
        <v>29</v>
      </c>
      <c r="Q25" s="15">
        <f>Q27+Q32+Q33+Q34+Q35+Q38</f>
        <v>60011.040000000001</v>
      </c>
    </row>
    <row r="26" spans="6:21" ht="15.75" thickBot="1" x14ac:dyDescent="0.3">
      <c r="Q26" s="13"/>
    </row>
    <row r="27" spans="6:21" ht="15.75" thickBot="1" x14ac:dyDescent="0.3">
      <c r="F27" t="s">
        <v>30</v>
      </c>
      <c r="G27" t="s">
        <v>31</v>
      </c>
      <c r="Q27" s="15">
        <v>0</v>
      </c>
    </row>
    <row r="28" spans="6:21" x14ac:dyDescent="0.25">
      <c r="F28" t="s">
        <v>32</v>
      </c>
      <c r="G28" t="s">
        <v>33</v>
      </c>
      <c r="Q28" s="13"/>
    </row>
    <row r="29" spans="6:21" x14ac:dyDescent="0.25">
      <c r="Q29" s="13"/>
    </row>
    <row r="30" spans="6:21" x14ac:dyDescent="0.25">
      <c r="F30" t="s">
        <v>34</v>
      </c>
      <c r="Q30" s="13"/>
    </row>
    <row r="31" spans="6:21" ht="15.75" thickBot="1" x14ac:dyDescent="0.3">
      <c r="Q31" s="13"/>
    </row>
    <row r="32" spans="6:21" ht="15.75" thickBot="1" x14ac:dyDescent="0.3">
      <c r="F32" t="s">
        <v>35</v>
      </c>
      <c r="G32" t="s">
        <v>37</v>
      </c>
      <c r="M32" s="9"/>
      <c r="Q32" s="15">
        <v>0</v>
      </c>
    </row>
    <row r="33" spans="6:17" ht="15.75" thickBot="1" x14ac:dyDescent="0.3">
      <c r="F33" t="s">
        <v>36</v>
      </c>
      <c r="G33" t="s">
        <v>38</v>
      </c>
      <c r="Q33" s="13">
        <v>0</v>
      </c>
    </row>
    <row r="34" spans="6:17" ht="15.75" thickBot="1" x14ac:dyDescent="0.3">
      <c r="F34" t="s">
        <v>39</v>
      </c>
      <c r="G34" t="s">
        <v>40</v>
      </c>
      <c r="Q34" s="15">
        <v>0</v>
      </c>
    </row>
    <row r="35" spans="6:17" ht="15.75" thickBot="1" x14ac:dyDescent="0.3">
      <c r="F35" t="s">
        <v>41</v>
      </c>
      <c r="G35" t="s">
        <v>42</v>
      </c>
      <c r="Q35" s="14">
        <v>0</v>
      </c>
    </row>
    <row r="36" spans="6:17" x14ac:dyDescent="0.25">
      <c r="Q36" s="13"/>
    </row>
    <row r="37" spans="6:17" ht="15.75" thickBot="1" x14ac:dyDescent="0.3">
      <c r="Q37" s="13"/>
    </row>
    <row r="38" spans="6:17" ht="15.75" thickBot="1" x14ac:dyDescent="0.3">
      <c r="F38" t="s">
        <v>43</v>
      </c>
      <c r="P38" t="s">
        <v>177</v>
      </c>
      <c r="Q38" s="15">
        <f>Q39*G48</f>
        <v>60011.040000000001</v>
      </c>
    </row>
    <row r="39" spans="6:17" ht="15.75" thickBot="1" x14ac:dyDescent="0.3">
      <c r="P39" t="s">
        <v>44</v>
      </c>
      <c r="Q39" s="15">
        <f>Q248</f>
        <v>60011.040000000001</v>
      </c>
    </row>
    <row r="40" spans="6:17" x14ac:dyDescent="0.25">
      <c r="F40" t="s">
        <v>44</v>
      </c>
      <c r="G40" t="s">
        <v>47</v>
      </c>
      <c r="Q40" s="13"/>
    </row>
    <row r="41" spans="6:17" x14ac:dyDescent="0.25">
      <c r="F41" t="s">
        <v>45</v>
      </c>
      <c r="G41" t="s">
        <v>46</v>
      </c>
      <c r="Q41" s="13"/>
    </row>
    <row r="42" spans="6:17" x14ac:dyDescent="0.25">
      <c r="Q42" s="13"/>
    </row>
    <row r="43" spans="6:17" x14ac:dyDescent="0.25">
      <c r="F43" t="s">
        <v>48</v>
      </c>
      <c r="L43" t="s">
        <v>53</v>
      </c>
      <c r="Q43" s="13"/>
    </row>
    <row r="44" spans="6:17" x14ac:dyDescent="0.25">
      <c r="F44" t="s">
        <v>49</v>
      </c>
      <c r="Q44" s="13"/>
    </row>
    <row r="45" spans="6:17" x14ac:dyDescent="0.25">
      <c r="Q45" s="13"/>
    </row>
    <row r="46" spans="6:17" x14ac:dyDescent="0.25">
      <c r="F46" t="s">
        <v>50</v>
      </c>
      <c r="L46" t="s">
        <v>54</v>
      </c>
      <c r="Q46" s="13"/>
    </row>
    <row r="47" spans="6:17" ht="15.75" thickBot="1" x14ac:dyDescent="0.3">
      <c r="F47" t="s">
        <v>51</v>
      </c>
      <c r="Q47" s="13"/>
    </row>
    <row r="48" spans="6:17" ht="15.75" thickBot="1" x14ac:dyDescent="0.3">
      <c r="F48" t="s">
        <v>52</v>
      </c>
      <c r="G48" s="20">
        <v>1</v>
      </c>
      <c r="L48" t="s">
        <v>57</v>
      </c>
      <c r="Q48" s="15">
        <v>0</v>
      </c>
    </row>
    <row r="49" spans="3:17" x14ac:dyDescent="0.25">
      <c r="F49" t="s">
        <v>55</v>
      </c>
      <c r="G49" s="10">
        <v>1</v>
      </c>
      <c r="Q49" s="13"/>
    </row>
    <row r="50" spans="3:17" x14ac:dyDescent="0.25">
      <c r="F50" t="s">
        <v>56</v>
      </c>
      <c r="G50">
        <v>1.1000000000000001</v>
      </c>
      <c r="Q50" s="13"/>
    </row>
    <row r="51" spans="3:17" x14ac:dyDescent="0.25">
      <c r="Q51" s="13"/>
    </row>
    <row r="52" spans="3:17" x14ac:dyDescent="0.25">
      <c r="F52" t="s">
        <v>58</v>
      </c>
      <c r="L52" t="s">
        <v>59</v>
      </c>
      <c r="Q52" s="13"/>
    </row>
    <row r="53" spans="3:17" ht="15.75" thickBot="1" x14ac:dyDescent="0.3">
      <c r="F53" t="s">
        <v>60</v>
      </c>
      <c r="Q53" s="13"/>
    </row>
    <row r="54" spans="3:17" ht="15.75" thickBot="1" x14ac:dyDescent="0.3">
      <c r="C54" s="22"/>
      <c r="F54" s="24"/>
      <c r="G54" s="21"/>
      <c r="H54" s="21"/>
      <c r="Q54" s="15">
        <f>[5]Лист1!$D$14</f>
        <v>1080.3</v>
      </c>
    </row>
    <row r="55" spans="3:17" ht="15.75" thickBot="1" x14ac:dyDescent="0.3">
      <c r="C55" s="22"/>
      <c r="F55" s="24"/>
      <c r="G55" s="21"/>
      <c r="H55" s="21"/>
      <c r="Q55" s="13"/>
    </row>
    <row r="56" spans="3:17" ht="15.75" thickBot="1" x14ac:dyDescent="0.3">
      <c r="C56" s="23"/>
      <c r="F56" s="24"/>
      <c r="G56" s="21"/>
      <c r="H56" s="21"/>
      <c r="Q56" s="15"/>
    </row>
    <row r="57" spans="3:17" ht="15.75" thickBot="1" x14ac:dyDescent="0.3">
      <c r="F57" s="24"/>
      <c r="G57" s="21"/>
      <c r="H57" s="21"/>
      <c r="Q57" s="13"/>
    </row>
    <row r="58" spans="3:17" ht="15.75" thickBot="1" x14ac:dyDescent="0.3">
      <c r="F58" s="24"/>
      <c r="G58" s="21"/>
      <c r="H58" s="21"/>
      <c r="Q58" s="15"/>
    </row>
    <row r="59" spans="3:17" x14ac:dyDescent="0.25">
      <c r="Q59" s="13"/>
    </row>
    <row r="60" spans="3:17" x14ac:dyDescent="0.25">
      <c r="F60" s="11" t="s">
        <v>65</v>
      </c>
      <c r="Q60" s="13"/>
    </row>
    <row r="61" spans="3:17" x14ac:dyDescent="0.25">
      <c r="F61" t="s">
        <v>106</v>
      </c>
      <c r="Q61" s="13"/>
    </row>
    <row r="62" spans="3:17" x14ac:dyDescent="0.25">
      <c r="Q62" s="13"/>
    </row>
    <row r="63" spans="3:17" x14ac:dyDescent="0.25">
      <c r="Q63" s="13"/>
    </row>
    <row r="64" spans="3:17" ht="15.75" thickBot="1" x14ac:dyDescent="0.3">
      <c r="F64" t="s">
        <v>199</v>
      </c>
      <c r="Q64" s="13"/>
    </row>
    <row r="65" spans="6:17" ht="15.75" thickBot="1" x14ac:dyDescent="0.3">
      <c r="F65" t="s">
        <v>67</v>
      </c>
      <c r="L65" s="17" t="s">
        <v>207</v>
      </c>
      <c r="Q65" s="26">
        <v>0</v>
      </c>
    </row>
    <row r="66" spans="6:17" x14ac:dyDescent="0.25">
      <c r="Q66" s="13"/>
    </row>
    <row r="67" spans="6:17" x14ac:dyDescent="0.25">
      <c r="F67" t="s">
        <v>70</v>
      </c>
      <c r="Q67" s="13"/>
    </row>
    <row r="68" spans="6:17" x14ac:dyDescent="0.25">
      <c r="F68" t="s">
        <v>71</v>
      </c>
      <c r="Q68" s="13"/>
    </row>
    <row r="69" spans="6:17" x14ac:dyDescent="0.25">
      <c r="Q69" s="13"/>
    </row>
    <row r="70" spans="6:17" ht="15.75" thickBot="1" x14ac:dyDescent="0.3">
      <c r="H70" t="s">
        <v>74</v>
      </c>
      <c r="Q70" s="13"/>
    </row>
    <row r="71" spans="6:17" ht="15.75" thickBot="1" x14ac:dyDescent="0.3">
      <c r="F71" t="s">
        <v>72</v>
      </c>
      <c r="G71" t="s">
        <v>75</v>
      </c>
      <c r="H71">
        <v>3.2</v>
      </c>
      <c r="M71" t="s">
        <v>27</v>
      </c>
      <c r="Q71" s="15">
        <v>0</v>
      </c>
    </row>
    <row r="72" spans="6:17" ht="30.75" thickBot="1" x14ac:dyDescent="0.3">
      <c r="F72" s="1" t="s">
        <v>76</v>
      </c>
      <c r="G72" t="s">
        <v>75</v>
      </c>
      <c r="H72">
        <v>0.2</v>
      </c>
      <c r="M72" t="s">
        <v>27</v>
      </c>
      <c r="Q72" s="15">
        <v>0</v>
      </c>
    </row>
    <row r="73" spans="6:17" x14ac:dyDescent="0.25">
      <c r="Q73" s="13"/>
    </row>
    <row r="74" spans="6:17" x14ac:dyDescent="0.25">
      <c r="Q74" s="13"/>
    </row>
    <row r="75" spans="6:17" x14ac:dyDescent="0.25">
      <c r="F75" t="s">
        <v>77</v>
      </c>
      <c r="Q75" s="13"/>
    </row>
    <row r="76" spans="6:17" x14ac:dyDescent="0.25">
      <c r="Q76" s="13"/>
    </row>
    <row r="77" spans="6:17" ht="15.75" thickBot="1" x14ac:dyDescent="0.3">
      <c r="H77" t="s">
        <v>74</v>
      </c>
      <c r="Q77" s="13"/>
    </row>
    <row r="78" spans="6:17" ht="15.75" thickBot="1" x14ac:dyDescent="0.3">
      <c r="F78" t="s">
        <v>72</v>
      </c>
      <c r="G78" t="s">
        <v>75</v>
      </c>
      <c r="H78">
        <v>2.7</v>
      </c>
      <c r="M78" t="s">
        <v>27</v>
      </c>
      <c r="Q78" s="39">
        <v>0</v>
      </c>
    </row>
    <row r="79" spans="6:17" ht="30.75" thickBot="1" x14ac:dyDescent="0.3">
      <c r="F79" s="1" t="s">
        <v>78</v>
      </c>
      <c r="G79" t="s">
        <v>75</v>
      </c>
      <c r="H79">
        <v>0.35</v>
      </c>
      <c r="M79" t="s">
        <v>27</v>
      </c>
      <c r="Q79" s="14">
        <v>0</v>
      </c>
    </row>
    <row r="80" spans="6:17" x14ac:dyDescent="0.25">
      <c r="Q80" s="16"/>
    </row>
    <row r="81" spans="6:17" x14ac:dyDescent="0.25">
      <c r="Q81" s="13"/>
    </row>
    <row r="82" spans="6:17" x14ac:dyDescent="0.25">
      <c r="Q82" s="13"/>
    </row>
    <row r="83" spans="6:17" x14ac:dyDescent="0.25">
      <c r="F83" t="s">
        <v>79</v>
      </c>
      <c r="Q83" s="13"/>
    </row>
    <row r="84" spans="6:17" ht="15.75" thickBot="1" x14ac:dyDescent="0.3">
      <c r="H84" t="s">
        <v>74</v>
      </c>
      <c r="Q84" s="13"/>
    </row>
    <row r="85" spans="6:17" ht="15.75" thickBot="1" x14ac:dyDescent="0.3">
      <c r="F85" t="s">
        <v>72</v>
      </c>
      <c r="G85" t="s">
        <v>75</v>
      </c>
      <c r="H85">
        <v>2.8</v>
      </c>
      <c r="M85" t="s">
        <v>27</v>
      </c>
      <c r="Q85" s="15">
        <v>0</v>
      </c>
    </row>
    <row r="86" spans="6:17" ht="30.75" thickBot="1" x14ac:dyDescent="0.3">
      <c r="F86" s="1" t="s">
        <v>80</v>
      </c>
      <c r="G86" t="s">
        <v>75</v>
      </c>
      <c r="H86">
        <v>0.36</v>
      </c>
      <c r="M86" t="s">
        <v>27</v>
      </c>
      <c r="Q86" s="14">
        <v>0</v>
      </c>
    </row>
    <row r="87" spans="6:17" x14ac:dyDescent="0.25">
      <c r="Q87" s="16"/>
    </row>
    <row r="88" spans="6:17" x14ac:dyDescent="0.25">
      <c r="Q88" s="13"/>
    </row>
    <row r="89" spans="6:17" x14ac:dyDescent="0.25">
      <c r="F89" t="s">
        <v>81</v>
      </c>
      <c r="Q89" s="13"/>
    </row>
    <row r="90" spans="6:17" x14ac:dyDescent="0.25">
      <c r="Q90" s="13"/>
    </row>
    <row r="91" spans="6:17" x14ac:dyDescent="0.25">
      <c r="F91" t="s">
        <v>86</v>
      </c>
      <c r="Q91" s="13"/>
    </row>
    <row r="92" spans="6:17" x14ac:dyDescent="0.25">
      <c r="G92" t="s">
        <v>85</v>
      </c>
      <c r="H92" t="s">
        <v>85</v>
      </c>
      <c r="Q92" s="13"/>
    </row>
    <row r="93" spans="6:17" ht="105.75" thickBot="1" x14ac:dyDescent="0.3">
      <c r="F93" t="s">
        <v>82</v>
      </c>
      <c r="G93" s="1" t="s">
        <v>84</v>
      </c>
      <c r="H93" s="1" t="s">
        <v>17</v>
      </c>
      <c r="I93" s="1" t="s">
        <v>87</v>
      </c>
      <c r="Q93" s="13"/>
    </row>
    <row r="94" spans="6:17" ht="15.75" thickBot="1" x14ac:dyDescent="0.3">
      <c r="F94" t="s">
        <v>92</v>
      </c>
      <c r="G94">
        <v>15</v>
      </c>
      <c r="H94">
        <v>6</v>
      </c>
      <c r="I94">
        <v>24</v>
      </c>
      <c r="J94" s="21" t="s">
        <v>27</v>
      </c>
      <c r="Q94" s="15">
        <v>0</v>
      </c>
    </row>
    <row r="95" spans="6:17" x14ac:dyDescent="0.25">
      <c r="Q95" s="16"/>
    </row>
    <row r="96" spans="6:17" x14ac:dyDescent="0.25">
      <c r="F96" t="s">
        <v>88</v>
      </c>
      <c r="Q96" s="13"/>
    </row>
    <row r="97" spans="6:17" x14ac:dyDescent="0.25">
      <c r="F97" t="s">
        <v>89</v>
      </c>
      <c r="Q97" s="13"/>
    </row>
    <row r="98" spans="6:17" x14ac:dyDescent="0.25">
      <c r="Q98" s="13"/>
    </row>
    <row r="99" spans="6:17" x14ac:dyDescent="0.25">
      <c r="Q99" s="13"/>
    </row>
    <row r="100" spans="6:17" x14ac:dyDescent="0.25">
      <c r="Q100" s="13"/>
    </row>
    <row r="101" spans="6:17" x14ac:dyDescent="0.25">
      <c r="F101" t="s">
        <v>90</v>
      </c>
      <c r="Q101" s="13"/>
    </row>
    <row r="102" spans="6:17" x14ac:dyDescent="0.25">
      <c r="Q102" s="13"/>
    </row>
    <row r="103" spans="6:17" x14ac:dyDescent="0.25">
      <c r="F103" t="s">
        <v>91</v>
      </c>
      <c r="Q103" s="13"/>
    </row>
    <row r="104" spans="6:17" x14ac:dyDescent="0.25">
      <c r="G104" t="s">
        <v>85</v>
      </c>
      <c r="Q104" s="13"/>
    </row>
    <row r="105" spans="6:17" ht="75.75" thickBot="1" x14ac:dyDescent="0.3">
      <c r="F105" t="s">
        <v>82</v>
      </c>
      <c r="G105" s="1" t="s">
        <v>84</v>
      </c>
      <c r="H105" s="1" t="s">
        <v>87</v>
      </c>
      <c r="I105" s="1" t="s">
        <v>93</v>
      </c>
      <c r="Q105" s="13"/>
    </row>
    <row r="106" spans="6:17" ht="15.75" thickBot="1" x14ac:dyDescent="0.3">
      <c r="F106" s="11"/>
      <c r="I106" s="21"/>
      <c r="Q106" s="15">
        <f>[5]Лист1!$D$286</f>
        <v>55866.5</v>
      </c>
    </row>
    <row r="107" spans="6:17" ht="15.75" thickBot="1" x14ac:dyDescent="0.3">
      <c r="F107" s="11"/>
      <c r="I107" s="21"/>
      <c r="Q107" s="16"/>
    </row>
    <row r="108" spans="6:17" ht="15.75" thickBot="1" x14ac:dyDescent="0.3">
      <c r="F108" s="11"/>
      <c r="I108" s="21"/>
      <c r="Q108" s="16"/>
    </row>
    <row r="109" spans="6:17" ht="15.75" thickBot="1" x14ac:dyDescent="0.3">
      <c r="I109" s="21"/>
      <c r="Q109" s="16"/>
    </row>
    <row r="110" spans="6:17" ht="15.75" thickBot="1" x14ac:dyDescent="0.3">
      <c r="I110" s="21"/>
      <c r="Q110" s="16"/>
    </row>
    <row r="111" spans="6:17" ht="15.75" thickBot="1" x14ac:dyDescent="0.3">
      <c r="I111" s="21"/>
      <c r="Q111" s="16"/>
    </row>
    <row r="112" spans="6:17" ht="15.75" thickBot="1" x14ac:dyDescent="0.3">
      <c r="I112" s="21"/>
      <c r="Q112" s="16"/>
    </row>
    <row r="113" spans="6:17" x14ac:dyDescent="0.25">
      <c r="Q113" s="16"/>
    </row>
    <row r="114" spans="6:17" x14ac:dyDescent="0.25">
      <c r="Q114" s="13"/>
    </row>
    <row r="115" spans="6:17" x14ac:dyDescent="0.25">
      <c r="Q115" s="13"/>
    </row>
    <row r="116" spans="6:17" x14ac:dyDescent="0.25">
      <c r="Q116" s="13"/>
    </row>
    <row r="117" spans="6:17" x14ac:dyDescent="0.25">
      <c r="F117" t="s">
        <v>95</v>
      </c>
      <c r="Q117" s="13"/>
    </row>
    <row r="118" spans="6:17" x14ac:dyDescent="0.25">
      <c r="F118" t="s">
        <v>96</v>
      </c>
      <c r="Q118" s="13"/>
    </row>
    <row r="119" spans="6:17" ht="15.75" thickBot="1" x14ac:dyDescent="0.3">
      <c r="F119" t="s">
        <v>85</v>
      </c>
      <c r="G119" s="18" t="s">
        <v>87</v>
      </c>
      <c r="M119" s="38"/>
      <c r="Q119" s="13"/>
    </row>
    <row r="120" spans="6:17" ht="30.75" thickBot="1" x14ac:dyDescent="0.3">
      <c r="F120" s="1" t="s">
        <v>97</v>
      </c>
      <c r="G120" t="s">
        <v>73</v>
      </c>
      <c r="H120" t="s">
        <v>98</v>
      </c>
      <c r="I120" t="s">
        <v>99</v>
      </c>
      <c r="J120" t="s">
        <v>100</v>
      </c>
      <c r="K120" t="s">
        <v>101</v>
      </c>
      <c r="L120" t="s">
        <v>102</v>
      </c>
      <c r="M120" s="21"/>
      <c r="Q120" s="15"/>
    </row>
    <row r="121" spans="6:17" x14ac:dyDescent="0.25">
      <c r="L121" s="21"/>
      <c r="Q121" s="13">
        <f>[5]Лист1!$I$50</f>
        <v>1261.2900000000031</v>
      </c>
    </row>
    <row r="122" spans="6:17" x14ac:dyDescent="0.25">
      <c r="Q122" s="13"/>
    </row>
    <row r="123" spans="6:17" x14ac:dyDescent="0.25">
      <c r="Q123" s="13"/>
    </row>
    <row r="124" spans="6:17" x14ac:dyDescent="0.25">
      <c r="Q124" s="13"/>
    </row>
    <row r="125" spans="6:17" x14ac:dyDescent="0.25">
      <c r="Q125" s="13"/>
    </row>
    <row r="126" spans="6:17" x14ac:dyDescent="0.25">
      <c r="Q126" s="13"/>
    </row>
    <row r="127" spans="6:17" x14ac:dyDescent="0.25">
      <c r="F127" t="s">
        <v>104</v>
      </c>
      <c r="Q127" s="13"/>
    </row>
    <row r="128" spans="6:17" ht="15.75" thickBot="1" x14ac:dyDescent="0.3">
      <c r="F128" t="s">
        <v>105</v>
      </c>
      <c r="Q128" s="13"/>
    </row>
    <row r="129" spans="6:17" ht="15.75" thickBot="1" x14ac:dyDescent="0.3">
      <c r="F129" t="s">
        <v>106</v>
      </c>
      <c r="Q129" s="15">
        <v>0</v>
      </c>
    </row>
    <row r="130" spans="6:17" x14ac:dyDescent="0.25">
      <c r="Q130" s="13"/>
    </row>
    <row r="131" spans="6:17" x14ac:dyDescent="0.25">
      <c r="Q131" s="13"/>
    </row>
    <row r="132" spans="6:17" x14ac:dyDescent="0.25">
      <c r="Q132" s="13"/>
    </row>
    <row r="133" spans="6:17" x14ac:dyDescent="0.25">
      <c r="F133" t="s">
        <v>107</v>
      </c>
      <c r="Q133" s="13"/>
    </row>
    <row r="134" spans="6:17" ht="15.75" thickBot="1" x14ac:dyDescent="0.3">
      <c r="F134" t="s">
        <v>108</v>
      </c>
      <c r="Q134" s="13"/>
    </row>
    <row r="135" spans="6:17" ht="15.75" thickBot="1" x14ac:dyDescent="0.3">
      <c r="L135" s="17" t="s">
        <v>207</v>
      </c>
      <c r="Q135" s="15">
        <v>0</v>
      </c>
    </row>
    <row r="136" spans="6:17" x14ac:dyDescent="0.25">
      <c r="Q136" s="13"/>
    </row>
    <row r="137" spans="6:17" x14ac:dyDescent="0.25">
      <c r="Q137" s="13"/>
    </row>
    <row r="138" spans="6:17" x14ac:dyDescent="0.25">
      <c r="Q138" s="13"/>
    </row>
    <row r="139" spans="6:17" x14ac:dyDescent="0.25">
      <c r="F139" t="s">
        <v>109</v>
      </c>
      <c r="Q139" s="13"/>
    </row>
    <row r="140" spans="6:17" ht="15.75" thickBot="1" x14ac:dyDescent="0.3">
      <c r="F140" t="s">
        <v>110</v>
      </c>
      <c r="Q140" s="13"/>
    </row>
    <row r="141" spans="6:17" ht="15.75" thickBot="1" x14ac:dyDescent="0.3">
      <c r="F141" t="s">
        <v>106</v>
      </c>
      <c r="Q141" s="15">
        <v>0</v>
      </c>
    </row>
    <row r="142" spans="6:17" x14ac:dyDescent="0.25">
      <c r="Q142" s="13"/>
    </row>
    <row r="143" spans="6:17" x14ac:dyDescent="0.25">
      <c r="Q143" s="13"/>
    </row>
    <row r="144" spans="6:17" x14ac:dyDescent="0.25">
      <c r="Q144" s="13"/>
    </row>
    <row r="145" spans="6:17" x14ac:dyDescent="0.25">
      <c r="F145" t="s">
        <v>111</v>
      </c>
      <c r="Q145" s="13"/>
    </row>
    <row r="146" spans="6:17" ht="15.75" thickBot="1" x14ac:dyDescent="0.3">
      <c r="F146" t="s">
        <v>113</v>
      </c>
      <c r="Q146" s="13"/>
    </row>
    <row r="147" spans="6:17" ht="15.75" thickBot="1" x14ac:dyDescent="0.3">
      <c r="F147" t="s">
        <v>106</v>
      </c>
      <c r="L147" s="17" t="s">
        <v>207</v>
      </c>
      <c r="Q147" s="15">
        <v>0</v>
      </c>
    </row>
    <row r="148" spans="6:17" x14ac:dyDescent="0.25">
      <c r="Q148" s="13"/>
    </row>
    <row r="149" spans="6:17" x14ac:dyDescent="0.25">
      <c r="Q149" s="13"/>
    </row>
    <row r="150" spans="6:17" x14ac:dyDescent="0.25">
      <c r="Q150" s="13"/>
    </row>
    <row r="151" spans="6:17" x14ac:dyDescent="0.25">
      <c r="F151" t="s">
        <v>112</v>
      </c>
      <c r="Q151" s="13"/>
    </row>
    <row r="152" spans="6:17" ht="15.75" thickBot="1" x14ac:dyDescent="0.3">
      <c r="F152" t="s">
        <v>114</v>
      </c>
      <c r="Q152" s="13"/>
    </row>
    <row r="153" spans="6:17" ht="15.75" thickBot="1" x14ac:dyDescent="0.3">
      <c r="F153" t="s">
        <v>106</v>
      </c>
      <c r="Q153" s="15">
        <v>0</v>
      </c>
    </row>
    <row r="154" spans="6:17" x14ac:dyDescent="0.25">
      <c r="Q154" s="13"/>
    </row>
    <row r="155" spans="6:17" x14ac:dyDescent="0.25">
      <c r="Q155" s="13"/>
    </row>
    <row r="156" spans="6:17" x14ac:dyDescent="0.25">
      <c r="Q156" s="13"/>
    </row>
    <row r="157" spans="6:17" x14ac:dyDescent="0.25">
      <c r="F157" t="s">
        <v>116</v>
      </c>
      <c r="Q157" s="13"/>
    </row>
    <row r="158" spans="6:17" ht="15.75" thickBot="1" x14ac:dyDescent="0.3">
      <c r="F158" t="s">
        <v>115</v>
      </c>
      <c r="Q158" s="13"/>
    </row>
    <row r="159" spans="6:17" ht="15.75" thickBot="1" x14ac:dyDescent="0.3">
      <c r="F159" t="s">
        <v>106</v>
      </c>
      <c r="Q159" s="15">
        <v>0</v>
      </c>
    </row>
    <row r="160" spans="6:17" x14ac:dyDescent="0.25">
      <c r="Q160" s="13"/>
    </row>
    <row r="161" spans="6:17" x14ac:dyDescent="0.25">
      <c r="Q161" s="13"/>
    </row>
    <row r="162" spans="6:17" x14ac:dyDescent="0.25">
      <c r="F162" t="s">
        <v>117</v>
      </c>
      <c r="Q162" s="13"/>
    </row>
    <row r="163" spans="6:17" x14ac:dyDescent="0.25">
      <c r="F163" t="s">
        <v>118</v>
      </c>
      <c r="Q163" s="13"/>
    </row>
    <row r="164" spans="6:17" x14ac:dyDescent="0.25">
      <c r="Q164" s="13"/>
    </row>
    <row r="165" spans="6:17" x14ac:dyDescent="0.25">
      <c r="G165" t="s">
        <v>85</v>
      </c>
      <c r="Q165" s="13"/>
    </row>
    <row r="166" spans="6:17" ht="75.75" thickBot="1" x14ac:dyDescent="0.3">
      <c r="F166" t="s">
        <v>82</v>
      </c>
      <c r="G166" s="1" t="s">
        <v>119</v>
      </c>
      <c r="H166" s="1" t="s">
        <v>87</v>
      </c>
      <c r="I166" s="1" t="s">
        <v>93</v>
      </c>
      <c r="Q166" s="13"/>
    </row>
    <row r="167" spans="6:17" ht="15.75" thickBot="1" x14ac:dyDescent="0.3">
      <c r="F167" s="21"/>
      <c r="G167" s="21"/>
      <c r="H167" s="21"/>
      <c r="I167" s="21"/>
      <c r="L167" s="17" t="s">
        <v>207</v>
      </c>
      <c r="Q167" s="15">
        <v>0</v>
      </c>
    </row>
    <row r="168" spans="6:17" x14ac:dyDescent="0.25">
      <c r="F168" s="21"/>
      <c r="G168" s="21"/>
      <c r="H168" s="21"/>
      <c r="I168" s="21"/>
      <c r="Q168" s="13"/>
    </row>
    <row r="169" spans="6:17" x14ac:dyDescent="0.25">
      <c r="F169" s="21"/>
      <c r="G169" s="21"/>
      <c r="H169" s="21"/>
      <c r="I169" s="21"/>
      <c r="Q169" s="13"/>
    </row>
    <row r="170" spans="6:17" x14ac:dyDescent="0.25">
      <c r="Q170" s="13"/>
    </row>
    <row r="171" spans="6:17" x14ac:dyDescent="0.25">
      <c r="Q171" s="13"/>
    </row>
    <row r="172" spans="6:17" x14ac:dyDescent="0.25">
      <c r="Q172" s="13"/>
    </row>
    <row r="173" spans="6:17" x14ac:dyDescent="0.25">
      <c r="F173" t="s">
        <v>120</v>
      </c>
      <c r="Q173" s="13"/>
    </row>
    <row r="174" spans="6:17" ht="15.75" thickBot="1" x14ac:dyDescent="0.3">
      <c r="F174" t="s">
        <v>121</v>
      </c>
      <c r="Q174" s="13"/>
    </row>
    <row r="175" spans="6:17" ht="15.75" thickBot="1" x14ac:dyDescent="0.3">
      <c r="L175" s="17" t="s">
        <v>207</v>
      </c>
      <c r="Q175" s="15">
        <v>0</v>
      </c>
    </row>
    <row r="176" spans="6:17" x14ac:dyDescent="0.25">
      <c r="Q176" s="13"/>
    </row>
    <row r="177" spans="6:17" x14ac:dyDescent="0.25">
      <c r="Q177" s="13"/>
    </row>
    <row r="178" spans="6:17" x14ac:dyDescent="0.25">
      <c r="Q178" s="13"/>
    </row>
    <row r="179" spans="6:17" x14ac:dyDescent="0.25">
      <c r="F179" t="s">
        <v>122</v>
      </c>
      <c r="Q179" s="13"/>
    </row>
    <row r="180" spans="6:17" ht="15.75" thickBot="1" x14ac:dyDescent="0.3">
      <c r="F180" t="s">
        <v>123</v>
      </c>
      <c r="Q180" s="13"/>
    </row>
    <row r="181" spans="6:17" ht="15.75" thickBot="1" x14ac:dyDescent="0.3">
      <c r="F181" t="s">
        <v>106</v>
      </c>
      <c r="L181" s="17" t="s">
        <v>207</v>
      </c>
      <c r="Q181" s="15">
        <v>0</v>
      </c>
    </row>
    <row r="182" spans="6:17" x14ac:dyDescent="0.25">
      <c r="Q182" s="13"/>
    </row>
    <row r="183" spans="6:17" x14ac:dyDescent="0.25">
      <c r="Q183" s="13"/>
    </row>
    <row r="184" spans="6:17" x14ac:dyDescent="0.25">
      <c r="Q184" s="13"/>
    </row>
    <row r="185" spans="6:17" x14ac:dyDescent="0.25">
      <c r="F185" t="s">
        <v>124</v>
      </c>
      <c r="Q185" s="13"/>
    </row>
    <row r="186" spans="6:17" ht="15.75" thickBot="1" x14ac:dyDescent="0.3">
      <c r="F186" t="s">
        <v>125</v>
      </c>
      <c r="Q186" s="13"/>
    </row>
    <row r="187" spans="6:17" ht="15.75" thickBot="1" x14ac:dyDescent="0.3">
      <c r="F187" t="s">
        <v>106</v>
      </c>
      <c r="L187" s="17" t="s">
        <v>207</v>
      </c>
      <c r="Q187" s="15">
        <v>0</v>
      </c>
    </row>
    <row r="188" spans="6:17" x14ac:dyDescent="0.25">
      <c r="Q188" s="16"/>
    </row>
    <row r="189" spans="6:17" x14ac:dyDescent="0.25">
      <c r="Q189" s="13"/>
    </row>
    <row r="190" spans="6:17" x14ac:dyDescent="0.25">
      <c r="Q190" s="13"/>
    </row>
    <row r="191" spans="6:17" x14ac:dyDescent="0.25">
      <c r="F191" t="s">
        <v>126</v>
      </c>
      <c r="Q191" s="13"/>
    </row>
    <row r="192" spans="6:17" ht="30.75" thickBot="1" x14ac:dyDescent="0.3">
      <c r="F192" t="s">
        <v>127</v>
      </c>
      <c r="H192" s="1" t="s">
        <v>87</v>
      </c>
      <c r="Q192" s="13"/>
    </row>
    <row r="193" spans="6:17" ht="15.75" thickBot="1" x14ac:dyDescent="0.3">
      <c r="F193" s="21"/>
      <c r="G193" s="21"/>
      <c r="H193" s="21"/>
      <c r="I193" s="21"/>
      <c r="Q193" s="15">
        <f>[5]Лист1!$I$41</f>
        <v>526.38000000000011</v>
      </c>
    </row>
    <row r="194" spans="6:17" x14ac:dyDescent="0.25">
      <c r="F194" s="21"/>
      <c r="G194" s="21"/>
      <c r="H194" s="21"/>
      <c r="I194" s="21"/>
      <c r="Q194" s="13"/>
    </row>
    <row r="195" spans="6:17" x14ac:dyDescent="0.25">
      <c r="F195" s="21"/>
      <c r="G195" s="21"/>
      <c r="H195" s="21"/>
      <c r="I195" s="21"/>
      <c r="Q195" s="13"/>
    </row>
    <row r="196" spans="6:17" x14ac:dyDescent="0.25">
      <c r="F196" s="21"/>
      <c r="G196" s="21"/>
      <c r="H196" s="21"/>
      <c r="I196" s="21"/>
      <c r="Q196" s="13"/>
    </row>
    <row r="197" spans="6:17" ht="15.75" thickBot="1" x14ac:dyDescent="0.3">
      <c r="F197" s="21"/>
      <c r="G197" s="21"/>
      <c r="H197" s="21"/>
      <c r="I197" s="21"/>
      <c r="Q197" s="13"/>
    </row>
    <row r="198" spans="6:17" ht="15.75" thickBot="1" x14ac:dyDescent="0.3">
      <c r="F198" s="21"/>
      <c r="G198" s="21"/>
      <c r="H198" s="21"/>
      <c r="I198" s="21"/>
      <c r="Q198" s="15"/>
    </row>
    <row r="199" spans="6:17" ht="15.75" thickBot="1" x14ac:dyDescent="0.3">
      <c r="F199" s="21"/>
      <c r="G199" s="21"/>
      <c r="H199" s="21"/>
      <c r="I199" s="21"/>
      <c r="Q199" s="15"/>
    </row>
    <row r="200" spans="6:17" x14ac:dyDescent="0.25">
      <c r="Q200" s="13"/>
    </row>
    <row r="201" spans="6:17" x14ac:dyDescent="0.25">
      <c r="F201" t="s">
        <v>135</v>
      </c>
      <c r="Q201" s="13"/>
    </row>
    <row r="202" spans="6:17" x14ac:dyDescent="0.25">
      <c r="Q202" s="13"/>
    </row>
    <row r="203" spans="6:17" ht="30.75" thickBot="1" x14ac:dyDescent="0.3">
      <c r="F203" t="s">
        <v>136</v>
      </c>
      <c r="H203" s="1" t="s">
        <v>87</v>
      </c>
      <c r="Q203" s="14"/>
    </row>
    <row r="204" spans="6:17" ht="15.75" thickBot="1" x14ac:dyDescent="0.3">
      <c r="F204" s="21"/>
      <c r="G204" s="21"/>
      <c r="H204" s="21"/>
      <c r="I204" s="21"/>
      <c r="J204" s="21"/>
      <c r="Q204" s="15">
        <f>[5]Лист1!$I$48</f>
        <v>1181.17</v>
      </c>
    </row>
    <row r="205" spans="6:17" ht="15.75" thickBot="1" x14ac:dyDescent="0.3">
      <c r="F205" s="38"/>
      <c r="G205" s="21"/>
      <c r="H205" s="21"/>
      <c r="I205" s="21"/>
      <c r="J205" s="21"/>
      <c r="Q205" s="15">
        <f>H205*I205</f>
        <v>0</v>
      </c>
    </row>
    <row r="206" spans="6:17" ht="15.75" thickBot="1" x14ac:dyDescent="0.3">
      <c r="F206" s="38"/>
      <c r="G206" s="21"/>
      <c r="H206" s="21"/>
      <c r="I206" s="21"/>
      <c r="J206" s="21"/>
      <c r="Q206" s="15">
        <f>H206*I206</f>
        <v>0</v>
      </c>
    </row>
    <row r="207" spans="6:17" ht="15.75" thickBot="1" x14ac:dyDescent="0.3">
      <c r="F207" s="38"/>
      <c r="G207" s="21"/>
      <c r="H207" s="21"/>
      <c r="I207" s="21"/>
      <c r="J207" s="21"/>
      <c r="Q207" s="15"/>
    </row>
    <row r="208" spans="6:17" ht="15.75" thickBot="1" x14ac:dyDescent="0.3">
      <c r="F208" s="38"/>
      <c r="G208" s="21"/>
      <c r="H208" s="21"/>
      <c r="I208" s="21"/>
      <c r="J208" s="21"/>
      <c r="Q208" s="15">
        <f>H208*I208</f>
        <v>0</v>
      </c>
    </row>
    <row r="209" spans="6:17" x14ac:dyDescent="0.25">
      <c r="F209" s="38"/>
      <c r="G209" s="21"/>
      <c r="H209" s="21"/>
      <c r="I209" s="21"/>
      <c r="J209" s="21"/>
      <c r="Q209" s="13"/>
    </row>
    <row r="210" spans="6:17" x14ac:dyDescent="0.25">
      <c r="F210" s="38"/>
      <c r="G210" s="21"/>
      <c r="H210" s="21"/>
      <c r="I210" s="21"/>
      <c r="J210" s="21"/>
      <c r="Q210" s="13"/>
    </row>
    <row r="211" spans="6:17" x14ac:dyDescent="0.25">
      <c r="Q211" s="13"/>
    </row>
    <row r="212" spans="6:17" x14ac:dyDescent="0.25">
      <c r="Q212" s="13"/>
    </row>
    <row r="213" spans="6:17" x14ac:dyDescent="0.25">
      <c r="Q213" s="13"/>
    </row>
    <row r="214" spans="6:17" x14ac:dyDescent="0.25">
      <c r="F214" t="s">
        <v>144</v>
      </c>
      <c r="Q214" s="13"/>
    </row>
    <row r="215" spans="6:17" x14ac:dyDescent="0.25">
      <c r="F215" t="s">
        <v>145</v>
      </c>
      <c r="Q215" s="13"/>
    </row>
    <row r="216" spans="6:17" ht="105.75" thickBot="1" x14ac:dyDescent="0.3">
      <c r="F216" t="s">
        <v>146</v>
      </c>
      <c r="G216" s="1" t="s">
        <v>147</v>
      </c>
      <c r="H216" s="1" t="s">
        <v>148</v>
      </c>
      <c r="I216" s="1" t="s">
        <v>149</v>
      </c>
      <c r="J216" s="1" t="s">
        <v>159</v>
      </c>
      <c r="Q216" s="13"/>
    </row>
    <row r="217" spans="6:17" ht="15.75" thickBot="1" x14ac:dyDescent="0.3">
      <c r="F217" t="s">
        <v>83</v>
      </c>
      <c r="L217" s="17" t="s">
        <v>207</v>
      </c>
      <c r="Q217" s="39">
        <v>0</v>
      </c>
    </row>
    <row r="218" spans="6:17" x14ac:dyDescent="0.25">
      <c r="Q218" s="13"/>
    </row>
    <row r="219" spans="6:17" x14ac:dyDescent="0.25">
      <c r="Q219" s="13"/>
    </row>
    <row r="220" spans="6:17" x14ac:dyDescent="0.25">
      <c r="Q220" s="13"/>
    </row>
    <row r="221" spans="6:17" x14ac:dyDescent="0.25">
      <c r="F221" t="s">
        <v>150</v>
      </c>
      <c r="Q221" s="13"/>
    </row>
    <row r="222" spans="6:17" ht="15.75" thickBot="1" x14ac:dyDescent="0.3">
      <c r="F222" t="s">
        <v>151</v>
      </c>
      <c r="Q222" s="13"/>
    </row>
    <row r="223" spans="6:17" ht="15.75" thickBot="1" x14ac:dyDescent="0.3">
      <c r="F223" t="s">
        <v>152</v>
      </c>
      <c r="G223" t="s">
        <v>73</v>
      </c>
      <c r="H223">
        <v>0.8</v>
      </c>
      <c r="I223" t="s">
        <v>27</v>
      </c>
      <c r="L223" s="17" t="s">
        <v>207</v>
      </c>
      <c r="Q223" s="26"/>
    </row>
    <row r="224" spans="6:17" ht="15.75" thickBot="1" x14ac:dyDescent="0.3">
      <c r="F224" s="40"/>
      <c r="Q224" s="16"/>
    </row>
    <row r="225" spans="6:17" ht="15.75" thickBot="1" x14ac:dyDescent="0.3">
      <c r="F225" s="40"/>
      <c r="Q225" s="16"/>
    </row>
    <row r="226" spans="6:17" ht="15.75" thickBot="1" x14ac:dyDescent="0.3">
      <c r="F226" s="40"/>
      <c r="Q226" s="16"/>
    </row>
    <row r="227" spans="6:17" ht="15.75" thickBot="1" x14ac:dyDescent="0.3">
      <c r="F227" s="40"/>
      <c r="Q227" s="16"/>
    </row>
    <row r="228" spans="6:17" x14ac:dyDescent="0.25">
      <c r="F228" s="41"/>
      <c r="Q228" s="16"/>
    </row>
    <row r="229" spans="6:17" x14ac:dyDescent="0.25">
      <c r="Q229" s="13"/>
    </row>
    <row r="230" spans="6:17" x14ac:dyDescent="0.25">
      <c r="F230" t="s">
        <v>153</v>
      </c>
      <c r="Q230" s="13"/>
    </row>
    <row r="231" spans="6:17" x14ac:dyDescent="0.25">
      <c r="F231" t="s">
        <v>154</v>
      </c>
      <c r="G231" t="s">
        <v>205</v>
      </c>
      <c r="H231" t="s">
        <v>206</v>
      </c>
      <c r="Q231" s="13"/>
    </row>
    <row r="232" spans="6:17" x14ac:dyDescent="0.25">
      <c r="H232">
        <v>0.02</v>
      </c>
      <c r="L232" s="17" t="s">
        <v>207</v>
      </c>
      <c r="Q232" s="13">
        <v>0</v>
      </c>
    </row>
    <row r="233" spans="6:17" x14ac:dyDescent="0.25">
      <c r="Q233" s="13"/>
    </row>
    <row r="234" spans="6:17" x14ac:dyDescent="0.25">
      <c r="Q234" s="13"/>
    </row>
    <row r="235" spans="6:17" x14ac:dyDescent="0.25">
      <c r="Q235" s="13"/>
    </row>
    <row r="236" spans="6:17" x14ac:dyDescent="0.25">
      <c r="F236" t="s">
        <v>155</v>
      </c>
      <c r="Q236" s="13"/>
    </row>
    <row r="237" spans="6:17" ht="15.75" thickBot="1" x14ac:dyDescent="0.3">
      <c r="F237" t="s">
        <v>156</v>
      </c>
      <c r="G237" t="s">
        <v>158</v>
      </c>
      <c r="Q237" s="13"/>
    </row>
    <row r="238" spans="6:17" ht="15.75" thickBot="1" x14ac:dyDescent="0.3">
      <c r="F238" t="s">
        <v>157</v>
      </c>
      <c r="G238">
        <v>3</v>
      </c>
      <c r="H238">
        <v>5</v>
      </c>
      <c r="Q238" s="15">
        <f>H238</f>
        <v>5</v>
      </c>
    </row>
    <row r="239" spans="6:17" x14ac:dyDescent="0.25">
      <c r="Q239" s="16"/>
    </row>
    <row r="240" spans="6:17" x14ac:dyDescent="0.25">
      <c r="Q240" s="13"/>
    </row>
    <row r="241" spans="6:18" x14ac:dyDescent="0.25">
      <c r="Q241" s="13"/>
    </row>
    <row r="242" spans="6:18" x14ac:dyDescent="0.25">
      <c r="F242" t="s">
        <v>160</v>
      </c>
      <c r="Q242" s="13"/>
    </row>
    <row r="243" spans="6:18" x14ac:dyDescent="0.25">
      <c r="F243" t="s">
        <v>161</v>
      </c>
      <c r="Q243" s="13"/>
    </row>
    <row r="244" spans="6:18" x14ac:dyDescent="0.25">
      <c r="F244" t="s">
        <v>162</v>
      </c>
      <c r="Q244" s="13"/>
    </row>
    <row r="245" spans="6:18" x14ac:dyDescent="0.25">
      <c r="Q245" s="13"/>
    </row>
    <row r="246" spans="6:18" ht="15.75" thickBot="1" x14ac:dyDescent="0.3">
      <c r="F246" t="s">
        <v>163</v>
      </c>
      <c r="G246" t="s">
        <v>164</v>
      </c>
      <c r="H246" s="19" t="s">
        <v>165</v>
      </c>
      <c r="I246" t="s">
        <v>166</v>
      </c>
      <c r="J246" t="s">
        <v>167</v>
      </c>
      <c r="K246" t="s">
        <v>168</v>
      </c>
      <c r="L246" t="s">
        <v>169</v>
      </c>
      <c r="M246" t="s">
        <v>170</v>
      </c>
      <c r="Q246" s="13"/>
    </row>
    <row r="247" spans="6:18" ht="15.75" thickBot="1" x14ac:dyDescent="0.3">
      <c r="L247" s="17" t="s">
        <v>207</v>
      </c>
      <c r="Q247" s="15">
        <f>[5]Лист1!$H$54</f>
        <v>90.4</v>
      </c>
    </row>
    <row r="248" spans="6:18" ht="15.75" thickBot="1" x14ac:dyDescent="0.3">
      <c r="Q248" s="25">
        <f>SUM(Q54:Q247)</f>
        <v>60011.040000000001</v>
      </c>
      <c r="R248" t="s">
        <v>176</v>
      </c>
    </row>
    <row r="251" spans="6:18" x14ac:dyDescent="0.25">
      <c r="G251" s="40"/>
    </row>
    <row r="252" spans="6:18" x14ac:dyDescent="0.25">
      <c r="G252" s="40"/>
    </row>
    <row r="253" spans="6:18" x14ac:dyDescent="0.25">
      <c r="G253" s="40"/>
    </row>
    <row r="254" spans="6:18" x14ac:dyDescent="0.25">
      <c r="G254" s="40"/>
    </row>
    <row r="255" spans="6:18" x14ac:dyDescent="0.25">
      <c r="G255" s="41"/>
    </row>
  </sheetData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J9:S19"/>
  <sheetViews>
    <sheetView tabSelected="1" topLeftCell="H7" workbookViewId="0">
      <selection activeCell="M11" sqref="M11"/>
    </sheetView>
  </sheetViews>
  <sheetFormatPr defaultRowHeight="15" x14ac:dyDescent="0.25"/>
  <cols>
    <col min="10" max="10" width="25.42578125" customWidth="1"/>
    <col min="14" max="14" width="11.5703125" customWidth="1"/>
  </cols>
  <sheetData>
    <row r="9" spans="10:19" x14ac:dyDescent="0.25">
      <c r="K9" s="42" t="s">
        <v>196</v>
      </c>
      <c r="L9" s="42" t="s">
        <v>210</v>
      </c>
      <c r="M9" s="42" t="s">
        <v>211</v>
      </c>
      <c r="N9" s="21" t="s">
        <v>208</v>
      </c>
    </row>
    <row r="10" spans="10:19" x14ac:dyDescent="0.25">
      <c r="J10" t="s">
        <v>194</v>
      </c>
      <c r="K10" s="36">
        <f>'СПУ (2)'!Q18</f>
        <v>1.6721276649746195</v>
      </c>
      <c r="L10" s="36">
        <f>'301310'!T18</f>
        <v>13.567263756345181</v>
      </c>
      <c r="M10" s="36">
        <f>корнет!Q18</f>
        <v>38.007899999999999</v>
      </c>
      <c r="N10" s="21">
        <f>УРАН!Q18</f>
        <v>31.985579695431475</v>
      </c>
    </row>
    <row r="11" spans="10:19" x14ac:dyDescent="0.25">
      <c r="J11" t="s">
        <v>209</v>
      </c>
      <c r="K11" s="36">
        <f>'СПУ (2)'!Q7</f>
        <v>3294.0915000000005</v>
      </c>
      <c r="L11" s="36">
        <f>'301310'!T7</f>
        <v>26727.509600000005</v>
      </c>
      <c r="M11" s="36">
        <f>корнет!Q7</f>
        <v>74875.562999999995</v>
      </c>
      <c r="N11" s="21"/>
    </row>
    <row r="12" spans="10:19" x14ac:dyDescent="0.25">
      <c r="J12" t="s">
        <v>195</v>
      </c>
      <c r="K12" s="36">
        <f>[2]Лист1!$P$2</f>
        <v>21</v>
      </c>
      <c r="L12" s="36">
        <f>[3]Лист1!$P$2</f>
        <v>38</v>
      </c>
      <c r="M12" s="36">
        <v>78</v>
      </c>
      <c r="N12" s="21">
        <v>130</v>
      </c>
    </row>
    <row r="16" spans="10:19" x14ac:dyDescent="0.25">
      <c r="N16" t="s">
        <v>197</v>
      </c>
      <c r="S16" s="21"/>
    </row>
    <row r="17" spans="10:19" x14ac:dyDescent="0.25">
      <c r="J17" t="s">
        <v>194</v>
      </c>
      <c r="K17" s="36">
        <v>1.6721280000000001</v>
      </c>
      <c r="L17" s="36">
        <v>13.567259999999999</v>
      </c>
      <c r="M17" s="36">
        <v>38</v>
      </c>
      <c r="N17" s="21">
        <v>54.074334666666701</v>
      </c>
      <c r="O17" s="17">
        <v>72.238270666666693</v>
      </c>
      <c r="S17" s="29"/>
    </row>
    <row r="18" spans="10:19" x14ac:dyDescent="0.25">
      <c r="J18" t="s">
        <v>195</v>
      </c>
      <c r="K18" s="36">
        <v>21</v>
      </c>
      <c r="L18" s="36">
        <v>38</v>
      </c>
      <c r="M18" s="36">
        <v>78</v>
      </c>
      <c r="N18" s="21">
        <v>102.666666666667</v>
      </c>
      <c r="O18" s="17">
        <v>131.166666666667</v>
      </c>
      <c r="S18" s="21"/>
    </row>
    <row r="19" spans="10:19" x14ac:dyDescent="0.25">
      <c r="O19" s="37">
        <v>130</v>
      </c>
    </row>
  </sheetData>
  <pageMargins left="0.25" right="0.25" top="0.75" bottom="0.75" header="0.3" footer="0.3"/>
  <pageSetup paperSize="9"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БМЭ 2</vt:lpstr>
      <vt:lpstr>СПУпредварительно</vt:lpstr>
      <vt:lpstr>СПУ (2)</vt:lpstr>
      <vt:lpstr>301310</vt:lpstr>
      <vt:lpstr>корнет</vt:lpstr>
      <vt:lpstr>УРАН</vt:lpstr>
      <vt:lpstr>кореляция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2020-03-23T11:17:12Z</dcterms:modified>
</cp:coreProperties>
</file>