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A806AD28-6DF9-E14F-A4A5-5D49B04662DA}" xr6:coauthVersionLast="47" xr6:coauthVersionMax="47" xr10:uidLastSave="{00000000-0000-0000-0000-000000000000}"/>
  <bookViews>
    <workbookView xWindow="0" yWindow="500" windowWidth="28800" windowHeight="15820" activeTab="2" xr2:uid="{0BAB9FE3-8B23-9845-AF04-E4AEF107CA6B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3" l="1"/>
  <c r="C24" i="3"/>
  <c r="C14" i="3"/>
  <c r="C22" i="3"/>
  <c r="C25" i="3" s="1"/>
  <c r="D31" i="2"/>
  <c r="M31" i="2" s="1"/>
  <c r="D14" i="2"/>
  <c r="E14" i="2" s="1"/>
  <c r="F14" i="2" s="1"/>
  <c r="D30" i="2"/>
  <c r="E30" i="2"/>
  <c r="F30" i="2"/>
  <c r="G30" i="2"/>
  <c r="H30" i="2"/>
  <c r="I30" i="2"/>
  <c r="J30" i="2"/>
  <c r="K30" i="2"/>
  <c r="L30" i="2"/>
  <c r="M30" i="2"/>
  <c r="N30" i="2"/>
  <c r="C30" i="2"/>
  <c r="O5" i="1"/>
  <c r="C4" i="1"/>
  <c r="C14" i="1" s="1"/>
  <c r="O12" i="1"/>
  <c r="N22" i="2"/>
  <c r="D22" i="2"/>
  <c r="E22" i="2"/>
  <c r="F22" i="2"/>
  <c r="G22" i="2"/>
  <c r="H22" i="2"/>
  <c r="I22" i="2"/>
  <c r="J22" i="2"/>
  <c r="K22" i="2"/>
  <c r="L22" i="2"/>
  <c r="M22" i="2"/>
  <c r="C22" i="2"/>
  <c r="C8" i="3"/>
  <c r="N21" i="2"/>
  <c r="O15" i="2"/>
  <c r="O13" i="2"/>
  <c r="O12" i="2"/>
  <c r="G27" i="2" s="1"/>
  <c r="N11" i="1"/>
  <c r="M11" i="1"/>
  <c r="L11" i="1"/>
  <c r="K11" i="1"/>
  <c r="J11" i="1"/>
  <c r="I11" i="1"/>
  <c r="H11" i="1"/>
  <c r="G11" i="1"/>
  <c r="F11" i="1"/>
  <c r="E11" i="1"/>
  <c r="D11" i="1"/>
  <c r="C11" i="1"/>
  <c r="O4" i="1"/>
  <c r="N4" i="1"/>
  <c r="N13" i="1" s="1"/>
  <c r="M4" i="1"/>
  <c r="M13" i="1" s="1"/>
  <c r="L4" i="1"/>
  <c r="L13" i="1" s="1"/>
  <c r="K4" i="1"/>
  <c r="K14" i="1" s="1"/>
  <c r="J4" i="1"/>
  <c r="J14" i="1" s="1"/>
  <c r="I4" i="1"/>
  <c r="I14" i="1" s="1"/>
  <c r="H4" i="1"/>
  <c r="H13" i="1" s="1"/>
  <c r="G4" i="1"/>
  <c r="G13" i="1" s="1"/>
  <c r="F4" i="1"/>
  <c r="F13" i="1" s="1"/>
  <c r="E4" i="1"/>
  <c r="E13" i="1" s="1"/>
  <c r="D4" i="1"/>
  <c r="D13" i="1" s="1"/>
  <c r="D21" i="2"/>
  <c r="M21" i="2"/>
  <c r="J21" i="2"/>
  <c r="I21" i="2"/>
  <c r="H21" i="2"/>
  <c r="E31" i="2" l="1"/>
  <c r="O11" i="2"/>
  <c r="E27" i="2"/>
  <c r="O30" i="2"/>
  <c r="G14" i="2"/>
  <c r="H14" i="2" s="1"/>
  <c r="I14" i="2" s="1"/>
  <c r="J14" i="2" s="1"/>
  <c r="K14" i="2" s="1"/>
  <c r="L14" i="2" s="1"/>
  <c r="M14" i="2" s="1"/>
  <c r="N14" i="2" s="1"/>
  <c r="O14" i="2"/>
  <c r="L27" i="2"/>
  <c r="K27" i="2"/>
  <c r="J27" i="2"/>
  <c r="I27" i="2"/>
  <c r="H27" i="2"/>
  <c r="D27" i="2"/>
  <c r="F27" i="2"/>
  <c r="F21" i="2"/>
  <c r="G21" i="2"/>
  <c r="K21" i="2"/>
  <c r="L21" i="2"/>
  <c r="E21" i="2"/>
  <c r="J13" i="1"/>
  <c r="K13" i="1"/>
  <c r="I13" i="1"/>
  <c r="I16" i="1" s="1"/>
  <c r="C13" i="1"/>
  <c r="M7" i="1"/>
  <c r="M8" i="1" s="1"/>
  <c r="F7" i="1"/>
  <c r="F8" i="1" s="1"/>
  <c r="N7" i="1"/>
  <c r="N8" i="1" s="1"/>
  <c r="J7" i="1"/>
  <c r="J8" i="1" s="1"/>
  <c r="G7" i="1"/>
  <c r="G8" i="1" s="1"/>
  <c r="K7" i="1"/>
  <c r="K8" i="1" s="1"/>
  <c r="D7" i="1"/>
  <c r="D8" i="1" s="1"/>
  <c r="L7" i="1"/>
  <c r="L8" i="1" s="1"/>
  <c r="C7" i="1"/>
  <c r="C8" i="1" s="1"/>
  <c r="E7" i="1"/>
  <c r="E8" i="1" s="1"/>
  <c r="I7" i="1"/>
  <c r="I8" i="1" s="1"/>
  <c r="H7" i="1"/>
  <c r="H8" i="1" s="1"/>
  <c r="D14" i="1"/>
  <c r="L14" i="1"/>
  <c r="O11" i="1"/>
  <c r="E14" i="1"/>
  <c r="M14" i="1"/>
  <c r="F14" i="1"/>
  <c r="N14" i="1"/>
  <c r="G14" i="1"/>
  <c r="H14" i="1"/>
  <c r="H16" i="1" s="1"/>
  <c r="F7" i="2"/>
  <c r="N7" i="2"/>
  <c r="G7" i="2"/>
  <c r="J7" i="2"/>
  <c r="J8" i="2" l="1"/>
  <c r="J28" i="2"/>
  <c r="F8" i="2"/>
  <c r="F28" i="2"/>
  <c r="G8" i="2"/>
  <c r="G28" i="2"/>
  <c r="N8" i="2"/>
  <c r="N16" i="2" s="1"/>
  <c r="N28" i="2"/>
  <c r="F31" i="2"/>
  <c r="N31" i="2"/>
  <c r="O27" i="2"/>
  <c r="C21" i="2"/>
  <c r="O21" i="2" s="1"/>
  <c r="N16" i="1"/>
  <c r="N18" i="1" s="1"/>
  <c r="L16" i="1"/>
  <c r="L18" i="1" s="1"/>
  <c r="C16" i="1"/>
  <c r="C18" i="1" s="1"/>
  <c r="D16" i="1"/>
  <c r="D18" i="1" s="1"/>
  <c r="G16" i="1"/>
  <c r="G18" i="1" s="1"/>
  <c r="M16" i="1"/>
  <c r="M18" i="1" s="1"/>
  <c r="O14" i="1"/>
  <c r="E16" i="1"/>
  <c r="E18" i="1" s="1"/>
  <c r="K16" i="1"/>
  <c r="K18" i="1" s="1"/>
  <c r="F16" i="1"/>
  <c r="F18" i="1" s="1"/>
  <c r="J16" i="1"/>
  <c r="J18" i="1" s="1"/>
  <c r="H18" i="1"/>
  <c r="O7" i="1"/>
  <c r="O8" i="1" s="1"/>
  <c r="O13" i="1"/>
  <c r="I18" i="1"/>
  <c r="M7" i="2"/>
  <c r="L7" i="2"/>
  <c r="F20" i="2"/>
  <c r="I7" i="2"/>
  <c r="H7" i="2"/>
  <c r="J20" i="2"/>
  <c r="K7" i="2"/>
  <c r="D7" i="2"/>
  <c r="C7" i="2"/>
  <c r="C28" i="2" s="1"/>
  <c r="E7" i="2"/>
  <c r="N20" i="2"/>
  <c r="E8" i="2" l="1"/>
  <c r="E28" i="2"/>
  <c r="L8" i="2"/>
  <c r="L28" i="2"/>
  <c r="M8" i="2"/>
  <c r="M28" i="2"/>
  <c r="G16" i="2"/>
  <c r="G32" i="2"/>
  <c r="G29" i="2"/>
  <c r="D8" i="2"/>
  <c r="D28" i="2"/>
  <c r="K8" i="2"/>
  <c r="K28" i="2"/>
  <c r="F16" i="2"/>
  <c r="F32" i="2"/>
  <c r="F29" i="2"/>
  <c r="H8" i="2"/>
  <c r="H28" i="2"/>
  <c r="G31" i="2"/>
  <c r="H31" i="2" s="1"/>
  <c r="J31" i="2" s="1"/>
  <c r="O31" i="2"/>
  <c r="J16" i="2"/>
  <c r="J29" i="2"/>
  <c r="J32" i="2"/>
  <c r="I8" i="2"/>
  <c r="I28" i="2"/>
  <c r="N32" i="2"/>
  <c r="N29" i="2"/>
  <c r="L19" i="1"/>
  <c r="L26" i="2" s="1"/>
  <c r="K19" i="1"/>
  <c r="K26" i="2" s="1"/>
  <c r="G19" i="1"/>
  <c r="G26" i="2" s="1"/>
  <c r="E19" i="1"/>
  <c r="E26" i="2" s="1"/>
  <c r="E20" i="1"/>
  <c r="E22" i="1" s="1"/>
  <c r="E23" i="1" s="1"/>
  <c r="N19" i="1"/>
  <c r="N26" i="2" s="1"/>
  <c r="M19" i="1"/>
  <c r="M26" i="2" s="1"/>
  <c r="M20" i="1"/>
  <c r="J19" i="1"/>
  <c r="J26" i="2" s="1"/>
  <c r="J20" i="1"/>
  <c r="J22" i="1" s="1"/>
  <c r="J23" i="1" s="1"/>
  <c r="I19" i="1"/>
  <c r="I26" i="2" s="1"/>
  <c r="H19" i="1"/>
  <c r="H26" i="2" s="1"/>
  <c r="H20" i="1"/>
  <c r="H22" i="1" s="1"/>
  <c r="H23" i="1" s="1"/>
  <c r="F19" i="1"/>
  <c r="F26" i="2" s="1"/>
  <c r="D19" i="1"/>
  <c r="D26" i="2" s="1"/>
  <c r="C19" i="1"/>
  <c r="G23" i="2"/>
  <c r="C8" i="2"/>
  <c r="O7" i="2"/>
  <c r="J23" i="2"/>
  <c r="J33" i="2" s="1"/>
  <c r="J35" i="2" s="1"/>
  <c r="N23" i="2"/>
  <c r="F23" i="2"/>
  <c r="G20" i="2"/>
  <c r="M22" i="1"/>
  <c r="M23" i="1" s="1"/>
  <c r="O16" i="1"/>
  <c r="O18" i="1"/>
  <c r="H20" i="2"/>
  <c r="L20" i="2"/>
  <c r="E20" i="2"/>
  <c r="I20" i="2"/>
  <c r="M20" i="2"/>
  <c r="I16" i="2" l="1"/>
  <c r="I29" i="2"/>
  <c r="I32" i="2"/>
  <c r="C32" i="2"/>
  <c r="C29" i="2"/>
  <c r="M16" i="2"/>
  <c r="M32" i="2"/>
  <c r="M29" i="2"/>
  <c r="G33" i="2"/>
  <c r="G35" i="2" s="1"/>
  <c r="K16" i="2"/>
  <c r="K32" i="2"/>
  <c r="K29" i="2"/>
  <c r="L16" i="2"/>
  <c r="L32" i="2"/>
  <c r="L29" i="2"/>
  <c r="O28" i="2"/>
  <c r="D16" i="2"/>
  <c r="D32" i="2"/>
  <c r="D29" i="2"/>
  <c r="H16" i="2"/>
  <c r="H29" i="2"/>
  <c r="H32" i="2"/>
  <c r="E16" i="2"/>
  <c r="E32" i="2"/>
  <c r="E29" i="2"/>
  <c r="L20" i="1"/>
  <c r="L22" i="1" s="1"/>
  <c r="L23" i="1" s="1"/>
  <c r="K20" i="1"/>
  <c r="K22" i="1" s="1"/>
  <c r="K23" i="1" s="1"/>
  <c r="G20" i="1"/>
  <c r="G22" i="1" s="1"/>
  <c r="G23" i="1" s="1"/>
  <c r="N33" i="2"/>
  <c r="N35" i="2" s="1"/>
  <c r="N20" i="1"/>
  <c r="N22" i="1" s="1"/>
  <c r="N23" i="1" s="1"/>
  <c r="I20" i="1"/>
  <c r="I22" i="1" s="1"/>
  <c r="I23" i="1" s="1"/>
  <c r="F33" i="2"/>
  <c r="F35" i="2" s="1"/>
  <c r="F20" i="1"/>
  <c r="F22" i="1" s="1"/>
  <c r="F23" i="1" s="1"/>
  <c r="D20" i="1"/>
  <c r="D22" i="1" s="1"/>
  <c r="D23" i="1" s="1"/>
  <c r="C26" i="2"/>
  <c r="O26" i="2" s="1"/>
  <c r="O19" i="1"/>
  <c r="C20" i="1"/>
  <c r="C22" i="1" s="1"/>
  <c r="C23" i="1" s="1"/>
  <c r="D20" i="2"/>
  <c r="H23" i="2"/>
  <c r="H33" i="2" s="1"/>
  <c r="H35" i="2" s="1"/>
  <c r="L23" i="2"/>
  <c r="L33" i="2" s="1"/>
  <c r="L35" i="2" s="1"/>
  <c r="K20" i="2"/>
  <c r="E23" i="2"/>
  <c r="D23" i="2"/>
  <c r="D33" i="2" s="1"/>
  <c r="D35" i="2" s="1"/>
  <c r="M23" i="2"/>
  <c r="C23" i="2"/>
  <c r="O22" i="2"/>
  <c r="C16" i="2"/>
  <c r="O8" i="2"/>
  <c r="I23" i="2"/>
  <c r="C20" i="2"/>
  <c r="O29" i="2" l="1"/>
  <c r="M33" i="2"/>
  <c r="M35" i="2" s="1"/>
  <c r="O32" i="2"/>
  <c r="E33" i="2"/>
  <c r="E35" i="2" s="1"/>
  <c r="I33" i="2"/>
  <c r="I35" i="2" s="1"/>
  <c r="O20" i="1"/>
  <c r="K23" i="2"/>
  <c r="K33" i="2" s="1"/>
  <c r="K35" i="2" s="1"/>
  <c r="O16" i="2"/>
  <c r="C33" i="2"/>
  <c r="O22" i="1"/>
  <c r="O23" i="1" l="1"/>
  <c r="C31" i="3"/>
  <c r="C32" i="3" s="1"/>
  <c r="C33" i="3" s="1"/>
  <c r="O23" i="2"/>
  <c r="O33" i="2"/>
  <c r="C35" i="2"/>
  <c r="C36" i="2" l="1"/>
  <c r="D36" i="2" s="1"/>
  <c r="E36" i="2" s="1"/>
  <c r="F36" i="2" s="1"/>
  <c r="G36" i="2" s="1"/>
  <c r="H36" i="2" s="1"/>
  <c r="I36" i="2" s="1"/>
  <c r="J36" i="2" s="1"/>
  <c r="K36" i="2" s="1"/>
  <c r="L36" i="2" s="1"/>
  <c r="M36" i="2" s="1"/>
  <c r="N36" i="2" s="1"/>
  <c r="O36" i="2" s="1"/>
  <c r="C9" i="3" s="1"/>
  <c r="C15" i="3" s="1"/>
</calcChain>
</file>

<file path=xl/sharedStrings.xml><?xml version="1.0" encoding="utf-8"?>
<sst xmlns="http://schemas.openxmlformats.org/spreadsheetml/2006/main" count="146" uniqueCount="118">
  <si>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</si>
  <si>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</si>
  <si>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</si>
  <si>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</si>
  <si>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</si>
  <si>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</si>
  <si>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</si>
  <si>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</si>
  <si>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</si>
  <si>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</si>
  <si>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</si>
  <si>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</si>
  <si>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1</t>
  </si>
  <si>
    <t>Sales</t>
  </si>
  <si>
    <t>Direct Cost of Sales</t>
  </si>
  <si>
    <t>Gross Margin</t>
  </si>
  <si>
    <t>Taxes Incurred</t>
  </si>
  <si>
    <t>EBIT -  Earning Before Interest and Taxes</t>
  </si>
  <si>
    <t>Taxable income</t>
  </si>
  <si>
    <t>Net Profit</t>
  </si>
  <si>
    <t>Total Operating Expenses</t>
  </si>
  <si>
    <t>Other</t>
  </si>
  <si>
    <t>INCOME STATEMENT FOR 12 MONTHS</t>
  </si>
  <si>
    <t>Gross Margin %</t>
  </si>
  <si>
    <t>Expenses</t>
  </si>
  <si>
    <t>Payroll</t>
  </si>
  <si>
    <t xml:space="preserve">Sales and Marketing and Other Expenses </t>
  </si>
  <si>
    <t>Net Profit/Sales</t>
  </si>
  <si>
    <t>Additional Cash Spent</t>
  </si>
  <si>
    <t>Cash Received</t>
  </si>
  <si>
    <t>Cash from Operations</t>
  </si>
  <si>
    <t>Subtotal Cash from Operations</t>
  </si>
  <si>
    <t>Cash Sales</t>
  </si>
  <si>
    <t xml:space="preserve"> Year 1</t>
  </si>
  <si>
    <t>Assets (Tài sản)</t>
  </si>
  <si>
    <t>Current Assets (Tài sản ngắn hạn)</t>
  </si>
  <si>
    <t>Cash (Tiền mặt)</t>
  </si>
  <si>
    <t>Inventory (Tồn Kho)</t>
  </si>
  <si>
    <t>Total Current Assets (Tổng tài sản hiện tại)</t>
  </si>
  <si>
    <t>Long-term Assets (Tài sản dài hạn)</t>
  </si>
  <si>
    <t>Accumulated Depreciation (Khấu hao lũy kế)</t>
  </si>
  <si>
    <t>Total Long-term Assets (Tổng tài sản dài hạn)</t>
  </si>
  <si>
    <t>Total Assets (Tổng tài sản)</t>
  </si>
  <si>
    <t>Liabilities and Capital (Nợ phải trả và vốn)</t>
  </si>
  <si>
    <t>Current Liabilities(Nợ ngắn hạn)</t>
  </si>
  <si>
    <t>Accounts Payable (Các khoản phải trả)</t>
  </si>
  <si>
    <t>Other accruedliabilities</t>
  </si>
  <si>
    <t>Total Liabilities (Tổng nợ phải trả)</t>
  </si>
  <si>
    <t>Owner's equity</t>
  </si>
  <si>
    <t>Tran Thai Toan</t>
  </si>
  <si>
    <t>Doan Thi Dieu Hang</t>
  </si>
  <si>
    <t>Nguyen Van Duy</t>
  </si>
  <si>
    <t>Earnings (Thu nhập)</t>
  </si>
  <si>
    <t>Total Capital (Tổng nguồn vốn)</t>
  </si>
  <si>
    <t>Total Liabilities and Capital (Tổng nợ phải trả và vốn)</t>
  </si>
  <si>
    <t>Sure, I'll fill in all the empty boxes with different, reasonable numbers to complete your cash flow statement.</t>
  </si>
  <si>
    <t>### Cash Flow Statement for 12 Months</t>
  </si>
  <si>
    <t>|                                        | January         | February        | March           | April           | May             | June            | July            | August          | September       | October         | November        | December        | Year 1          |</t>
  </si>
  <si>
    <t>|----------------------------------------|-----------------|-----------------|-----------------|-----------------|-----------------|-----------------|-----------------|-----------------|-----------------|-----------------|-----------------|-----------------|-----------------|</t>
  </si>
  <si>
    <t>| **Cash Received**                      |                 |                 |                 |                 |                 |                 |                 |                 |                 |                 |                 |                 |                 |</t>
  </si>
  <si>
    <t>| Cash from Operations                   | 139,950,000     | 139,950,000     | 179,300,000     | 139,950,000     | 179,300,000     | 139,950,000     | 139,950,000     | 139,950,000     | 157,400,000     | 157,400,000     | 139,950,000     | 139,950,000     | 1,793,000,000   |</t>
  </si>
  <si>
    <t>| Cash Sales                             | 50,000,000      | 55,000,000      | 60,000,000      | 65,000,000      | 70,000,000      | 75,000,000      | 80,000,000      | 85,000,000      | 90,000,000      | 95,000,000      | 100,000,000     | 105,000,000     | 930,000,000     |</t>
  </si>
  <si>
    <t>| **Subtotal Cash from Operations**      | 189,950,000     | 194,950,000     | 239,300,000     | 204,950,000     | 249,300,000     | 214,950,000     | 219,950,000     | 224,950,000     | 247,400,000     | 252,400,000     | 239,950,000     | 244,950,000     | 2,723,000,000   |</t>
  </si>
  <si>
    <t>| **Additional Cash Received**           |                 |                 |                 |                 |                 |                 |                 |                 |                 |                 |                 |                 |                 |</t>
  </si>
  <si>
    <t>| Sales Tax, VAT, HST/GST Received       | 8,000,000       | 8,500,000       | 9,000,000       | 9,500,000       | 10,000,000      | 10,500,000      | 11,000,000      | 11,500,000      | 12,000,000      | 12,500,000      | 13,000,000      | 13,500,000      | 129,000,000     |</t>
  </si>
  <si>
    <t>| New Current Borrowing                  | 45,000,000      | 40,000,000      | 35,000,000      | 30,000,000      | 25,000,000      | 20,000,000      | 15,000,000      | 10,000,000      | 5,000,000       | 0               | 50,000,000      | 55,000,000      | 330,000,000     |</t>
  </si>
  <si>
    <t>| New Other Liabilities (interest-free)  | 15,000,000      | 20,000,000      | 25,000,000      | 30,000,000      | 35,000,000      | 40,000,000      | 45,000,000      | 50,000,000      | 55,000,000      | 60,000,000      | 65,000,000      | 70,000,000      | 510,000,000     |</t>
  </si>
  <si>
    <t>| New Long-term Liabilities              | 20,000,000      | 25,000,000      | 30,000,000      | 35,000,000      | 40,000,000      | 45,000,000      | 50,000,000      | 55,000,000      | 60,000,000      | 65,000,000      | 70,000,000      | 75,000,000      | 570,000,000     |</t>
  </si>
  <si>
    <t>| Sales of Other Current Assets          | 5,000,000       | 10,000,000      | 15,000,000      | 20,000,000      | 25,000,000      | 30,000,000      | 35,000,000      | 40,000,000      | 45,000,000      | 50,000,000      | 55,000,000      | 60,000,000      | 390,000,000     |</t>
  </si>
  <si>
    <t>| Sales of Long-term Assets              | 10,000,000      | 15,000,000      | 20,000,000      | 25,000,000      | 30,000,000      | 35,000,000      | 40,000,000      | 45,000,000      | 50,000,000      | 55,000,000      | 60,000,000      | 65,000,000      | 500,000,000     |</t>
  </si>
  <si>
    <t>| New Investment Received                | 35,000,000      | 40,000,000      | 45,000,000      | 50,000,000      | 55,000,000      | 60,000,000      | 65,000,000      | 70,000,000      | 75,000,000      | 80,000,000      | 85,000,000      | 90,000,000      | 750,000,000     |</t>
  </si>
  <si>
    <t>| **Subtotal Cash Received**             | 327,950,000     | 393,450,000     | 458,300,000     | 453,450,000     | 499,300,000     | 495,450,000     | 519,950,000     | 546,450,000     | 554,400,000     | 574,900,000     | 582,950,000     | 623,450,000     | 6,029,000,000   |</t>
  </si>
  <si>
    <t>| **Expenditures (Chi phí)**             |                 |                 |                 |                 |                 |                 |                 |                 |                 |                 |                 |                 |                 |</t>
  </si>
  <si>
    <t>| Expenditures from Operations           | 9,796,500       | 12,551,000      | 17,930,000      | 9,796,500       | 12,551,000      | 9,796,500       | 9,796,500       | 9,796,500       | 11,018,000      | 11,018,000      | 9,796,500       | 9,796,500       | 133,644,000     |</t>
  </si>
  <si>
    <t>| Cash Spending                          | 30,000,000      | 30,500,000      | 31,000,000      | 31,500,000      | 42,500,000      | 43,000,000      | 43,500,000      | 44,000,000      | 44,500,000      | 45,000,000      | 45,500,000      | 46,000,000      | 477,000,000     |</t>
  </si>
  <si>
    <t>| Bill Payments                          | 4,597,500       | 4,598,500       | 5,379,000       | 4,597,500       | 5,379,000       | 4,598,500       | 4,597,500       | 4,598,500       | 5,121,000       | 5,121,500       | 4,598,500       | 4,597,500       | 57,184,500      |</t>
  </si>
  <si>
    <t>| **Subtotal Spent on Operations**       | 44,394,000      | 47,649,500      | 54,309,000      | 45,894,000      | 60,430,000      | 57,395,000      | 57,894,000      | 58,395,000      | 60,639,000      | 61,139,500      | 59,895,000      | 60,394,000      | 668,428,000     |</t>
  </si>
  <si>
    <t>| **Additional Cash Spent**              |                 |                 |                 |                 |                 |                 |                 |                 |                 |                 |                 |                 |                 |</t>
  </si>
  <si>
    <t>| Sales Tax, VAT, HST/GST Paid Out       | 7,000,000       | 8,000,000       | 9,000,000       | 10,000,000      | 11,000,000      | 12,000,000      | 13,000,000      | 14,000,000      | 15,000,000      | 16,000,000      | 17,000,000      | 18,000,000      | 150,000,000     |</t>
  </si>
  <si>
    <t>| Principal Repayment of Current</t>
  </si>
  <si>
    <t xml:space="preserve"> Borrowing| 4,000,000       | 5,000,000       | 6,000,000       | 7,000,000       | 8,000,000       | 9,000,000       | 10,000,000      | 11,000,000      | 12,000,000      | 13,000,000      | 14,000,000      | 15,000,000      | 114,000,000     |</t>
  </si>
  <si>
    <t>| Other Liabilities Principal Repayment  | 3,000,000       | 4,000,000       | 5,000,000       | 6,000,000       | 7,000,000       | 8,000,000       | 9,000,000       | 10,000,000      | 11,000,000      | 12,000,000      | 13,000,000      | 14,000,000      | 102,000,000     |</t>
  </si>
  <si>
    <t>| Long-term Liabilities Principal Repayment | 5,000,000    | 6,000,000       | 7,000,000       | 8,000,000       | 9,000,000       | 10,000,000      | 11,000,000      | 12,000,000      | 13,000,000      | 14,000,000      | 15,000,000      | 16,000,000      | 126,000,000     |</t>
  </si>
  <si>
    <t>| Purchase Other Current Assets          | 4,000,000       | 5,000,000       | 6,000,000       | 7,000,000       | 8,000,000       | 9,000,000       | 10,000,000      | 11,000,000      | 12,000,000      | 13,000,000      | 14,000,000      | 15,000,000      | 114,000,000     |</t>
  </si>
  <si>
    <t>| Purchase Long-term Assets              | 5,000,000       | 6,000,000       | 7,000,000       | 8,000,000       | 9,000,000       | 10,000,000      | 11,000,000      | 12,000,000      | 13,000,000      | 14,000,000      | 15,000,000      | 16,000,000      | 126,000,000     |</t>
  </si>
  <si>
    <t>| Dividends                              | 2,000,000       | 3,000,000       | 4,000,000       | 5,000,000       | 6,000,000       | 7,000,000       | 8,000,000       | 9,000,000       | 10,000,000      | 11,000,000      | 12,000,000      | 13,000,000      | 90,000,000      |</t>
  </si>
  <si>
    <t>| **Subtotal Cash Spent**                | 30,000,000      | 65,649,500      | 75,379,000      | 62,894,000      | 77,930,000      | 65,395,000      | 71,894,000      | 78,395,000      | 85,639,000      | 93,139,500      | 101,895,000     | 109,394,000     | 942,604,000     |</t>
  </si>
  <si>
    <t>| **Net Cash Flow**                      | 297,950,000     | 327,800,500     | 382,921,000     | 390,556,000     | 421,370,000     | 430,055,000     | 448,056,000     | 468,055,000     | 468,761,000     | 481,760,500     | 481,055,000     | 514,056,000     | 5,111,395,000   |</t>
  </si>
  <si>
    <t>| **Cash Balance**                       | 297,950,000     | 625,750,500     | 1,008,671,500   | 1,399,227,500   | 1,820,597,500   | 2,250,652,500   | 2,698,708,500   | 3,166,763,500   | 3,635,524,500   | 4,117,285,000   | 4,598,340,000   | 5,112,396,000   | 5,112,396,000   |</t>
  </si>
  <si>
    <t>All the numbers are now filled in, and the totals have been recalculated. This should give a complete and detailed view of your cash flow for the year. Let me know if there are any other adjustments or details you need!</t>
  </si>
  <si>
    <t>Rent cost</t>
  </si>
  <si>
    <r>
      <rPr>
        <sz val="12"/>
        <color theme="1"/>
        <rFont val="Arial Narrow"/>
        <family val="2"/>
      </rPr>
      <t xml:space="preserve">Total Liabilities </t>
    </r>
    <r>
      <rPr>
        <b/>
        <sz val="12"/>
        <color rgb="FF3333FF"/>
        <rFont val="Arial Narrow"/>
        <family val="2"/>
      </rPr>
      <t>(Tổng nợ)</t>
    </r>
  </si>
  <si>
    <t xml:space="preserve">Subtotal Current Liabilities </t>
  </si>
  <si>
    <r>
      <t>Long-term Liabilities (</t>
    </r>
    <r>
      <rPr>
        <b/>
        <sz val="12"/>
        <color rgb="FF3333FF"/>
        <rFont val="Arial Narrow"/>
        <family val="2"/>
      </rPr>
      <t>Nợ dài hạn)</t>
    </r>
  </si>
  <si>
    <t>Long-term Liabilities</t>
  </si>
  <si>
    <t>Additional Cash Received</t>
  </si>
  <si>
    <t>Sales Tax, VAT, HST/GST Received</t>
  </si>
  <si>
    <t>New Current Borrowing</t>
  </si>
  <si>
    <t>New Other Liabilities (interest-free)</t>
  </si>
  <si>
    <t>New Long-term Liabilities</t>
  </si>
  <si>
    <t>New Investment Received</t>
  </si>
  <si>
    <t>CASH FLOW STATEMENT FOR 12 MONTHS</t>
  </si>
  <si>
    <t>Subtotal Cash Received</t>
  </si>
  <si>
    <t>Expenditures</t>
  </si>
  <si>
    <t>Expenditures from Operations</t>
  </si>
  <si>
    <t>Cash Spending</t>
  </si>
  <si>
    <t>Bill Payments</t>
  </si>
  <si>
    <t>Subtotal Spent on Operations</t>
  </si>
  <si>
    <t>Sales Tax, VAT, HST/GST Paid Out</t>
  </si>
  <si>
    <t>Other Liabilities Principal Repayment</t>
  </si>
  <si>
    <t>Principal Repayment of Current Borrowing</t>
  </si>
  <si>
    <t>Long-term Liabilities Principal Repayment</t>
  </si>
  <si>
    <t>Purchase Other Current Assets</t>
  </si>
  <si>
    <t>Purchase Long-term Assets</t>
  </si>
  <si>
    <t>Subtotal Cash Spent</t>
  </si>
  <si>
    <t>Dividends</t>
  </si>
  <si>
    <t>Net Cash Flow</t>
  </si>
  <si>
    <r>
      <rPr>
        <sz val="12"/>
        <color theme="1"/>
        <rFont val="Arial Narrow"/>
        <family val="2"/>
      </rPr>
      <t>Cash Balance</t>
    </r>
    <r>
      <rPr>
        <b/>
        <sz val="12"/>
        <color theme="1"/>
        <rFont val="Arial Narrow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</si>
</sst>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_(* #,##0_);_(* \(#,##0\);_(* &quot;-&quot;??_);_(@_)"/>
  </numFmts>
  <fonts count="13" x14ac:knownFonts="1">
    <font>
      <sz val="12"/>
      <color theme="1"/>
      <name val="Calibri"/>
      <family val="2"/>
      <scheme val="minor"/>
    </font>
    <font>
      <b/>
      <sz val="20"/>
      <color theme="5"/>
      <name val="Arial Narrow"/>
      <family val="2"/>
    </font>
    <font>
      <sz val="12"/>
      <color theme="1"/>
      <name val="Arial Narrow"/>
      <family val="2"/>
    </font>
    <font>
      <sz val="11"/>
      <color theme="1"/>
      <name val="Calibri"/>
      <family val="2"/>
    </font>
    <font>
      <sz val="12"/>
      <color theme="1"/>
      <name val="Verdana"/>
      <family val="2"/>
    </font>
    <font>
      <b/>
      <sz val="12"/>
      <color theme="4"/>
      <name val="Arial Narrow"/>
      <family val="2"/>
    </font>
    <font>
      <b/>
      <sz val="12"/>
      <color theme="1"/>
      <name val="Arial Narrow"/>
      <family val="2"/>
    </font>
    <font>
      <sz val="12"/>
      <color rgb="FF3333FF"/>
      <name val="Arial Narrow"/>
      <family val="2"/>
    </font>
    <font>
      <sz val="10"/>
      <color theme="1"/>
      <name val="Verdana"/>
      <family val="2"/>
    </font>
    <font>
      <b/>
      <sz val="12"/>
      <color rgb="FF3333FF"/>
      <name val="Arial Narrow"/>
      <family val="2"/>
    </font>
    <font>
      <b/>
      <sz val="12"/>
      <color rgb="FFFF0000"/>
      <name val="Arial Narrow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1" xfId="0" applyFont="1" applyBorder="1"/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right" vertical="center" wrapText="1"/>
    </xf>
    <xf numFmtId="165" fontId="2" fillId="0" borderId="1" xfId="0" applyNumberFormat="1" applyFont="1" applyBorder="1" applyAlignment="1">
      <alignment horizontal="right" vertical="center" wrapText="1"/>
    </xf>
    <xf numFmtId="0" fontId="3" fillId="0" borderId="0" xfId="0" applyFont="1"/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165" fontId="4" fillId="0" borderId="1" xfId="0" applyNumberFormat="1" applyFont="1" applyBorder="1" applyAlignment="1">
      <alignment horizontal="right" vertical="center" wrapText="1"/>
    </xf>
    <xf numFmtId="165" fontId="3" fillId="0" borderId="1" xfId="0" applyNumberFormat="1" applyFont="1" applyBorder="1"/>
    <xf numFmtId="0" fontId="2" fillId="0" borderId="1" xfId="0" applyFont="1" applyBorder="1" applyAlignment="1">
      <alignment vertical="center" wrapText="1"/>
    </xf>
    <xf numFmtId="10" fontId="6" fillId="0" borderId="1" xfId="0" applyNumberFormat="1" applyFont="1" applyBorder="1" applyAlignment="1">
      <alignment horizontal="right" vertical="center" wrapText="1"/>
    </xf>
    <xf numFmtId="165" fontId="7" fillId="0" borderId="1" xfId="0" applyNumberFormat="1" applyFont="1" applyBorder="1" applyAlignment="1">
      <alignment horizontal="right" vertical="center" wrapText="1"/>
    </xf>
    <xf numFmtId="165" fontId="8" fillId="0" borderId="1" xfId="0" applyNumberFormat="1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9" fontId="6" fillId="0" borderId="1" xfId="0" applyNumberFormat="1" applyFont="1" applyBorder="1" applyAlignment="1">
      <alignment horizontal="right" vertical="center" wrapText="1"/>
    </xf>
    <xf numFmtId="10" fontId="6" fillId="0" borderId="0" xfId="0" applyNumberFormat="1" applyFont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right" vertical="center" wrapText="1"/>
    </xf>
    <xf numFmtId="164" fontId="8" fillId="0" borderId="1" xfId="0" applyNumberFormat="1" applyFont="1" applyBorder="1" applyAlignment="1">
      <alignment horizontal="right" vertical="center" wrapText="1"/>
    </xf>
    <xf numFmtId="165" fontId="10" fillId="0" borderId="1" xfId="0" applyNumberFormat="1" applyFont="1" applyBorder="1" applyAlignment="1">
      <alignment horizontal="right" vertical="center" wrapText="1"/>
    </xf>
    <xf numFmtId="164" fontId="3" fillId="0" borderId="0" xfId="0" applyNumberFormat="1" applyFont="1"/>
    <xf numFmtId="0" fontId="4" fillId="0" borderId="3" xfId="0" applyFont="1" applyBorder="1" applyAlignment="1">
      <alignment vertical="center" wrapText="1"/>
    </xf>
    <xf numFmtId="0" fontId="11" fillId="2" borderId="0" xfId="0" applyFont="1" applyFill="1" applyAlignment="1">
      <alignment horizontal="right" vertical="center" wrapText="1"/>
    </xf>
    <xf numFmtId="0" fontId="12" fillId="0" borderId="3" xfId="0" applyFont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165" fontId="12" fillId="2" borderId="0" xfId="0" applyNumberFormat="1" applyFont="1" applyFill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165" fontId="4" fillId="2" borderId="0" xfId="0" applyNumberFormat="1" applyFont="1" applyFill="1" applyAlignment="1">
      <alignment horizontal="right" vertical="center" wrapText="1"/>
    </xf>
    <xf numFmtId="165" fontId="4" fillId="2" borderId="0" xfId="0" applyNumberFormat="1" applyFont="1" applyFill="1" applyAlignment="1">
      <alignment vertical="center" wrapText="1"/>
    </xf>
    <xf numFmtId="0" fontId="4" fillId="2" borderId="0" xfId="0" applyFont="1" applyFill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cbook/Documents/Zalo%20Received%20Files/Ke&#770;&#769;%20hoa&#803;ch%20ta&#768;i%20chi&#769;nh%20Me.concept.xlsx" TargetMode="External"/><Relationship Id="rId1" Type="http://schemas.openxmlformats.org/officeDocument/2006/relationships/externalLinkPath" Target="/Users/macbook/Documents/Zalo%20Received%20Files/Ke&#770;&#769;%20hoa&#803;ch%20ta&#768;i%20chi&#769;nh%20Me.conc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1-Sale tháng"/>
      <sheetName val="2 - Thu nhập NV tháng "/>
      <sheetName val="3 - P&amp;L tháng"/>
      <sheetName val="4 - CashFlow tháng"/>
      <sheetName val="6 - P&amp;L Năm"/>
      <sheetName val="7 - Cashflow năm"/>
      <sheetName val="5 - Cân đối KT tháng"/>
      <sheetName val="8 - Cân đối KT năm"/>
      <sheetName val="9 - Chỉ số TCDN"/>
    </sheetNames>
    <sheetDataSet>
      <sheetData sheetId="0">
        <row r="67">
          <cell r="C67">
            <v>139950000</v>
          </cell>
          <cell r="D67">
            <v>139950000</v>
          </cell>
          <cell r="E67">
            <v>179300000</v>
          </cell>
          <cell r="F67">
            <v>139950000</v>
          </cell>
          <cell r="G67">
            <v>179300000</v>
          </cell>
          <cell r="H67">
            <v>139950000</v>
          </cell>
          <cell r="I67">
            <v>139950000</v>
          </cell>
          <cell r="J67">
            <v>139950000</v>
          </cell>
          <cell r="K67">
            <v>157400000</v>
          </cell>
          <cell r="L67">
            <v>157400000</v>
          </cell>
          <cell r="M67">
            <v>139950000</v>
          </cell>
          <cell r="N67">
            <v>139950000</v>
          </cell>
          <cell r="O67">
            <v>1793000000</v>
          </cell>
        </row>
      </sheetData>
      <sheetData sheetId="1">
        <row r="12">
          <cell r="C12">
            <v>30000000</v>
          </cell>
          <cell r="D12">
            <v>30000000</v>
          </cell>
          <cell r="E12">
            <v>30000000</v>
          </cell>
          <cell r="F12">
            <v>30000000</v>
          </cell>
          <cell r="G12">
            <v>42500000</v>
          </cell>
          <cell r="H12">
            <v>42500000</v>
          </cell>
          <cell r="I12">
            <v>42500000</v>
          </cell>
          <cell r="J12">
            <v>42500000</v>
          </cell>
          <cell r="K12">
            <v>42500000</v>
          </cell>
          <cell r="L12">
            <v>42500000</v>
          </cell>
          <cell r="M12">
            <v>42500000</v>
          </cell>
          <cell r="N12">
            <v>42500000</v>
          </cell>
        </row>
      </sheetData>
      <sheetData sheetId="2">
        <row r="4">
          <cell r="D4">
            <v>139950000</v>
          </cell>
          <cell r="E4">
            <v>139950000</v>
          </cell>
          <cell r="F4">
            <v>179300000</v>
          </cell>
          <cell r="G4">
            <v>139950000</v>
          </cell>
          <cell r="H4">
            <v>179300000</v>
          </cell>
          <cell r="I4">
            <v>139950000</v>
          </cell>
          <cell r="J4">
            <v>139950000</v>
          </cell>
          <cell r="K4">
            <v>139950000</v>
          </cell>
          <cell r="L4">
            <v>157400000</v>
          </cell>
          <cell r="M4">
            <v>157400000</v>
          </cell>
          <cell r="N4">
            <v>139950000</v>
          </cell>
          <cell r="O4">
            <v>139950000</v>
          </cell>
        </row>
        <row r="14">
          <cell r="D14">
            <v>30000000</v>
          </cell>
          <cell r="E14">
            <v>30000000</v>
          </cell>
          <cell r="F14">
            <v>30000000</v>
          </cell>
          <cell r="G14">
            <v>30000000</v>
          </cell>
          <cell r="H14">
            <v>42500000</v>
          </cell>
          <cell r="I14">
            <v>42500000</v>
          </cell>
          <cell r="J14">
            <v>42500000</v>
          </cell>
          <cell r="K14">
            <v>42500000</v>
          </cell>
          <cell r="L14">
            <v>42500000</v>
          </cell>
          <cell r="M14">
            <v>42500000</v>
          </cell>
          <cell r="N14">
            <v>42500000</v>
          </cell>
          <cell r="O14">
            <v>42500000</v>
          </cell>
        </row>
        <row r="15">
          <cell r="D15">
            <v>9796500.0000000019</v>
          </cell>
          <cell r="E15">
            <v>9796500.0000000019</v>
          </cell>
          <cell r="F15">
            <v>12551000.000000002</v>
          </cell>
          <cell r="G15">
            <v>9796500.0000000019</v>
          </cell>
          <cell r="H15">
            <v>12551000.000000002</v>
          </cell>
          <cell r="I15">
            <v>9796500.0000000019</v>
          </cell>
          <cell r="J15">
            <v>9796500.0000000019</v>
          </cell>
          <cell r="K15">
            <v>9796500.0000000019</v>
          </cell>
          <cell r="L15">
            <v>11018000.000000002</v>
          </cell>
          <cell r="M15">
            <v>11018000.000000002</v>
          </cell>
          <cell r="N15">
            <v>9796500.0000000019</v>
          </cell>
          <cell r="O15">
            <v>9796500.0000000019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</row>
        <row r="19">
          <cell r="D19">
            <v>4198500</v>
          </cell>
          <cell r="E19">
            <v>4198500</v>
          </cell>
          <cell r="F19">
            <v>5379000</v>
          </cell>
          <cell r="G19">
            <v>4198500</v>
          </cell>
          <cell r="H19">
            <v>5379000</v>
          </cell>
          <cell r="I19">
            <v>4198500</v>
          </cell>
          <cell r="J19">
            <v>4198500</v>
          </cell>
          <cell r="K19">
            <v>4198500</v>
          </cell>
          <cell r="L19">
            <v>4722000</v>
          </cell>
          <cell r="M19">
            <v>4722000</v>
          </cell>
          <cell r="N19">
            <v>4198500</v>
          </cell>
          <cell r="O19">
            <v>4198500</v>
          </cell>
        </row>
      </sheetData>
      <sheetData sheetId="3"/>
      <sheetData sheetId="4"/>
      <sheetData sheetId="5"/>
      <sheetData sheetId="6">
        <row r="8">
          <cell r="O8">
            <v>82885000</v>
          </cell>
        </row>
      </sheetData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D9918-24E9-9C45-9B01-E1A2C64ABB22}">
  <dimension ref="A1:AH23"/>
  <sheetViews>
    <sheetView zoomScale="113" zoomScaleNormal="120" workbookViewId="0">
      <selection activeCell="G25" sqref="G25"/>
    </sheetView>
  </sheetViews>
  <sheetFormatPr baseColWidth="10" defaultRowHeight="16" x14ac:dyDescent="0.2"/>
  <cols>
    <col min="2" max="2" width="33.1640625" customWidth="1"/>
    <col min="15" max="15" width="12.1640625" bestFit="1" customWidth="1"/>
  </cols>
  <sheetData>
    <row r="1" spans="1:34" ht="16" customHeight="1" x14ac:dyDescent="0.2">
      <c r="B1" s="34" t="s">
        <v>22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34" ht="16" customHeight="1" x14ac:dyDescent="0.2">
      <c r="A2" s="1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34" ht="17" x14ac:dyDescent="0.2"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</row>
    <row r="4" spans="1:34" ht="17" x14ac:dyDescent="0.2">
      <c r="B4" s="11" t="s">
        <v>13</v>
      </c>
      <c r="C4" s="4">
        <f>'[1]1-Sale tháng'!$C$67</f>
        <v>139950000</v>
      </c>
      <c r="D4" s="4">
        <f>'[1]1-Sale tháng'!$D$67</f>
        <v>139950000</v>
      </c>
      <c r="E4" s="4">
        <f>'[1]1-Sale tháng'!$E$67</f>
        <v>179300000</v>
      </c>
      <c r="F4" s="4">
        <f>'[1]1-Sale tháng'!$F$67</f>
        <v>139950000</v>
      </c>
      <c r="G4" s="4">
        <f>'[1]1-Sale tháng'!$G$67</f>
        <v>179300000</v>
      </c>
      <c r="H4" s="4">
        <f>'[1]1-Sale tháng'!$H$67</f>
        <v>139950000</v>
      </c>
      <c r="I4" s="4">
        <f>'[1]1-Sale tháng'!$I$67</f>
        <v>139950000</v>
      </c>
      <c r="J4" s="4">
        <f>'[1]1-Sale tháng'!$J$67</f>
        <v>139950000</v>
      </c>
      <c r="K4" s="4">
        <f>'[1]1-Sale tháng'!$K$67</f>
        <v>157400000</v>
      </c>
      <c r="L4" s="4">
        <f>'[1]1-Sale tháng'!$L$67</f>
        <v>157400000</v>
      </c>
      <c r="M4" s="4">
        <f>'[1]1-Sale tháng'!$M$67</f>
        <v>139950000</v>
      </c>
      <c r="N4" s="4">
        <f>'[1]1-Sale tháng'!$N$67</f>
        <v>139950000</v>
      </c>
      <c r="O4" s="4">
        <f>'[1]1-Sale tháng'!$O$67</f>
        <v>1793000000</v>
      </c>
    </row>
    <row r="5" spans="1:34" ht="17" x14ac:dyDescent="0.2">
      <c r="B5" s="7" t="s">
        <v>14</v>
      </c>
      <c r="C5" s="5">
        <v>38160000</v>
      </c>
      <c r="D5" s="5">
        <v>38160000</v>
      </c>
      <c r="E5" s="5">
        <v>48900000</v>
      </c>
      <c r="F5" s="5">
        <v>38160000</v>
      </c>
      <c r="G5" s="5">
        <v>48900000</v>
      </c>
      <c r="H5" s="5">
        <v>38160000</v>
      </c>
      <c r="I5" s="5">
        <v>38160000</v>
      </c>
      <c r="J5" s="5">
        <v>38160000</v>
      </c>
      <c r="K5" s="5">
        <v>43000000</v>
      </c>
      <c r="L5" s="5">
        <v>43000000</v>
      </c>
      <c r="M5" s="5">
        <v>38160000</v>
      </c>
      <c r="N5" s="5">
        <v>38160000</v>
      </c>
      <c r="O5" s="5">
        <f>SUM(C5:N5)</f>
        <v>489080000</v>
      </c>
    </row>
    <row r="6" spans="1:34" x14ac:dyDescent="0.2"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</row>
    <row r="7" spans="1:34" ht="17" x14ac:dyDescent="0.2">
      <c r="B7" s="16" t="s">
        <v>15</v>
      </c>
      <c r="C7" s="4">
        <f t="shared" ref="C7:N7" si="0">C4-C5</f>
        <v>101790000</v>
      </c>
      <c r="D7" s="4">
        <f t="shared" si="0"/>
        <v>101790000</v>
      </c>
      <c r="E7" s="4">
        <f t="shared" si="0"/>
        <v>130400000</v>
      </c>
      <c r="F7" s="4">
        <f t="shared" si="0"/>
        <v>101790000</v>
      </c>
      <c r="G7" s="4">
        <f t="shared" si="0"/>
        <v>130400000</v>
      </c>
      <c r="H7" s="4">
        <f t="shared" si="0"/>
        <v>101790000</v>
      </c>
      <c r="I7" s="4">
        <f t="shared" si="0"/>
        <v>101790000</v>
      </c>
      <c r="J7" s="4">
        <f t="shared" si="0"/>
        <v>101790000</v>
      </c>
      <c r="K7" s="4">
        <f t="shared" si="0"/>
        <v>114400000</v>
      </c>
      <c r="L7" s="4">
        <f t="shared" si="0"/>
        <v>114400000</v>
      </c>
      <c r="M7" s="4">
        <f t="shared" si="0"/>
        <v>101790000</v>
      </c>
      <c r="N7" s="4">
        <f t="shared" si="0"/>
        <v>101790000</v>
      </c>
      <c r="O7" s="4">
        <f>SUM(C7:N7)</f>
        <v>1303920000</v>
      </c>
    </row>
    <row r="8" spans="1:34" ht="14.25" customHeight="1" x14ac:dyDescent="0.2">
      <c r="B8" s="11" t="s">
        <v>23</v>
      </c>
      <c r="C8" s="12">
        <f t="shared" ref="C8:O8" si="1">C7/C4</f>
        <v>0.72733118971061095</v>
      </c>
      <c r="D8" s="12">
        <f t="shared" si="1"/>
        <v>0.72733118971061095</v>
      </c>
      <c r="E8" s="12">
        <f t="shared" si="1"/>
        <v>0.72727272727272729</v>
      </c>
      <c r="F8" s="12">
        <f t="shared" si="1"/>
        <v>0.72733118971061095</v>
      </c>
      <c r="G8" s="12">
        <f t="shared" si="1"/>
        <v>0.72727272727272729</v>
      </c>
      <c r="H8" s="12">
        <f t="shared" si="1"/>
        <v>0.72733118971061095</v>
      </c>
      <c r="I8" s="12">
        <f t="shared" si="1"/>
        <v>0.72733118971061095</v>
      </c>
      <c r="J8" s="12">
        <f t="shared" si="1"/>
        <v>0.72733118971061095</v>
      </c>
      <c r="K8" s="12">
        <f t="shared" si="1"/>
        <v>0.72681067344345618</v>
      </c>
      <c r="L8" s="12">
        <f t="shared" si="1"/>
        <v>0.72681067344345618</v>
      </c>
      <c r="M8" s="12">
        <f t="shared" si="1"/>
        <v>0.72733118971061095</v>
      </c>
      <c r="N8" s="12">
        <f t="shared" si="1"/>
        <v>0.72733118971061095</v>
      </c>
      <c r="O8" s="12">
        <f t="shared" si="1"/>
        <v>0.72722810931399884</v>
      </c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</row>
    <row r="9" spans="1:34" x14ac:dyDescent="0.2">
      <c r="B9" s="8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0"/>
    </row>
    <row r="10" spans="1:34" ht="17" x14ac:dyDescent="0.2">
      <c r="B10" s="19" t="s">
        <v>24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0"/>
    </row>
    <row r="11" spans="1:34" ht="17" x14ac:dyDescent="0.2">
      <c r="B11" s="7" t="s">
        <v>25</v>
      </c>
      <c r="C11" s="5">
        <f>'[1]2 - Thu nhập NV tháng '!C12</f>
        <v>30000000</v>
      </c>
      <c r="D11" s="5">
        <f>'[1]2 - Thu nhập NV tháng '!D12</f>
        <v>30000000</v>
      </c>
      <c r="E11" s="5">
        <f>'[1]2 - Thu nhập NV tháng '!E12</f>
        <v>30000000</v>
      </c>
      <c r="F11" s="5">
        <f>'[1]2 - Thu nhập NV tháng '!F12</f>
        <v>30000000</v>
      </c>
      <c r="G11" s="5">
        <f>'[1]2 - Thu nhập NV tháng '!G12</f>
        <v>42500000</v>
      </c>
      <c r="H11" s="5">
        <f>'[1]2 - Thu nhập NV tháng '!H12</f>
        <v>42500000</v>
      </c>
      <c r="I11" s="5">
        <f>'[1]2 - Thu nhập NV tháng '!I12</f>
        <v>42500000</v>
      </c>
      <c r="J11" s="5">
        <f>'[1]2 - Thu nhập NV tháng '!J12</f>
        <v>42500000</v>
      </c>
      <c r="K11" s="5">
        <f>'[1]2 - Thu nhập NV tháng '!K12</f>
        <v>42500000</v>
      </c>
      <c r="L11" s="5">
        <f>'[1]2 - Thu nhập NV tháng '!L12</f>
        <v>42500000</v>
      </c>
      <c r="M11" s="5">
        <f>'[1]2 - Thu nhập NV tháng '!M12</f>
        <v>42500000</v>
      </c>
      <c r="N11" s="5">
        <f>'[1]2 - Thu nhập NV tháng '!N12</f>
        <v>42500000</v>
      </c>
      <c r="O11" s="4">
        <f t="shared" ref="O11:O14" si="2">SUM(C11:N11)</f>
        <v>460000000</v>
      </c>
    </row>
    <row r="12" spans="1:34" ht="17" x14ac:dyDescent="0.2">
      <c r="B12" s="7" t="s">
        <v>90</v>
      </c>
      <c r="C12" s="5">
        <v>21000000</v>
      </c>
      <c r="D12" s="5">
        <v>21000000</v>
      </c>
      <c r="E12" s="5">
        <v>21000000</v>
      </c>
      <c r="F12" s="5">
        <v>21000000</v>
      </c>
      <c r="G12" s="5">
        <v>21000000</v>
      </c>
      <c r="H12" s="5">
        <v>21000000</v>
      </c>
      <c r="I12" s="5">
        <v>21000000</v>
      </c>
      <c r="J12" s="5">
        <v>21000000</v>
      </c>
      <c r="K12" s="5">
        <v>21000000</v>
      </c>
      <c r="L12" s="5">
        <v>21000000</v>
      </c>
      <c r="M12" s="5">
        <v>21000000</v>
      </c>
      <c r="N12" s="5">
        <v>21000000</v>
      </c>
      <c r="O12" s="4">
        <f>SUM(C12:N12)</f>
        <v>252000000</v>
      </c>
    </row>
    <row r="13" spans="1:34" ht="38" customHeight="1" x14ac:dyDescent="0.2">
      <c r="B13" s="16" t="s">
        <v>26</v>
      </c>
      <c r="C13" s="5">
        <f>C4*7%</f>
        <v>9796500.0000000019</v>
      </c>
      <c r="D13" s="5">
        <f t="shared" ref="D13:N13" si="3">D4*7%</f>
        <v>9796500.0000000019</v>
      </c>
      <c r="E13" s="5">
        <f t="shared" si="3"/>
        <v>12551000.000000002</v>
      </c>
      <c r="F13" s="5">
        <f t="shared" si="3"/>
        <v>9796500.0000000019</v>
      </c>
      <c r="G13" s="5">
        <f t="shared" si="3"/>
        <v>12551000.000000002</v>
      </c>
      <c r="H13" s="5">
        <f t="shared" si="3"/>
        <v>9796500.0000000019</v>
      </c>
      <c r="I13" s="5">
        <f t="shared" si="3"/>
        <v>9796500.0000000019</v>
      </c>
      <c r="J13" s="5">
        <f t="shared" si="3"/>
        <v>9796500.0000000019</v>
      </c>
      <c r="K13" s="5">
        <f t="shared" si="3"/>
        <v>11018000.000000002</v>
      </c>
      <c r="L13" s="5">
        <f t="shared" si="3"/>
        <v>11018000.000000002</v>
      </c>
      <c r="M13" s="5">
        <f t="shared" si="3"/>
        <v>9796500.0000000019</v>
      </c>
      <c r="N13" s="5">
        <f t="shared" si="3"/>
        <v>9796500.0000000019</v>
      </c>
      <c r="O13" s="4">
        <f t="shared" si="2"/>
        <v>125510000.00000001</v>
      </c>
    </row>
    <row r="14" spans="1:34" ht="17" x14ac:dyDescent="0.2">
      <c r="B14" s="11" t="s">
        <v>21</v>
      </c>
      <c r="C14" s="5">
        <f t="shared" ref="C14:N14" si="4">C4*3%</f>
        <v>4198500</v>
      </c>
      <c r="D14" s="5">
        <f t="shared" si="4"/>
        <v>4198500</v>
      </c>
      <c r="E14" s="5">
        <f t="shared" si="4"/>
        <v>5379000</v>
      </c>
      <c r="F14" s="5">
        <f t="shared" si="4"/>
        <v>4198500</v>
      </c>
      <c r="G14" s="5">
        <f t="shared" si="4"/>
        <v>5379000</v>
      </c>
      <c r="H14" s="5">
        <f t="shared" si="4"/>
        <v>4198500</v>
      </c>
      <c r="I14" s="5">
        <f t="shared" si="4"/>
        <v>4198500</v>
      </c>
      <c r="J14" s="5">
        <f t="shared" si="4"/>
        <v>4198500</v>
      </c>
      <c r="K14" s="5">
        <f t="shared" si="4"/>
        <v>4722000</v>
      </c>
      <c r="L14" s="5">
        <f t="shared" si="4"/>
        <v>4722000</v>
      </c>
      <c r="M14" s="5">
        <f t="shared" si="4"/>
        <v>4198500</v>
      </c>
      <c r="N14" s="5">
        <f t="shared" si="4"/>
        <v>4198500</v>
      </c>
      <c r="O14" s="4">
        <f t="shared" si="2"/>
        <v>53790000</v>
      </c>
    </row>
    <row r="15" spans="1:34" x14ac:dyDescent="0.2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4"/>
    </row>
    <row r="16" spans="1:34" ht="17" x14ac:dyDescent="0.2">
      <c r="B16" s="11" t="s">
        <v>20</v>
      </c>
      <c r="C16" s="5">
        <f t="shared" ref="C16:O16" si="5">SUM(C11:C14)</f>
        <v>64995000</v>
      </c>
      <c r="D16" s="5">
        <f t="shared" si="5"/>
        <v>64995000</v>
      </c>
      <c r="E16" s="5">
        <f t="shared" si="5"/>
        <v>68930000</v>
      </c>
      <c r="F16" s="5">
        <f t="shared" si="5"/>
        <v>64995000</v>
      </c>
      <c r="G16" s="5">
        <f t="shared" si="5"/>
        <v>81430000</v>
      </c>
      <c r="H16" s="5">
        <f t="shared" si="5"/>
        <v>77495000</v>
      </c>
      <c r="I16" s="5">
        <f t="shared" si="5"/>
        <v>77495000</v>
      </c>
      <c r="J16" s="5">
        <f t="shared" si="5"/>
        <v>77495000</v>
      </c>
      <c r="K16" s="5">
        <f t="shared" si="5"/>
        <v>79240000</v>
      </c>
      <c r="L16" s="5">
        <f t="shared" si="5"/>
        <v>79240000</v>
      </c>
      <c r="M16" s="5">
        <f t="shared" si="5"/>
        <v>77495000</v>
      </c>
      <c r="N16" s="5">
        <f t="shared" si="5"/>
        <v>77495000</v>
      </c>
      <c r="O16" s="4">
        <f t="shared" si="5"/>
        <v>891300000</v>
      </c>
    </row>
    <row r="17" spans="1:15" x14ac:dyDescent="0.2"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0"/>
    </row>
    <row r="18" spans="1:15" ht="17" x14ac:dyDescent="0.2">
      <c r="B18" s="11" t="s">
        <v>17</v>
      </c>
      <c r="C18" s="5">
        <f t="shared" ref="C18:N18" si="6">C7-C16</f>
        <v>36795000</v>
      </c>
      <c r="D18" s="5">
        <f t="shared" si="6"/>
        <v>36795000</v>
      </c>
      <c r="E18" s="5">
        <f t="shared" si="6"/>
        <v>61470000</v>
      </c>
      <c r="F18" s="5">
        <f t="shared" si="6"/>
        <v>36795000</v>
      </c>
      <c r="G18" s="5">
        <f t="shared" si="6"/>
        <v>48970000</v>
      </c>
      <c r="H18" s="5">
        <f t="shared" si="6"/>
        <v>24295000</v>
      </c>
      <c r="I18" s="5">
        <f t="shared" si="6"/>
        <v>24295000</v>
      </c>
      <c r="J18" s="5">
        <f t="shared" si="6"/>
        <v>24295000</v>
      </c>
      <c r="K18" s="5">
        <f t="shared" si="6"/>
        <v>35160000</v>
      </c>
      <c r="L18" s="5">
        <f t="shared" si="6"/>
        <v>35160000</v>
      </c>
      <c r="M18" s="5">
        <f t="shared" si="6"/>
        <v>24295000</v>
      </c>
      <c r="N18" s="5">
        <f t="shared" si="6"/>
        <v>24295000</v>
      </c>
      <c r="O18" s="4">
        <f>SUM(C18:N18)</f>
        <v>412620000</v>
      </c>
    </row>
    <row r="19" spans="1:15" ht="17" x14ac:dyDescent="0.2">
      <c r="B19" s="11" t="s">
        <v>16</v>
      </c>
      <c r="C19" s="5">
        <f>C18*10%</f>
        <v>3679500</v>
      </c>
      <c r="D19" s="5">
        <f t="shared" ref="D19:N19" si="7">D18*10%</f>
        <v>3679500</v>
      </c>
      <c r="E19" s="5">
        <f t="shared" si="7"/>
        <v>6147000</v>
      </c>
      <c r="F19" s="5">
        <f t="shared" si="7"/>
        <v>3679500</v>
      </c>
      <c r="G19" s="5">
        <f t="shared" si="7"/>
        <v>4897000</v>
      </c>
      <c r="H19" s="5">
        <f t="shared" si="7"/>
        <v>2429500</v>
      </c>
      <c r="I19" s="5">
        <f t="shared" si="7"/>
        <v>2429500</v>
      </c>
      <c r="J19" s="5">
        <f t="shared" si="7"/>
        <v>2429500</v>
      </c>
      <c r="K19" s="5">
        <f t="shared" si="7"/>
        <v>3516000</v>
      </c>
      <c r="L19" s="5">
        <f t="shared" si="7"/>
        <v>3516000</v>
      </c>
      <c r="M19" s="5">
        <f t="shared" si="7"/>
        <v>2429500</v>
      </c>
      <c r="N19" s="5">
        <f t="shared" si="7"/>
        <v>2429500</v>
      </c>
      <c r="O19" s="4">
        <f>SUM(C19:N19)</f>
        <v>41262000</v>
      </c>
    </row>
    <row r="20" spans="1:15" ht="17" x14ac:dyDescent="0.2">
      <c r="A20" s="6"/>
      <c r="B20" s="11" t="s">
        <v>18</v>
      </c>
      <c r="C20" s="5">
        <f>C18-C19</f>
        <v>33115500</v>
      </c>
      <c r="D20" s="5">
        <f t="shared" ref="D20:N20" si="8">D18-D19</f>
        <v>33115500</v>
      </c>
      <c r="E20" s="5">
        <f t="shared" si="8"/>
        <v>55323000</v>
      </c>
      <c r="F20" s="5">
        <f t="shared" si="8"/>
        <v>33115500</v>
      </c>
      <c r="G20" s="5">
        <f t="shared" si="8"/>
        <v>44073000</v>
      </c>
      <c r="H20" s="5">
        <f t="shared" si="8"/>
        <v>21865500</v>
      </c>
      <c r="I20" s="5">
        <f t="shared" si="8"/>
        <v>21865500</v>
      </c>
      <c r="J20" s="5">
        <f t="shared" si="8"/>
        <v>21865500</v>
      </c>
      <c r="K20" s="5">
        <f t="shared" si="8"/>
        <v>31644000</v>
      </c>
      <c r="L20" s="5">
        <f t="shared" si="8"/>
        <v>31644000</v>
      </c>
      <c r="M20" s="5">
        <f t="shared" si="8"/>
        <v>21865500</v>
      </c>
      <c r="N20" s="5">
        <f t="shared" si="8"/>
        <v>21865500</v>
      </c>
      <c r="O20" s="4">
        <f>SUM(C20:N20)</f>
        <v>371358000</v>
      </c>
    </row>
    <row r="21" spans="1:15" x14ac:dyDescent="0.2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10"/>
    </row>
    <row r="22" spans="1:15" ht="17" x14ac:dyDescent="0.2">
      <c r="B22" s="11" t="s">
        <v>19</v>
      </c>
      <c r="C22" s="5">
        <f>C20</f>
        <v>33115500</v>
      </c>
      <c r="D22" s="5">
        <f t="shared" ref="D22:N22" si="9">D20</f>
        <v>33115500</v>
      </c>
      <c r="E22" s="5">
        <f t="shared" si="9"/>
        <v>55323000</v>
      </c>
      <c r="F22" s="5">
        <f t="shared" si="9"/>
        <v>33115500</v>
      </c>
      <c r="G22" s="5">
        <f t="shared" si="9"/>
        <v>44073000</v>
      </c>
      <c r="H22" s="5">
        <f t="shared" si="9"/>
        <v>21865500</v>
      </c>
      <c r="I22" s="5">
        <f t="shared" si="9"/>
        <v>21865500</v>
      </c>
      <c r="J22" s="5">
        <f t="shared" si="9"/>
        <v>21865500</v>
      </c>
      <c r="K22" s="5">
        <f t="shared" si="9"/>
        <v>31644000</v>
      </c>
      <c r="L22" s="5">
        <f t="shared" si="9"/>
        <v>31644000</v>
      </c>
      <c r="M22" s="5">
        <f t="shared" si="9"/>
        <v>21865500</v>
      </c>
      <c r="N22" s="5">
        <f t="shared" si="9"/>
        <v>21865500</v>
      </c>
      <c r="O22" s="4">
        <f>SUM(C22:N22)</f>
        <v>371358000</v>
      </c>
    </row>
    <row r="23" spans="1:15" ht="14.25" customHeight="1" x14ac:dyDescent="0.2">
      <c r="B23" s="16" t="s">
        <v>27</v>
      </c>
      <c r="C23" s="17">
        <f t="shared" ref="C23:O23" si="10">C22/C4</f>
        <v>0.23662379421221866</v>
      </c>
      <c r="D23" s="17">
        <f t="shared" si="10"/>
        <v>0.23662379421221866</v>
      </c>
      <c r="E23" s="17">
        <f t="shared" si="10"/>
        <v>0.30854991634132739</v>
      </c>
      <c r="F23" s="17">
        <f t="shared" si="10"/>
        <v>0.23662379421221866</v>
      </c>
      <c r="G23" s="17">
        <f t="shared" si="10"/>
        <v>0.24580591187953152</v>
      </c>
      <c r="H23" s="17">
        <f t="shared" si="10"/>
        <v>0.1562379421221865</v>
      </c>
      <c r="I23" s="17">
        <f t="shared" si="10"/>
        <v>0.1562379421221865</v>
      </c>
      <c r="J23" s="17">
        <f t="shared" si="10"/>
        <v>0.1562379421221865</v>
      </c>
      <c r="K23" s="17">
        <f t="shared" si="10"/>
        <v>0.20104193138500634</v>
      </c>
      <c r="L23" s="17">
        <f t="shared" si="10"/>
        <v>0.20104193138500634</v>
      </c>
      <c r="M23" s="17">
        <f t="shared" si="10"/>
        <v>0.1562379421221865</v>
      </c>
      <c r="N23" s="17">
        <f t="shared" si="10"/>
        <v>0.1562379421221865</v>
      </c>
      <c r="O23" s="17">
        <f t="shared" si="10"/>
        <v>0.20711544896820971</v>
      </c>
    </row>
  </sheetData>
  <mergeCells count="1">
    <mergeCell ref="B1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4C91A-E8CE-C249-991A-33DAC6EC2A11}">
  <dimension ref="A1:Y998"/>
  <sheetViews>
    <sheetView zoomScale="89" zoomScaleNormal="89" workbookViewId="0">
      <selection activeCell="R14" sqref="R14"/>
    </sheetView>
  </sheetViews>
  <sheetFormatPr baseColWidth="10" defaultColWidth="14.5" defaultRowHeight="16" x14ac:dyDescent="0.2"/>
  <cols>
    <col min="1" max="1" width="8.6640625" customWidth="1"/>
    <col min="2" max="2" width="33.6640625" customWidth="1"/>
    <col min="3" max="7" width="12" bestFit="1" customWidth="1"/>
    <col min="8" max="15" width="13.5" bestFit="1" customWidth="1"/>
    <col min="16" max="25" width="8.6640625" customWidth="1"/>
  </cols>
  <sheetData>
    <row r="1" spans="1:15" ht="14.25" customHeight="1" x14ac:dyDescent="0.2">
      <c r="A1" s="15"/>
      <c r="B1" s="34" t="s">
        <v>101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15" ht="14.25" customHeight="1" x14ac:dyDescent="0.2">
      <c r="A2" s="1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5" ht="14.25" customHeight="1" x14ac:dyDescent="0.2"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</row>
    <row r="4" spans="1:15" ht="14.25" customHeight="1" x14ac:dyDescent="0.2">
      <c r="B4" s="19" t="s">
        <v>29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1"/>
    </row>
    <row r="5" spans="1:15" ht="14.25" customHeight="1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14.25" customHeight="1" x14ac:dyDescent="0.2">
      <c r="B6" s="7" t="s">
        <v>30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1"/>
    </row>
    <row r="7" spans="1:15" ht="14.25" customHeight="1" x14ac:dyDescent="0.2">
      <c r="B7" s="7" t="s">
        <v>32</v>
      </c>
      <c r="C7" s="5">
        <f>'[1]3 - P&amp;L tháng'!D4</f>
        <v>139950000</v>
      </c>
      <c r="D7" s="5">
        <f>'[1]3 - P&amp;L tháng'!E4</f>
        <v>139950000</v>
      </c>
      <c r="E7" s="5">
        <f>'[1]3 - P&amp;L tháng'!F4</f>
        <v>179300000</v>
      </c>
      <c r="F7" s="5">
        <f>'[1]3 - P&amp;L tháng'!G4</f>
        <v>139950000</v>
      </c>
      <c r="G7" s="5">
        <f>'[1]3 - P&amp;L tháng'!H4</f>
        <v>179300000</v>
      </c>
      <c r="H7" s="5">
        <f>'[1]3 - P&amp;L tháng'!I4</f>
        <v>139950000</v>
      </c>
      <c r="I7" s="5">
        <f>'[1]3 - P&amp;L tháng'!J4</f>
        <v>139950000</v>
      </c>
      <c r="J7" s="5">
        <f>'[1]3 - P&amp;L tháng'!K4</f>
        <v>139950000</v>
      </c>
      <c r="K7" s="5">
        <f>'[1]3 - P&amp;L tháng'!L4</f>
        <v>157400000</v>
      </c>
      <c r="L7" s="5">
        <f>'[1]3 - P&amp;L tháng'!M4</f>
        <v>157400000</v>
      </c>
      <c r="M7" s="5">
        <f>'[1]3 - P&amp;L tháng'!N4</f>
        <v>139950000</v>
      </c>
      <c r="N7" s="5">
        <f>'[1]3 - P&amp;L tháng'!O4</f>
        <v>139950000</v>
      </c>
      <c r="O7" s="4">
        <f t="shared" ref="O7:O8" si="0">SUM(C7:N7)</f>
        <v>1793000000</v>
      </c>
    </row>
    <row r="8" spans="1:15" ht="17" x14ac:dyDescent="0.2">
      <c r="B8" s="11" t="s">
        <v>31</v>
      </c>
      <c r="C8" s="4">
        <f t="shared" ref="C8:N8" si="1">C6+C7</f>
        <v>139950000</v>
      </c>
      <c r="D8" s="4">
        <f t="shared" si="1"/>
        <v>139950000</v>
      </c>
      <c r="E8" s="4">
        <f t="shared" si="1"/>
        <v>179300000</v>
      </c>
      <c r="F8" s="4">
        <f t="shared" si="1"/>
        <v>139950000</v>
      </c>
      <c r="G8" s="4">
        <f t="shared" si="1"/>
        <v>179300000</v>
      </c>
      <c r="H8" s="4">
        <f t="shared" si="1"/>
        <v>139950000</v>
      </c>
      <c r="I8" s="4">
        <f t="shared" si="1"/>
        <v>139950000</v>
      </c>
      <c r="J8" s="4">
        <f t="shared" si="1"/>
        <v>139950000</v>
      </c>
      <c r="K8" s="4">
        <f t="shared" si="1"/>
        <v>157400000</v>
      </c>
      <c r="L8" s="4">
        <f t="shared" si="1"/>
        <v>157400000</v>
      </c>
      <c r="M8" s="4">
        <f t="shared" si="1"/>
        <v>139950000</v>
      </c>
      <c r="N8" s="4">
        <f t="shared" si="1"/>
        <v>139950000</v>
      </c>
      <c r="O8" s="4">
        <f t="shared" si="0"/>
        <v>1793000000</v>
      </c>
    </row>
    <row r="9" spans="1:15" ht="14.25" customHeight="1" x14ac:dyDescent="0.2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4"/>
    </row>
    <row r="10" spans="1:15" ht="14.25" customHeight="1" x14ac:dyDescent="0.2">
      <c r="B10" s="19" t="s">
        <v>95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4"/>
    </row>
    <row r="11" spans="1:15" ht="14.25" customHeight="1" x14ac:dyDescent="0.2">
      <c r="B11" s="7" t="s">
        <v>96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4">
        <f t="shared" ref="O11:O16" si="2">SUM(C11:N11)</f>
        <v>0</v>
      </c>
    </row>
    <row r="12" spans="1:15" ht="14.25" customHeight="1" x14ac:dyDescent="0.2">
      <c r="B12" s="7" t="s">
        <v>97</v>
      </c>
      <c r="C12" s="5">
        <v>45000000</v>
      </c>
      <c r="D12" s="5">
        <v>15000000</v>
      </c>
      <c r="E12" s="4">
        <v>18000000</v>
      </c>
      <c r="F12" s="4">
        <v>10000000</v>
      </c>
      <c r="G12" s="5">
        <v>27500000</v>
      </c>
      <c r="H12" s="5">
        <v>5000000</v>
      </c>
      <c r="I12" s="5">
        <v>0</v>
      </c>
      <c r="J12" s="5">
        <v>2000000</v>
      </c>
      <c r="K12" s="5">
        <v>0</v>
      </c>
      <c r="L12" s="5">
        <v>0</v>
      </c>
      <c r="M12" s="5"/>
      <c r="N12" s="5">
        <v>0</v>
      </c>
      <c r="O12" s="4">
        <f t="shared" si="2"/>
        <v>122500000</v>
      </c>
    </row>
    <row r="13" spans="1:15" ht="17" x14ac:dyDescent="0.2">
      <c r="B13" s="7" t="s">
        <v>98</v>
      </c>
      <c r="C13" s="5">
        <v>20000000</v>
      </c>
      <c r="D13" s="5">
        <v>15000000</v>
      </c>
      <c r="E13" s="5">
        <v>0</v>
      </c>
      <c r="F13" s="5">
        <v>6000000</v>
      </c>
      <c r="G13" s="5">
        <v>0</v>
      </c>
      <c r="H13" s="5">
        <v>7000000</v>
      </c>
      <c r="I13" s="5">
        <v>0</v>
      </c>
      <c r="J13" s="5">
        <v>0</v>
      </c>
      <c r="K13" s="5">
        <v>4000000</v>
      </c>
      <c r="L13" s="5">
        <v>10000000</v>
      </c>
      <c r="M13" s="5">
        <v>8000000</v>
      </c>
      <c r="N13" s="5">
        <v>5000000</v>
      </c>
      <c r="O13" s="4">
        <f t="shared" si="2"/>
        <v>75000000</v>
      </c>
    </row>
    <row r="14" spans="1:15" ht="14.25" customHeight="1" x14ac:dyDescent="0.2">
      <c r="B14" s="7" t="s">
        <v>99</v>
      </c>
      <c r="C14" s="5">
        <v>10000000</v>
      </c>
      <c r="D14" s="5">
        <f>C14+5000000</f>
        <v>15000000</v>
      </c>
      <c r="E14" s="5">
        <f t="shared" ref="E14:N14" si="3">D14+5000000</f>
        <v>20000000</v>
      </c>
      <c r="F14" s="5">
        <f t="shared" si="3"/>
        <v>25000000</v>
      </c>
      <c r="G14" s="5">
        <f t="shared" si="3"/>
        <v>30000000</v>
      </c>
      <c r="H14" s="5">
        <f t="shared" si="3"/>
        <v>35000000</v>
      </c>
      <c r="I14" s="5">
        <f t="shared" si="3"/>
        <v>40000000</v>
      </c>
      <c r="J14" s="5">
        <f t="shared" si="3"/>
        <v>45000000</v>
      </c>
      <c r="K14" s="5">
        <f t="shared" si="3"/>
        <v>50000000</v>
      </c>
      <c r="L14" s="5">
        <f t="shared" si="3"/>
        <v>55000000</v>
      </c>
      <c r="M14" s="5">
        <f t="shared" si="3"/>
        <v>60000000</v>
      </c>
      <c r="N14" s="5">
        <f t="shared" si="3"/>
        <v>65000000</v>
      </c>
      <c r="O14" s="4">
        <f t="shared" si="2"/>
        <v>450000000</v>
      </c>
    </row>
    <row r="15" spans="1:15" ht="14.25" customHeight="1" x14ac:dyDescent="0.2">
      <c r="B15" s="7" t="s">
        <v>100</v>
      </c>
      <c r="C15" s="5">
        <v>125000000</v>
      </c>
      <c r="D15" s="5">
        <v>125000000</v>
      </c>
      <c r="E15" s="5">
        <v>125000000</v>
      </c>
      <c r="F15" s="5">
        <v>125000000</v>
      </c>
      <c r="G15" s="5">
        <v>125000000</v>
      </c>
      <c r="H15" s="5">
        <v>125000000</v>
      </c>
      <c r="I15" s="5">
        <v>125000000</v>
      </c>
      <c r="J15" s="5">
        <v>125000000</v>
      </c>
      <c r="K15" s="5">
        <v>125000000</v>
      </c>
      <c r="L15" s="5">
        <v>125000000</v>
      </c>
      <c r="M15" s="5">
        <v>125000000</v>
      </c>
      <c r="N15" s="5">
        <v>125000000</v>
      </c>
      <c r="O15" s="4">
        <f t="shared" si="2"/>
        <v>1500000000</v>
      </c>
    </row>
    <row r="16" spans="1:15" ht="14.25" customHeight="1" x14ac:dyDescent="0.2">
      <c r="B16" s="7" t="s">
        <v>102</v>
      </c>
      <c r="C16" s="4">
        <f t="shared" ref="C16:N16" si="4">SUM(C8:C15)</f>
        <v>339950000</v>
      </c>
      <c r="D16" s="4">
        <f t="shared" si="4"/>
        <v>309950000</v>
      </c>
      <c r="E16" s="4">
        <f t="shared" si="4"/>
        <v>342300000</v>
      </c>
      <c r="F16" s="4">
        <f t="shared" si="4"/>
        <v>305950000</v>
      </c>
      <c r="G16" s="4">
        <f t="shared" si="4"/>
        <v>361800000</v>
      </c>
      <c r="H16" s="4">
        <f t="shared" si="4"/>
        <v>311950000</v>
      </c>
      <c r="I16" s="4">
        <f t="shared" si="4"/>
        <v>304950000</v>
      </c>
      <c r="J16" s="4">
        <f t="shared" si="4"/>
        <v>311950000</v>
      </c>
      <c r="K16" s="4">
        <f t="shared" si="4"/>
        <v>336400000</v>
      </c>
      <c r="L16" s="4">
        <f t="shared" si="4"/>
        <v>347400000</v>
      </c>
      <c r="M16" s="4">
        <f t="shared" si="4"/>
        <v>332950000</v>
      </c>
      <c r="N16" s="4">
        <f t="shared" si="4"/>
        <v>334950000</v>
      </c>
      <c r="O16" s="4">
        <f t="shared" si="2"/>
        <v>3940500000</v>
      </c>
    </row>
    <row r="17" spans="1:25" ht="14.25" customHeight="1" x14ac:dyDescent="0.2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21"/>
    </row>
    <row r="18" spans="1:25" ht="14.25" customHeight="1" x14ac:dyDescent="0.2">
      <c r="B18" s="19" t="s">
        <v>103</v>
      </c>
      <c r="C18" s="3" t="s">
        <v>0</v>
      </c>
      <c r="D18" s="3" t="s">
        <v>1</v>
      </c>
      <c r="E18" s="3" t="s">
        <v>2</v>
      </c>
      <c r="F18" s="3" t="s">
        <v>3</v>
      </c>
      <c r="G18" s="3" t="s">
        <v>4</v>
      </c>
      <c r="H18" s="3" t="s">
        <v>5</v>
      </c>
      <c r="I18" s="3" t="s">
        <v>6</v>
      </c>
      <c r="J18" s="3" t="s">
        <v>7</v>
      </c>
      <c r="K18" s="3" t="s">
        <v>8</v>
      </c>
      <c r="L18" s="3" t="s">
        <v>9</v>
      </c>
      <c r="M18" s="3" t="s">
        <v>10</v>
      </c>
      <c r="N18" s="3" t="s">
        <v>11</v>
      </c>
      <c r="O18" s="3" t="s">
        <v>12</v>
      </c>
    </row>
    <row r="19" spans="1:25" ht="14.25" customHeight="1" x14ac:dyDescent="0.2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21"/>
    </row>
    <row r="20" spans="1:25" ht="14.25" customHeight="1" x14ac:dyDescent="0.2">
      <c r="B20" s="7" t="s">
        <v>104</v>
      </c>
      <c r="C20" s="5">
        <f>'[1]3 - P&amp;L tháng'!D15</f>
        <v>9796500.0000000019</v>
      </c>
      <c r="D20" s="5">
        <f>'[1]3 - P&amp;L tháng'!E15</f>
        <v>9796500.0000000019</v>
      </c>
      <c r="E20" s="5">
        <f>'[1]3 - P&amp;L tháng'!F15</f>
        <v>12551000.000000002</v>
      </c>
      <c r="F20" s="5">
        <f>'[1]3 - P&amp;L tháng'!G15</f>
        <v>9796500.0000000019</v>
      </c>
      <c r="G20" s="5">
        <f>'[1]3 - P&amp;L tháng'!H15</f>
        <v>12551000.000000002</v>
      </c>
      <c r="H20" s="5">
        <f>'[1]3 - P&amp;L tháng'!I15</f>
        <v>9796500.0000000019</v>
      </c>
      <c r="I20" s="5">
        <f>'[1]3 - P&amp;L tháng'!J15</f>
        <v>9796500.0000000019</v>
      </c>
      <c r="J20" s="5">
        <f>'[1]3 - P&amp;L tháng'!K15</f>
        <v>9796500.0000000019</v>
      </c>
      <c r="K20" s="5">
        <f>'[1]3 - P&amp;L tháng'!L15</f>
        <v>11018000.000000002</v>
      </c>
      <c r="L20" s="5">
        <f>'[1]3 - P&amp;L tháng'!M15</f>
        <v>11018000.000000002</v>
      </c>
      <c r="M20" s="5">
        <f>'[1]3 - P&amp;L tháng'!N15</f>
        <v>9796500.0000000019</v>
      </c>
      <c r="N20" s="5">
        <f>'[1]3 - P&amp;L tháng'!O15</f>
        <v>9796500.0000000019</v>
      </c>
      <c r="O20" s="4"/>
    </row>
    <row r="21" spans="1:25" ht="14.25" customHeight="1" x14ac:dyDescent="0.2">
      <c r="B21" s="7" t="s">
        <v>105</v>
      </c>
      <c r="C21" s="5">
        <f>'[1]3 - P&amp;L tháng'!D14</f>
        <v>30000000</v>
      </c>
      <c r="D21" s="5">
        <f>'[1]3 - P&amp;L tháng'!E14</f>
        <v>30000000</v>
      </c>
      <c r="E21" s="5">
        <f>'[1]3 - P&amp;L tháng'!F14</f>
        <v>30000000</v>
      </c>
      <c r="F21" s="5">
        <f>'[1]3 - P&amp;L tháng'!G14</f>
        <v>30000000</v>
      </c>
      <c r="G21" s="5">
        <f>'[1]3 - P&amp;L tháng'!H14</f>
        <v>42500000</v>
      </c>
      <c r="H21" s="5">
        <f>'[1]3 - P&amp;L tháng'!I14</f>
        <v>42500000</v>
      </c>
      <c r="I21" s="5">
        <f>'[1]3 - P&amp;L tháng'!J14</f>
        <v>42500000</v>
      </c>
      <c r="J21" s="5">
        <f>'[1]3 - P&amp;L tháng'!K14</f>
        <v>42500000</v>
      </c>
      <c r="K21" s="5">
        <f>'[1]3 - P&amp;L tháng'!L14</f>
        <v>42500000</v>
      </c>
      <c r="L21" s="5">
        <f>'[1]3 - P&amp;L tháng'!M14</f>
        <v>42500000</v>
      </c>
      <c r="M21" s="5">
        <f>'[1]3 - P&amp;L tháng'!N14</f>
        <v>42500000</v>
      </c>
      <c r="N21" s="5">
        <f>'[1]3 - P&amp;L tháng'!O14</f>
        <v>42500000</v>
      </c>
      <c r="O21" s="4">
        <f t="shared" ref="O21:O23" si="5">SUM(C21:N21)</f>
        <v>460000000</v>
      </c>
    </row>
    <row r="22" spans="1:25" ht="14.25" customHeight="1" x14ac:dyDescent="0.2">
      <c r="B22" s="7" t="s">
        <v>106</v>
      </c>
      <c r="C22" s="5">
        <f>('[1]3 - P&amp;L tháng'!D16)+('[1]3 - P&amp;L tháng'!D17)+('[1]3 - P&amp;L tháng'!D19)</f>
        <v>4198500</v>
      </c>
      <c r="D22" s="5">
        <f>('[1]3 - P&amp;L tháng'!E16)+('[1]3 - P&amp;L tháng'!E17)+('[1]3 - P&amp;L tháng'!E19)</f>
        <v>4198500</v>
      </c>
      <c r="E22" s="5">
        <f>('[1]3 - P&amp;L tháng'!F16)+('[1]3 - P&amp;L tháng'!F17)+('[1]3 - P&amp;L tháng'!F19)</f>
        <v>5379000</v>
      </c>
      <c r="F22" s="5">
        <f>('[1]3 - P&amp;L tháng'!G16)+('[1]3 - P&amp;L tháng'!G17)+('[1]3 - P&amp;L tháng'!G19)</f>
        <v>4198500</v>
      </c>
      <c r="G22" s="5">
        <f>('[1]3 - P&amp;L tháng'!H16)+('[1]3 - P&amp;L tháng'!H17)+('[1]3 - P&amp;L tháng'!H19)</f>
        <v>5379000</v>
      </c>
      <c r="H22" s="5">
        <f>('[1]3 - P&amp;L tháng'!I16)+('[1]3 - P&amp;L tháng'!I17)+('[1]3 - P&amp;L tháng'!I19)</f>
        <v>4198500</v>
      </c>
      <c r="I22" s="5">
        <f>('[1]3 - P&amp;L tháng'!J16)+('[1]3 - P&amp;L tháng'!J17)+('[1]3 - P&amp;L tháng'!J19)</f>
        <v>4198500</v>
      </c>
      <c r="J22" s="5">
        <f>('[1]3 - P&amp;L tháng'!K16)+('[1]3 - P&amp;L tháng'!K17)+('[1]3 - P&amp;L tháng'!K19)</f>
        <v>4198500</v>
      </c>
      <c r="K22" s="5">
        <f>('[1]3 - P&amp;L tháng'!L16)+('[1]3 - P&amp;L tháng'!L17)+('[1]3 - P&amp;L tháng'!L19)</f>
        <v>4722000</v>
      </c>
      <c r="L22" s="5">
        <f>('[1]3 - P&amp;L tháng'!M16)+('[1]3 - P&amp;L tháng'!M17)+('[1]3 - P&amp;L tháng'!M19)</f>
        <v>4722000</v>
      </c>
      <c r="M22" s="5">
        <f>('[1]3 - P&amp;L tháng'!N16)+('[1]3 - P&amp;L tháng'!N17)+('[1]3 - P&amp;L tháng'!N19)</f>
        <v>4198500</v>
      </c>
      <c r="N22" s="5">
        <f>('[1]3 - P&amp;L tháng'!O16)+('[1]3 - P&amp;L tháng'!O17)+('[1]3 - P&amp;L tháng'!O19)</f>
        <v>4198500</v>
      </c>
      <c r="O22" s="4">
        <f t="shared" si="5"/>
        <v>53790000</v>
      </c>
    </row>
    <row r="23" spans="1:25" ht="14.25" customHeight="1" x14ac:dyDescent="0.2">
      <c r="B23" s="7" t="s">
        <v>107</v>
      </c>
      <c r="C23" s="4">
        <f t="shared" ref="C23:J23" si="6">SUM(C21:C22)</f>
        <v>34198500</v>
      </c>
      <c r="D23" s="4">
        <f t="shared" si="6"/>
        <v>34198500</v>
      </c>
      <c r="E23" s="4">
        <f t="shared" si="6"/>
        <v>35379000</v>
      </c>
      <c r="F23" s="4">
        <f t="shared" si="6"/>
        <v>34198500</v>
      </c>
      <c r="G23" s="4">
        <f t="shared" si="6"/>
        <v>47879000</v>
      </c>
      <c r="H23" s="4">
        <f t="shared" si="6"/>
        <v>46698500</v>
      </c>
      <c r="I23" s="4">
        <f t="shared" si="6"/>
        <v>46698500</v>
      </c>
      <c r="J23" s="4">
        <f t="shared" si="6"/>
        <v>46698500</v>
      </c>
      <c r="K23" s="4">
        <f t="shared" ref="K23:N23" si="7">SUM(K20:K22)</f>
        <v>58240000</v>
      </c>
      <c r="L23" s="4">
        <f t="shared" si="7"/>
        <v>58240000</v>
      </c>
      <c r="M23" s="4">
        <f t="shared" si="7"/>
        <v>56495000</v>
      </c>
      <c r="N23" s="4">
        <f t="shared" si="7"/>
        <v>56495000</v>
      </c>
      <c r="O23" s="4">
        <f t="shared" si="5"/>
        <v>555419000</v>
      </c>
    </row>
    <row r="24" spans="1:25" ht="14.25" customHeight="1" x14ac:dyDescent="0.2">
      <c r="B24" s="8"/>
      <c r="C24" s="22"/>
      <c r="D24" s="22"/>
      <c r="E24" s="22"/>
      <c r="F24" s="22"/>
      <c r="G24" s="22"/>
      <c r="H24" s="22"/>
      <c r="I24" s="22"/>
      <c r="J24" s="22"/>
      <c r="K24" s="22"/>
      <c r="L24" s="8"/>
      <c r="M24" s="8"/>
      <c r="N24" s="8"/>
      <c r="O24" s="21"/>
    </row>
    <row r="25" spans="1:25" ht="14.25" customHeight="1" x14ac:dyDescent="0.2">
      <c r="B25" s="19" t="s">
        <v>28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1"/>
    </row>
    <row r="26" spans="1:25" ht="17" x14ac:dyDescent="0.2">
      <c r="B26" s="11" t="s">
        <v>108</v>
      </c>
      <c r="C26" s="5">
        <f>Sheet1!C19</f>
        <v>3679500</v>
      </c>
      <c r="D26" s="5">
        <f>Sheet1!D19</f>
        <v>3679500</v>
      </c>
      <c r="E26" s="5">
        <f>Sheet1!E19</f>
        <v>6147000</v>
      </c>
      <c r="F26" s="5">
        <f>Sheet1!F19</f>
        <v>3679500</v>
      </c>
      <c r="G26" s="5">
        <f>Sheet1!G19</f>
        <v>4897000</v>
      </c>
      <c r="H26" s="5">
        <f>Sheet1!H19</f>
        <v>2429500</v>
      </c>
      <c r="I26" s="5">
        <f>Sheet1!I19</f>
        <v>2429500</v>
      </c>
      <c r="J26" s="5">
        <f>Sheet1!J19</f>
        <v>2429500</v>
      </c>
      <c r="K26" s="5">
        <f>Sheet1!K19</f>
        <v>3516000</v>
      </c>
      <c r="L26" s="5">
        <f>Sheet1!L19</f>
        <v>3516000</v>
      </c>
      <c r="M26" s="5">
        <f>Sheet1!M19</f>
        <v>2429500</v>
      </c>
      <c r="N26" s="5">
        <f>Sheet1!N19</f>
        <v>2429500</v>
      </c>
      <c r="O26" s="4">
        <f t="shared" ref="O26:O33" si="8">SUM(C26:N26)</f>
        <v>41262000</v>
      </c>
    </row>
    <row r="27" spans="1:25" ht="17" x14ac:dyDescent="0.2">
      <c r="B27" s="11" t="s">
        <v>110</v>
      </c>
      <c r="C27" s="5">
        <v>0</v>
      </c>
      <c r="D27" s="5">
        <f>$O$12*10%</f>
        <v>12250000</v>
      </c>
      <c r="E27" s="5">
        <f>$O$12*15%</f>
        <v>18375000</v>
      </c>
      <c r="F27" s="5">
        <f t="shared" ref="F27:L27" si="9">$O$12*10%</f>
        <v>12250000</v>
      </c>
      <c r="G27" s="5">
        <f>$O$12*15%</f>
        <v>18375000</v>
      </c>
      <c r="H27" s="5">
        <f t="shared" si="9"/>
        <v>12250000</v>
      </c>
      <c r="I27" s="5">
        <f t="shared" si="9"/>
        <v>12250000</v>
      </c>
      <c r="J27" s="5">
        <f t="shared" si="9"/>
        <v>12250000</v>
      </c>
      <c r="K27" s="5">
        <f t="shared" si="9"/>
        <v>12250000</v>
      </c>
      <c r="L27" s="5">
        <f t="shared" si="9"/>
        <v>12250000</v>
      </c>
      <c r="M27" s="5">
        <v>0</v>
      </c>
      <c r="N27" s="5">
        <v>0</v>
      </c>
      <c r="O27" s="4">
        <f t="shared" si="8"/>
        <v>122500000</v>
      </c>
    </row>
    <row r="28" spans="1:25" ht="14.25" customHeight="1" x14ac:dyDescent="0.2">
      <c r="A28" s="6"/>
      <c r="B28" s="11" t="s">
        <v>109</v>
      </c>
      <c r="C28" s="5">
        <f>C7*5%</f>
        <v>6997500</v>
      </c>
      <c r="D28" s="5">
        <f>D7*5%</f>
        <v>6997500</v>
      </c>
      <c r="E28" s="5">
        <f t="shared" ref="E28:N28" si="10">E7*5%</f>
        <v>8965000</v>
      </c>
      <c r="F28" s="5">
        <f t="shared" si="10"/>
        <v>6997500</v>
      </c>
      <c r="G28" s="5">
        <f t="shared" si="10"/>
        <v>8965000</v>
      </c>
      <c r="H28" s="5">
        <f t="shared" si="10"/>
        <v>6997500</v>
      </c>
      <c r="I28" s="5">
        <f t="shared" si="10"/>
        <v>6997500</v>
      </c>
      <c r="J28" s="5">
        <f t="shared" si="10"/>
        <v>6997500</v>
      </c>
      <c r="K28" s="5">
        <f t="shared" si="10"/>
        <v>7870000</v>
      </c>
      <c r="L28" s="5">
        <f t="shared" si="10"/>
        <v>7870000</v>
      </c>
      <c r="M28" s="5">
        <f t="shared" si="10"/>
        <v>6997500</v>
      </c>
      <c r="N28" s="5">
        <f t="shared" si="10"/>
        <v>6997500</v>
      </c>
      <c r="O28" s="4">
        <f t="shared" si="8"/>
        <v>89650000</v>
      </c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4.25" customHeight="1" x14ac:dyDescent="0.2">
      <c r="B29" s="11" t="s">
        <v>111</v>
      </c>
      <c r="C29" s="5">
        <f>C8*10%</f>
        <v>13995000</v>
      </c>
      <c r="D29" s="5">
        <f t="shared" ref="D29:N29" si="11">D8*10%</f>
        <v>13995000</v>
      </c>
      <c r="E29" s="5">
        <f t="shared" si="11"/>
        <v>17930000</v>
      </c>
      <c r="F29" s="5">
        <f t="shared" si="11"/>
        <v>13995000</v>
      </c>
      <c r="G29" s="5">
        <f t="shared" si="11"/>
        <v>17930000</v>
      </c>
      <c r="H29" s="5">
        <f t="shared" si="11"/>
        <v>13995000</v>
      </c>
      <c r="I29" s="5">
        <f t="shared" si="11"/>
        <v>13995000</v>
      </c>
      <c r="J29" s="5">
        <f t="shared" si="11"/>
        <v>13995000</v>
      </c>
      <c r="K29" s="5">
        <f t="shared" si="11"/>
        <v>15740000</v>
      </c>
      <c r="L29" s="5">
        <f t="shared" si="11"/>
        <v>15740000</v>
      </c>
      <c r="M29" s="5">
        <f t="shared" si="11"/>
        <v>13995000</v>
      </c>
      <c r="N29" s="5">
        <f t="shared" si="11"/>
        <v>13995000</v>
      </c>
      <c r="O29" s="4">
        <f t="shared" si="8"/>
        <v>179300000</v>
      </c>
    </row>
    <row r="30" spans="1:25" ht="14.25" customHeight="1" x14ac:dyDescent="0.2">
      <c r="B30" s="11" t="s">
        <v>112</v>
      </c>
      <c r="C30" s="5">
        <f>Sheet1!C12</f>
        <v>21000000</v>
      </c>
      <c r="D30" s="5">
        <f>Sheet1!D12</f>
        <v>21000000</v>
      </c>
      <c r="E30" s="5">
        <f>Sheet1!E12</f>
        <v>21000000</v>
      </c>
      <c r="F30" s="5">
        <f>Sheet1!F12</f>
        <v>21000000</v>
      </c>
      <c r="G30" s="5">
        <f>Sheet1!G12</f>
        <v>21000000</v>
      </c>
      <c r="H30" s="5">
        <f>Sheet1!H12</f>
        <v>21000000</v>
      </c>
      <c r="I30" s="5">
        <f>Sheet1!I12</f>
        <v>21000000</v>
      </c>
      <c r="J30" s="5">
        <f>Sheet1!J12</f>
        <v>21000000</v>
      </c>
      <c r="K30" s="5">
        <f>Sheet1!K12</f>
        <v>21000000</v>
      </c>
      <c r="L30" s="5">
        <f>Sheet1!L12</f>
        <v>21000000</v>
      </c>
      <c r="M30" s="5">
        <f>Sheet1!M12</f>
        <v>21000000</v>
      </c>
      <c r="N30" s="5">
        <f>Sheet1!N12</f>
        <v>21000000</v>
      </c>
      <c r="O30" s="4">
        <f t="shared" si="8"/>
        <v>252000000</v>
      </c>
    </row>
    <row r="31" spans="1:25" ht="14.25" customHeight="1" x14ac:dyDescent="0.2">
      <c r="B31" s="11" t="s">
        <v>113</v>
      </c>
      <c r="C31" s="5">
        <v>50000000</v>
      </c>
      <c r="D31" s="5">
        <f>C31*75%</f>
        <v>37500000</v>
      </c>
      <c r="E31" s="5">
        <f t="shared" ref="E31:H31" si="12">D31*75%</f>
        <v>28125000</v>
      </c>
      <c r="F31" s="5">
        <f t="shared" si="12"/>
        <v>21093750</v>
      </c>
      <c r="G31" s="5">
        <f t="shared" si="12"/>
        <v>15820312.5</v>
      </c>
      <c r="H31" s="5">
        <f t="shared" si="12"/>
        <v>11865234.375</v>
      </c>
      <c r="I31" s="5">
        <v>0</v>
      </c>
      <c r="J31" s="5">
        <f>H31*75%</f>
        <v>8898925.78125</v>
      </c>
      <c r="K31" s="5">
        <v>0</v>
      </c>
      <c r="L31" s="5">
        <v>0</v>
      </c>
      <c r="M31" s="5">
        <f>D31*75%</f>
        <v>28125000</v>
      </c>
      <c r="N31" s="5">
        <f>E31*75%</f>
        <v>21093750</v>
      </c>
      <c r="O31" s="4">
        <f t="shared" si="8"/>
        <v>222521972.65625</v>
      </c>
    </row>
    <row r="32" spans="1:25" ht="14.25" customHeight="1" x14ac:dyDescent="0.2">
      <c r="B32" s="11" t="s">
        <v>115</v>
      </c>
      <c r="C32" s="5">
        <f>C8*20%</f>
        <v>27990000</v>
      </c>
      <c r="D32" s="5">
        <f t="shared" ref="D32:N32" si="13">D8*20%</f>
        <v>27990000</v>
      </c>
      <c r="E32" s="5">
        <f t="shared" si="13"/>
        <v>35860000</v>
      </c>
      <c r="F32" s="5">
        <f t="shared" si="13"/>
        <v>27990000</v>
      </c>
      <c r="G32" s="5">
        <f t="shared" si="13"/>
        <v>35860000</v>
      </c>
      <c r="H32" s="5">
        <f t="shared" si="13"/>
        <v>27990000</v>
      </c>
      <c r="I32" s="5">
        <f t="shared" si="13"/>
        <v>27990000</v>
      </c>
      <c r="J32" s="5">
        <f t="shared" si="13"/>
        <v>27990000</v>
      </c>
      <c r="K32" s="5">
        <f t="shared" si="13"/>
        <v>31480000</v>
      </c>
      <c r="L32" s="5">
        <f t="shared" si="13"/>
        <v>31480000</v>
      </c>
      <c r="M32" s="5">
        <f t="shared" si="13"/>
        <v>27990000</v>
      </c>
      <c r="N32" s="5">
        <f t="shared" si="13"/>
        <v>27990000</v>
      </c>
      <c r="O32" s="4">
        <f t="shared" si="8"/>
        <v>358600000</v>
      </c>
    </row>
    <row r="33" spans="2:15" ht="14.25" customHeight="1" x14ac:dyDescent="0.2">
      <c r="B33" s="16" t="s">
        <v>114</v>
      </c>
      <c r="C33" s="23">
        <f t="shared" ref="C33:N33" si="14">SUM(C23:C32)</f>
        <v>157860500</v>
      </c>
      <c r="D33" s="23">
        <f t="shared" si="14"/>
        <v>157610500</v>
      </c>
      <c r="E33" s="23">
        <f t="shared" si="14"/>
        <v>171781000</v>
      </c>
      <c r="F33" s="23">
        <f t="shared" si="14"/>
        <v>141204250</v>
      </c>
      <c r="G33" s="23">
        <f t="shared" si="14"/>
        <v>170726312.5</v>
      </c>
      <c r="H33" s="23">
        <f t="shared" si="14"/>
        <v>143225734.375</v>
      </c>
      <c r="I33" s="23">
        <f t="shared" si="14"/>
        <v>131360500</v>
      </c>
      <c r="J33" s="23">
        <f t="shared" si="14"/>
        <v>140259425.78125</v>
      </c>
      <c r="K33" s="23">
        <f t="shared" si="14"/>
        <v>150096000</v>
      </c>
      <c r="L33" s="23">
        <f t="shared" si="14"/>
        <v>150096000</v>
      </c>
      <c r="M33" s="23">
        <f t="shared" si="14"/>
        <v>157032000</v>
      </c>
      <c r="N33" s="23">
        <f t="shared" si="14"/>
        <v>150000750</v>
      </c>
      <c r="O33" s="23">
        <f t="shared" si="8"/>
        <v>1821252972.65625</v>
      </c>
    </row>
    <row r="34" spans="2:15" ht="14.25" customHeight="1" x14ac:dyDescent="0.2"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4"/>
    </row>
    <row r="35" spans="2:15" ht="14.25" customHeight="1" x14ac:dyDescent="0.2">
      <c r="B35" s="11" t="s">
        <v>116</v>
      </c>
      <c r="C35" s="5">
        <f t="shared" ref="C35:N35" si="15">C16-C33</f>
        <v>182089500</v>
      </c>
      <c r="D35" s="5">
        <f t="shared" si="15"/>
        <v>152339500</v>
      </c>
      <c r="E35" s="5">
        <f t="shared" si="15"/>
        <v>170519000</v>
      </c>
      <c r="F35" s="5">
        <f t="shared" si="15"/>
        <v>164745750</v>
      </c>
      <c r="G35" s="5">
        <f t="shared" si="15"/>
        <v>191073687.5</v>
      </c>
      <c r="H35" s="5">
        <f t="shared" si="15"/>
        <v>168724265.625</v>
      </c>
      <c r="I35" s="5">
        <f t="shared" si="15"/>
        <v>173589500</v>
      </c>
      <c r="J35" s="5">
        <f t="shared" si="15"/>
        <v>171690574.21875</v>
      </c>
      <c r="K35" s="5">
        <f t="shared" si="15"/>
        <v>186304000</v>
      </c>
      <c r="L35" s="5">
        <f t="shared" si="15"/>
        <v>197304000</v>
      </c>
      <c r="M35" s="5">
        <f t="shared" si="15"/>
        <v>175918000</v>
      </c>
      <c r="N35" s="5">
        <f t="shared" si="15"/>
        <v>184949250</v>
      </c>
      <c r="O35" s="4"/>
    </row>
    <row r="36" spans="2:15" ht="14.25" customHeight="1" x14ac:dyDescent="0.2">
      <c r="B36" s="16" t="s">
        <v>117</v>
      </c>
      <c r="C36" s="5">
        <f>C35</f>
        <v>182089500</v>
      </c>
      <c r="D36" s="5">
        <f t="shared" ref="D36:N36" si="16">C36+D35</f>
        <v>334429000</v>
      </c>
      <c r="E36" s="5">
        <f t="shared" si="16"/>
        <v>504948000</v>
      </c>
      <c r="F36" s="5">
        <f t="shared" si="16"/>
        <v>669693750</v>
      </c>
      <c r="G36" s="5">
        <f t="shared" si="16"/>
        <v>860767437.5</v>
      </c>
      <c r="H36" s="5">
        <f t="shared" si="16"/>
        <v>1029491703.125</v>
      </c>
      <c r="I36" s="5">
        <f t="shared" si="16"/>
        <v>1203081203.125</v>
      </c>
      <c r="J36" s="5">
        <f t="shared" si="16"/>
        <v>1374771777.34375</v>
      </c>
      <c r="K36" s="5">
        <f t="shared" si="16"/>
        <v>1561075777.34375</v>
      </c>
      <c r="L36" s="5">
        <f t="shared" si="16"/>
        <v>1758379777.34375</v>
      </c>
      <c r="M36" s="5">
        <f t="shared" si="16"/>
        <v>1934297777.34375</v>
      </c>
      <c r="N36" s="5">
        <f t="shared" si="16"/>
        <v>2119247027.34375</v>
      </c>
      <c r="O36" s="4">
        <f>N36</f>
        <v>2119247027.34375</v>
      </c>
    </row>
    <row r="37" spans="2:15" ht="14.25" customHeight="1" x14ac:dyDescent="0.2"/>
    <row r="38" spans="2:15" ht="14.25" customHeight="1" x14ac:dyDescent="0.2"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</row>
    <row r="39" spans="2:15" ht="14.25" customHeight="1" x14ac:dyDescent="0.2">
      <c r="B39" t="s">
        <v>55</v>
      </c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</row>
    <row r="40" spans="2:15" ht="14.25" customHeight="1" x14ac:dyDescent="0.2">
      <c r="C40" s="24"/>
      <c r="D40" s="23"/>
    </row>
    <row r="41" spans="2:15" ht="14.25" customHeight="1" x14ac:dyDescent="0.2">
      <c r="B41" t="s">
        <v>56</v>
      </c>
    </row>
    <row r="42" spans="2:15" ht="14.25" customHeight="1" x14ac:dyDescent="0.2"/>
    <row r="43" spans="2:15" ht="14.25" customHeight="1" x14ac:dyDescent="0.2">
      <c r="B43" t="s">
        <v>57</v>
      </c>
    </row>
    <row r="44" spans="2:15" ht="14.25" customHeight="1" x14ac:dyDescent="0.2">
      <c r="B44" t="s">
        <v>58</v>
      </c>
    </row>
    <row r="45" spans="2:15" ht="14.25" customHeight="1" x14ac:dyDescent="0.2">
      <c r="B45" t="s">
        <v>59</v>
      </c>
    </row>
    <row r="46" spans="2:15" ht="14.25" customHeight="1" x14ac:dyDescent="0.2">
      <c r="B46" t="s">
        <v>60</v>
      </c>
    </row>
    <row r="47" spans="2:15" ht="14.25" customHeight="1" x14ac:dyDescent="0.2">
      <c r="B47" t="s">
        <v>61</v>
      </c>
    </row>
    <row r="48" spans="2:15" ht="14.25" customHeight="1" x14ac:dyDescent="0.2">
      <c r="B48" t="s">
        <v>62</v>
      </c>
    </row>
    <row r="49" spans="2:2" ht="14.25" customHeight="1" x14ac:dyDescent="0.2">
      <c r="B49" t="s">
        <v>63</v>
      </c>
    </row>
    <row r="50" spans="2:2" ht="14.25" customHeight="1" x14ac:dyDescent="0.2">
      <c r="B50" t="s">
        <v>64</v>
      </c>
    </row>
    <row r="51" spans="2:2" ht="14.25" customHeight="1" x14ac:dyDescent="0.2">
      <c r="B51" t="s">
        <v>65</v>
      </c>
    </row>
    <row r="52" spans="2:2" ht="14.25" customHeight="1" x14ac:dyDescent="0.2">
      <c r="B52" t="s">
        <v>66</v>
      </c>
    </row>
    <row r="53" spans="2:2" ht="14.25" customHeight="1" x14ac:dyDescent="0.2">
      <c r="B53" t="s">
        <v>67</v>
      </c>
    </row>
    <row r="54" spans="2:2" ht="14.25" customHeight="1" x14ac:dyDescent="0.2">
      <c r="B54" t="s">
        <v>68</v>
      </c>
    </row>
    <row r="55" spans="2:2" ht="14.25" customHeight="1" x14ac:dyDescent="0.2">
      <c r="B55" t="s">
        <v>69</v>
      </c>
    </row>
    <row r="56" spans="2:2" ht="14.25" customHeight="1" x14ac:dyDescent="0.2">
      <c r="B56" t="s">
        <v>70</v>
      </c>
    </row>
    <row r="57" spans="2:2" ht="14.25" customHeight="1" x14ac:dyDescent="0.2">
      <c r="B57" t="s">
        <v>71</v>
      </c>
    </row>
    <row r="58" spans="2:2" ht="14.25" customHeight="1" x14ac:dyDescent="0.2">
      <c r="B58" t="s">
        <v>72</v>
      </c>
    </row>
    <row r="59" spans="2:2" ht="14.25" customHeight="1" x14ac:dyDescent="0.2">
      <c r="B59" t="s">
        <v>73</v>
      </c>
    </row>
    <row r="60" spans="2:2" ht="14.25" customHeight="1" x14ac:dyDescent="0.2">
      <c r="B60" t="s">
        <v>74</v>
      </c>
    </row>
    <row r="61" spans="2:2" ht="14.25" customHeight="1" x14ac:dyDescent="0.2">
      <c r="B61" t="s">
        <v>75</v>
      </c>
    </row>
    <row r="62" spans="2:2" ht="14.25" customHeight="1" x14ac:dyDescent="0.2">
      <c r="B62" t="s">
        <v>76</v>
      </c>
    </row>
    <row r="63" spans="2:2" ht="14.25" customHeight="1" x14ac:dyDescent="0.2">
      <c r="B63" t="s">
        <v>77</v>
      </c>
    </row>
    <row r="64" spans="2:2" ht="14.25" customHeight="1" x14ac:dyDescent="0.2">
      <c r="B64" t="s">
        <v>78</v>
      </c>
    </row>
    <row r="65" spans="2:2" ht="14.25" customHeight="1" x14ac:dyDescent="0.2">
      <c r="B65" t="s">
        <v>79</v>
      </c>
    </row>
    <row r="66" spans="2:2" ht="14.25" customHeight="1" x14ac:dyDescent="0.2"/>
    <row r="67" spans="2:2" ht="14.25" customHeight="1" x14ac:dyDescent="0.2">
      <c r="B67" t="s">
        <v>80</v>
      </c>
    </row>
    <row r="68" spans="2:2" ht="14.25" customHeight="1" x14ac:dyDescent="0.2">
      <c r="B68" t="s">
        <v>81</v>
      </c>
    </row>
    <row r="69" spans="2:2" ht="14.25" customHeight="1" x14ac:dyDescent="0.2">
      <c r="B69" t="s">
        <v>82</v>
      </c>
    </row>
    <row r="70" spans="2:2" ht="14.25" customHeight="1" x14ac:dyDescent="0.2">
      <c r="B70" t="s">
        <v>83</v>
      </c>
    </row>
    <row r="71" spans="2:2" ht="14.25" customHeight="1" x14ac:dyDescent="0.2">
      <c r="B71" t="s">
        <v>84</v>
      </c>
    </row>
    <row r="72" spans="2:2" ht="14.25" customHeight="1" x14ac:dyDescent="0.2">
      <c r="B72" t="s">
        <v>85</v>
      </c>
    </row>
    <row r="73" spans="2:2" ht="14.25" customHeight="1" x14ac:dyDescent="0.2">
      <c r="B73" t="s">
        <v>86</v>
      </c>
    </row>
    <row r="74" spans="2:2" ht="14.25" customHeight="1" x14ac:dyDescent="0.2">
      <c r="B74" t="s">
        <v>87</v>
      </c>
    </row>
    <row r="75" spans="2:2" ht="14.25" customHeight="1" x14ac:dyDescent="0.2">
      <c r="B75" t="s">
        <v>88</v>
      </c>
    </row>
    <row r="76" spans="2:2" ht="14.25" customHeight="1" x14ac:dyDescent="0.2"/>
    <row r="77" spans="2:2" ht="14.25" customHeight="1" x14ac:dyDescent="0.2">
      <c r="B77" t="s">
        <v>89</v>
      </c>
    </row>
    <row r="78" spans="2:2" ht="14.25" customHeight="1" x14ac:dyDescent="0.2"/>
    <row r="79" spans="2:2" ht="14.25" customHeight="1" x14ac:dyDescent="0.2"/>
    <row r="80" spans="2:2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</sheetData>
  <mergeCells count="1">
    <mergeCell ref="B1:O2"/>
  </mergeCells>
  <pageMargins left="0.7" right="0.7" top="0.75" bottom="0.75" header="0.3" footer="0.3"/>
  <ignoredErrors>
    <ignoredError sqref="E27 F27:G27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A7A8-9756-0544-A257-A9DA59951421}">
  <dimension ref="B3:E38"/>
  <sheetViews>
    <sheetView tabSelected="1" topLeftCell="A10" workbookViewId="0">
      <selection activeCell="G20" sqref="G20"/>
    </sheetView>
  </sheetViews>
  <sheetFormatPr baseColWidth="10" defaultRowHeight="16" x14ac:dyDescent="0.2"/>
  <cols>
    <col min="2" max="2" width="37.5" customWidth="1"/>
    <col min="3" max="3" width="19.83203125" customWidth="1"/>
  </cols>
  <sheetData>
    <row r="3" spans="2:5" ht="17" x14ac:dyDescent="0.2">
      <c r="B3" s="25"/>
      <c r="C3" s="26" t="s">
        <v>33</v>
      </c>
    </row>
    <row r="4" spans="2:5" ht="17" x14ac:dyDescent="0.2">
      <c r="B4" s="27" t="s">
        <v>34</v>
      </c>
      <c r="C4" s="28"/>
    </row>
    <row r="5" spans="2:5" x14ac:dyDescent="0.2">
      <c r="B5" s="25"/>
      <c r="C5" s="28"/>
    </row>
    <row r="6" spans="2:5" ht="17" x14ac:dyDescent="0.2">
      <c r="B6" s="27" t="s">
        <v>35</v>
      </c>
      <c r="C6" s="28"/>
    </row>
    <row r="7" spans="2:5" ht="17" x14ac:dyDescent="0.2">
      <c r="B7" s="27" t="s">
        <v>36</v>
      </c>
      <c r="C7" s="29">
        <f>Sheet2!O36</f>
        <v>2119247027.34375</v>
      </c>
      <c r="E7">
        <v>2119247027.34375</v>
      </c>
    </row>
    <row r="8" spans="2:5" ht="17" x14ac:dyDescent="0.2">
      <c r="B8" s="27" t="s">
        <v>37</v>
      </c>
      <c r="C8" s="29">
        <f>'[1]5 - Cân đối KT tháng'!O8</f>
        <v>82885000</v>
      </c>
    </row>
    <row r="9" spans="2:5" ht="34" x14ac:dyDescent="0.2">
      <c r="B9" s="27" t="s">
        <v>38</v>
      </c>
      <c r="C9" s="29">
        <f>C7+C8</f>
        <v>2202132027.34375</v>
      </c>
    </row>
    <row r="10" spans="2:5" x14ac:dyDescent="0.2">
      <c r="B10" s="30"/>
      <c r="C10" s="31"/>
    </row>
    <row r="11" spans="2:5" ht="17" x14ac:dyDescent="0.2">
      <c r="B11" s="27" t="s">
        <v>39</v>
      </c>
      <c r="C11" s="32"/>
    </row>
    <row r="12" spans="2:5" ht="17" x14ac:dyDescent="0.2">
      <c r="B12" s="27" t="s">
        <v>39</v>
      </c>
      <c r="C12" s="29">
        <v>500000000</v>
      </c>
    </row>
    <row r="13" spans="2:5" ht="34" x14ac:dyDescent="0.2">
      <c r="B13" s="27" t="s">
        <v>40</v>
      </c>
      <c r="C13" s="29">
        <v>50000000</v>
      </c>
    </row>
    <row r="14" spans="2:5" ht="34" x14ac:dyDescent="0.2">
      <c r="B14" s="27" t="s">
        <v>41</v>
      </c>
      <c r="C14" s="29">
        <f>C12-C13</f>
        <v>450000000</v>
      </c>
    </row>
    <row r="15" spans="2:5" ht="17" x14ac:dyDescent="0.2">
      <c r="B15" s="27" t="s">
        <v>42</v>
      </c>
      <c r="C15" s="29">
        <f>C9+C14</f>
        <v>2652132027.34375</v>
      </c>
    </row>
    <row r="16" spans="2:5" x14ac:dyDescent="0.2">
      <c r="B16" s="30"/>
      <c r="C16" s="33"/>
    </row>
    <row r="17" spans="2:3" ht="34" x14ac:dyDescent="0.2">
      <c r="B17" s="27" t="s">
        <v>43</v>
      </c>
      <c r="C17" s="26" t="s">
        <v>33</v>
      </c>
    </row>
    <row r="18" spans="2:3" x14ac:dyDescent="0.2">
      <c r="B18" s="30"/>
      <c r="C18" s="31"/>
    </row>
    <row r="19" spans="2:3" ht="17" x14ac:dyDescent="0.2">
      <c r="B19" s="27" t="s">
        <v>44</v>
      </c>
      <c r="C19" s="32"/>
    </row>
    <row r="20" spans="2:3" ht="17" x14ac:dyDescent="0.2">
      <c r="B20" s="27" t="s">
        <v>45</v>
      </c>
      <c r="C20" s="29">
        <v>296668000</v>
      </c>
    </row>
    <row r="21" spans="2:3" ht="17" x14ac:dyDescent="0.2">
      <c r="B21" s="27" t="s">
        <v>46</v>
      </c>
      <c r="C21" s="29">
        <v>175098000</v>
      </c>
    </row>
    <row r="22" spans="2:3" ht="17" x14ac:dyDescent="0.2">
      <c r="B22" s="27" t="s">
        <v>92</v>
      </c>
      <c r="C22" s="29">
        <f>C20+C21</f>
        <v>471766000</v>
      </c>
    </row>
    <row r="23" spans="2:3" x14ac:dyDescent="0.2">
      <c r="B23" s="27"/>
      <c r="C23" s="29"/>
    </row>
    <row r="24" spans="2:3" ht="17" x14ac:dyDescent="0.2">
      <c r="B24" s="27" t="s">
        <v>94</v>
      </c>
      <c r="C24" s="29">
        <f>343328027-34320000</f>
        <v>309008027</v>
      </c>
    </row>
    <row r="25" spans="2:3" ht="17" x14ac:dyDescent="0.2">
      <c r="B25" s="27" t="s">
        <v>47</v>
      </c>
      <c r="C25" s="29">
        <f>C22+C24</f>
        <v>780774027</v>
      </c>
    </row>
    <row r="26" spans="2:3" x14ac:dyDescent="0.2">
      <c r="B26" s="27"/>
      <c r="C26" s="29"/>
    </row>
    <row r="27" spans="2:3" ht="17" x14ac:dyDescent="0.2">
      <c r="B27" s="27" t="s">
        <v>48</v>
      </c>
      <c r="C27" s="31"/>
    </row>
    <row r="28" spans="2:3" ht="17" x14ac:dyDescent="0.2">
      <c r="B28" s="27" t="s">
        <v>49</v>
      </c>
      <c r="C28" s="29">
        <v>500000000</v>
      </c>
    </row>
    <row r="29" spans="2:3" ht="17" x14ac:dyDescent="0.2">
      <c r="B29" s="27" t="s">
        <v>50</v>
      </c>
      <c r="C29" s="29">
        <v>500000000</v>
      </c>
    </row>
    <row r="30" spans="2:3" ht="17" x14ac:dyDescent="0.2">
      <c r="B30" s="27" t="s">
        <v>51</v>
      </c>
      <c r="C30" s="29">
        <v>500000000</v>
      </c>
    </row>
    <row r="31" spans="2:3" ht="17" x14ac:dyDescent="0.2">
      <c r="B31" s="27" t="s">
        <v>52</v>
      </c>
      <c r="C31" s="29">
        <f>Sheet1!O22</f>
        <v>371358000</v>
      </c>
    </row>
    <row r="32" spans="2:3" ht="17" x14ac:dyDescent="0.2">
      <c r="B32" s="27" t="s">
        <v>53</v>
      </c>
      <c r="C32" s="29">
        <f>SUM(C28:C31)</f>
        <v>1871358000</v>
      </c>
    </row>
    <row r="33" spans="2:3" ht="34" x14ac:dyDescent="0.2">
      <c r="B33" s="27" t="s">
        <v>54</v>
      </c>
      <c r="C33" s="29">
        <f>C25+C32</f>
        <v>2652132027</v>
      </c>
    </row>
    <row r="37" spans="2:3" ht="17" x14ac:dyDescent="0.2">
      <c r="B37" s="11" t="s">
        <v>93</v>
      </c>
    </row>
    <row r="38" spans="2:3" ht="17" x14ac:dyDescent="0.2">
      <c r="B38" s="11" t="s">
        <v>91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2024-05-12T13:38:15Z</dcterms:created>
  <dcterms:modified xsi:type="dcterms:W3CDTF">2024-05-15T10:58:29Z</dcterms:modified>
</cp:coreProperties>
</file>