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Documents\база данных РЭД\"/>
    </mc:Choice>
  </mc:AlternateContent>
  <bookViews>
    <workbookView xWindow="0" yWindow="0" windowWidth="38400" windowHeight="17850"/>
  </bookViews>
  <sheets>
    <sheet name="MAIN" sheetId="1" r:id="rId1"/>
    <sheet name="Клиенты" sheetId="5" r:id="rId2"/>
    <sheet name="МЫ ДОЛЖНЫ" sheetId="6" r:id="rId3"/>
    <sheet name="Сводная таблица 67{продавцы}" sheetId="7" r:id="rId4"/>
    <sheet name="Сводная таблица 50" sheetId="8" r:id="rId5"/>
    <sheet name="договоренности с перевозчиком" sheetId="9" r:id="rId6"/>
    <sheet name="только для ДИМЫ" sheetId="10" r:id="rId7"/>
    <sheet name="ПРЕМИЯMAIN" sheetId="11" r:id="rId8"/>
    <sheet name="ТОРА и РЭД" sheetId="12" r:id="rId9"/>
  </sheets>
  <definedNames>
    <definedName name="_xlnm._FilterDatabase" localSheetId="0" hidden="1">MAIN!$A$1:$BX$720</definedName>
    <definedName name="_xlnm._FilterDatabase" localSheetId="1" hidden="1">Клиенты!$A$1:$E$2</definedName>
    <definedName name="_xlnm._FilterDatabase" localSheetId="6" hidden="1">'только для ДИМЫ'!$A$1:$S$260</definedName>
    <definedName name="Z_1B79A909_C12E_4AF6_9E4D_B2F211A727CE_.wvu.FilterData" localSheetId="0" hidden="1">MAIN!$C$160:$C$172</definedName>
    <definedName name="Z_37D279FC_8790_4E10_BBE2_B582FD115CFF_.wvu.FilterData" localSheetId="6" hidden="1">'только для ДИМЫ'!$A$1:$M$260</definedName>
    <definedName name="Z_ADAD3B33_32C1_4586_B9B3_812D8D256D1C_.wvu.FilterData" localSheetId="0" hidden="1">MAIN!$C$1:$E$1</definedName>
  </definedNames>
  <calcPr calcId="162913"/>
  <customWorkbookViews>
    <customWorkbookView name="Фильтр 1" guid="{37D279FC-8790-4E10-BBE2-B582FD115CFF}" maximized="1" windowWidth="0" windowHeight="0" activeSheetId="0"/>
    <customWorkbookView name="Фильтр 2" guid="{1B79A909-C12E-4AF6-9E4D-B2F211A727CE}" maximized="1" windowWidth="0" windowHeight="0" activeSheetId="0"/>
    <customWorkbookView name="Фильтр 8" guid="{ADAD3B33-32C1-4586-B9B3-812D8D256D1C}" maximized="1" windowWidth="0" windowHeight="0" activeSheetId="0"/>
  </customWorkbookViews>
  <pivotCaches>
    <pivotCache cacheId="2" r:id="rId10"/>
    <pivotCache cacheId="3" r:id="rId11"/>
    <pivotCache cacheId="4" r:id="rId12"/>
    <pivotCache cacheId="5" r:id="rId13"/>
  </pivotCaches>
</workbook>
</file>

<file path=xl/calcChain.xml><?xml version="1.0" encoding="utf-8"?>
<calcChain xmlns="http://schemas.openxmlformats.org/spreadsheetml/2006/main">
  <c r="A107" i="12" l="1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F41" i="12"/>
  <c r="F40" i="12"/>
  <c r="F36" i="12"/>
  <c r="A36" i="12"/>
  <c r="A35" i="12"/>
  <c r="A34" i="12"/>
  <c r="A33" i="12"/>
  <c r="A32" i="12"/>
  <c r="A31" i="12"/>
  <c r="A30" i="12"/>
  <c r="A29" i="12"/>
  <c r="F28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F16" i="12"/>
  <c r="A16" i="12"/>
  <c r="F15" i="12"/>
  <c r="A15" i="12"/>
  <c r="F14" i="12"/>
  <c r="A14" i="12"/>
  <c r="A13" i="12"/>
  <c r="F12" i="12"/>
  <c r="A12" i="12"/>
  <c r="A11" i="12"/>
  <c r="F10" i="12"/>
  <c r="A10" i="12"/>
  <c r="A9" i="12"/>
  <c r="A8" i="12"/>
  <c r="A7" i="12"/>
  <c r="A6" i="12"/>
  <c r="A5" i="12"/>
  <c r="A4" i="12"/>
  <c r="A3" i="12"/>
  <c r="A2" i="12"/>
  <c r="B206" i="10"/>
  <c r="A206" i="10"/>
  <c r="B203" i="10"/>
  <c r="A203" i="10"/>
  <c r="A65" i="10"/>
  <c r="A61" i="10"/>
  <c r="A58" i="10"/>
  <c r="A55" i="10"/>
  <c r="H22" i="8"/>
  <c r="C22" i="8"/>
  <c r="D22" i="8" s="1"/>
  <c r="E22" i="8" s="1"/>
  <c r="C19" i="8"/>
  <c r="N53" i="7"/>
  <c r="D31" i="7"/>
  <c r="C31" i="7"/>
  <c r="C29" i="7"/>
  <c r="B29" i="7"/>
  <c r="D22" i="7"/>
  <c r="Q23" i="7" s="1"/>
  <c r="C21" i="7"/>
  <c r="B21" i="7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AF650" i="1"/>
  <c r="K650" i="1"/>
  <c r="AF649" i="1"/>
  <c r="K649" i="1"/>
  <c r="AF648" i="1"/>
  <c r="K648" i="1"/>
  <c r="AF647" i="1"/>
  <c r="K647" i="1"/>
  <c r="AF646" i="1"/>
  <c r="K646" i="1"/>
  <c r="AF645" i="1"/>
  <c r="K645" i="1"/>
  <c r="AF644" i="1"/>
  <c r="K644" i="1"/>
  <c r="AF643" i="1"/>
  <c r="K643" i="1"/>
  <c r="AF642" i="1"/>
  <c r="K642" i="1"/>
  <c r="AF641" i="1"/>
  <c r="K641" i="1"/>
  <c r="AF640" i="1"/>
  <c r="K640" i="1"/>
  <c r="AF639" i="1"/>
  <c r="K639" i="1"/>
  <c r="AF638" i="1"/>
  <c r="K638" i="1"/>
  <c r="AF637" i="1"/>
  <c r="K637" i="1"/>
  <c r="AF636" i="1"/>
  <c r="K636" i="1"/>
  <c r="AF635" i="1"/>
  <c r="K635" i="1"/>
  <c r="AF634" i="1"/>
  <c r="K634" i="1"/>
  <c r="AF633" i="1"/>
  <c r="K633" i="1"/>
  <c r="AF632" i="1"/>
  <c r="K632" i="1"/>
  <c r="AF631" i="1"/>
  <c r="K631" i="1"/>
  <c r="AF630" i="1"/>
  <c r="K630" i="1"/>
  <c r="AF629" i="1"/>
  <c r="K629" i="1"/>
  <c r="AF628" i="1"/>
  <c r="K628" i="1"/>
  <c r="AF627" i="1"/>
  <c r="K627" i="1"/>
  <c r="AF626" i="1"/>
  <c r="K626" i="1"/>
  <c r="AF625" i="1"/>
  <c r="K625" i="1"/>
  <c r="AF624" i="1"/>
  <c r="K624" i="1"/>
  <c r="AF623" i="1"/>
  <c r="K623" i="1"/>
  <c r="AF622" i="1"/>
  <c r="K622" i="1"/>
  <c r="AF621" i="1"/>
  <c r="K621" i="1"/>
  <c r="AF620" i="1"/>
  <c r="K620" i="1"/>
  <c r="AF619" i="1"/>
  <c r="K619" i="1"/>
  <c r="AV618" i="1"/>
  <c r="AF618" i="1"/>
  <c r="K618" i="1"/>
  <c r="AV617" i="1"/>
  <c r="AF617" i="1"/>
  <c r="K617" i="1"/>
  <c r="AV616" i="1"/>
  <c r="AF616" i="1"/>
  <c r="K616" i="1"/>
  <c r="AV615" i="1"/>
  <c r="AF615" i="1"/>
  <c r="K615" i="1"/>
  <c r="AV614" i="1"/>
  <c r="AF614" i="1"/>
  <c r="K614" i="1"/>
  <c r="AV613" i="1"/>
  <c r="AF613" i="1"/>
  <c r="K613" i="1"/>
  <c r="AV612" i="1"/>
  <c r="AF612" i="1"/>
  <c r="K612" i="1"/>
  <c r="AV611" i="1"/>
  <c r="AF611" i="1"/>
  <c r="K611" i="1"/>
  <c r="AV610" i="1"/>
  <c r="AF610" i="1"/>
  <c r="K610" i="1"/>
  <c r="AV609" i="1"/>
  <c r="AF609" i="1"/>
  <c r="K609" i="1"/>
  <c r="AV608" i="1"/>
  <c r="AF608" i="1"/>
  <c r="K608" i="1"/>
  <c r="AV607" i="1"/>
  <c r="AF607" i="1"/>
  <c r="K607" i="1"/>
  <c r="AV606" i="1"/>
  <c r="AF606" i="1"/>
  <c r="K606" i="1"/>
  <c r="AV605" i="1"/>
  <c r="AF605" i="1"/>
  <c r="K605" i="1"/>
  <c r="AV604" i="1"/>
  <c r="AF604" i="1"/>
  <c r="K604" i="1"/>
  <c r="AV603" i="1"/>
  <c r="AF603" i="1"/>
  <c r="K603" i="1"/>
  <c r="AV602" i="1"/>
  <c r="AF602" i="1"/>
  <c r="K602" i="1"/>
  <c r="AV601" i="1"/>
  <c r="AF601" i="1"/>
  <c r="K601" i="1"/>
  <c r="AV600" i="1"/>
  <c r="AF600" i="1"/>
  <c r="K600" i="1"/>
  <c r="AV599" i="1"/>
  <c r="AF599" i="1"/>
  <c r="K599" i="1"/>
  <c r="AV598" i="1"/>
  <c r="AF598" i="1"/>
  <c r="K598" i="1"/>
  <c r="AV597" i="1"/>
  <c r="AF597" i="1"/>
  <c r="K597" i="1"/>
  <c r="AV596" i="1"/>
  <c r="AF596" i="1"/>
  <c r="K596" i="1"/>
  <c r="AV595" i="1"/>
  <c r="AF595" i="1"/>
  <c r="K595" i="1"/>
  <c r="AV594" i="1"/>
  <c r="AF594" i="1"/>
  <c r="K594" i="1"/>
  <c r="AV593" i="1"/>
  <c r="AF593" i="1"/>
  <c r="K593" i="1"/>
  <c r="AV592" i="1"/>
  <c r="AF592" i="1"/>
  <c r="K592" i="1"/>
  <c r="AV591" i="1"/>
  <c r="AF591" i="1"/>
  <c r="K591" i="1"/>
  <c r="AV590" i="1"/>
  <c r="AF590" i="1"/>
  <c r="K590" i="1"/>
  <c r="AV589" i="1"/>
  <c r="AF589" i="1"/>
  <c r="K589" i="1"/>
  <c r="AV588" i="1"/>
  <c r="AF588" i="1"/>
  <c r="K588" i="1"/>
  <c r="AV587" i="1"/>
  <c r="AF587" i="1"/>
  <c r="K587" i="1"/>
  <c r="AV586" i="1"/>
  <c r="AF586" i="1"/>
  <c r="K586" i="1"/>
  <c r="AV585" i="1"/>
  <c r="AF585" i="1"/>
  <c r="K585" i="1"/>
  <c r="AV584" i="1"/>
  <c r="AF584" i="1"/>
  <c r="K584" i="1"/>
  <c r="AV583" i="1"/>
  <c r="AF583" i="1"/>
  <c r="K583" i="1"/>
  <c r="AV582" i="1"/>
  <c r="AF582" i="1"/>
  <c r="K582" i="1"/>
  <c r="AV581" i="1"/>
  <c r="AF581" i="1"/>
  <c r="K581" i="1"/>
  <c r="AV580" i="1"/>
  <c r="AF580" i="1"/>
  <c r="K580" i="1"/>
  <c r="AV579" i="1"/>
  <c r="AF579" i="1"/>
  <c r="K579" i="1"/>
  <c r="AV578" i="1"/>
  <c r="AF578" i="1"/>
  <c r="K578" i="1"/>
  <c r="AV577" i="1"/>
  <c r="AF577" i="1"/>
  <c r="K577" i="1"/>
  <c r="AV576" i="1"/>
  <c r="AF576" i="1"/>
  <c r="K576" i="1"/>
  <c r="AV575" i="1"/>
  <c r="AF575" i="1"/>
  <c r="K575" i="1"/>
  <c r="AV574" i="1"/>
  <c r="AF574" i="1"/>
  <c r="K574" i="1"/>
  <c r="AV573" i="1"/>
  <c r="AF573" i="1"/>
  <c r="K573" i="1"/>
  <c r="AV572" i="1"/>
  <c r="AF572" i="1"/>
  <c r="K572" i="1"/>
  <c r="AV571" i="1"/>
  <c r="AF571" i="1"/>
  <c r="K571" i="1"/>
  <c r="AV570" i="1"/>
  <c r="AF570" i="1"/>
  <c r="K570" i="1"/>
  <c r="AV569" i="1"/>
  <c r="AF569" i="1"/>
  <c r="K569" i="1"/>
  <c r="AV568" i="1"/>
  <c r="AF568" i="1"/>
  <c r="K568" i="1"/>
  <c r="AV567" i="1"/>
  <c r="AF567" i="1"/>
  <c r="K567" i="1"/>
  <c r="AV566" i="1"/>
  <c r="AF566" i="1"/>
  <c r="K566" i="1"/>
  <c r="AV565" i="1"/>
  <c r="AF565" i="1"/>
  <c r="K565" i="1"/>
  <c r="AV564" i="1"/>
  <c r="AF564" i="1"/>
  <c r="K564" i="1"/>
  <c r="AV563" i="1"/>
  <c r="AF563" i="1"/>
  <c r="K563" i="1"/>
  <c r="AV562" i="1"/>
  <c r="AF562" i="1"/>
  <c r="K562" i="1"/>
  <c r="AV561" i="1"/>
  <c r="AF561" i="1"/>
  <c r="K561" i="1"/>
  <c r="AV560" i="1"/>
  <c r="AF560" i="1"/>
  <c r="K560" i="1"/>
  <c r="AV559" i="1"/>
  <c r="AF559" i="1"/>
  <c r="K559" i="1"/>
  <c r="AV558" i="1"/>
  <c r="AF558" i="1"/>
  <c r="K558" i="1"/>
  <c r="AV557" i="1"/>
  <c r="AF557" i="1"/>
  <c r="K557" i="1"/>
  <c r="AV556" i="1"/>
  <c r="AF556" i="1"/>
  <c r="K556" i="1"/>
  <c r="AV555" i="1"/>
  <c r="AF555" i="1"/>
  <c r="K555" i="1"/>
  <c r="AF554" i="1"/>
  <c r="Z554" i="1"/>
  <c r="AV554" i="1" s="1"/>
  <c r="K554" i="1"/>
  <c r="AV553" i="1"/>
  <c r="AF553" i="1"/>
  <c r="K553" i="1"/>
  <c r="AF552" i="1"/>
  <c r="Z552" i="1"/>
  <c r="AV552" i="1" s="1"/>
  <c r="K552" i="1"/>
  <c r="AV551" i="1"/>
  <c r="AF551" i="1"/>
  <c r="K551" i="1"/>
  <c r="AF550" i="1"/>
  <c r="Z550" i="1"/>
  <c r="AV550" i="1" s="1"/>
  <c r="K550" i="1"/>
  <c r="AV549" i="1"/>
  <c r="AF549" i="1"/>
  <c r="K549" i="1"/>
  <c r="AV548" i="1"/>
  <c r="AF548" i="1"/>
  <c r="K548" i="1"/>
  <c r="AV547" i="1"/>
  <c r="AF547" i="1"/>
  <c r="K547" i="1"/>
  <c r="AV546" i="1"/>
  <c r="AF546" i="1"/>
  <c r="K546" i="1"/>
  <c r="AV545" i="1"/>
  <c r="AF545" i="1"/>
  <c r="K545" i="1"/>
  <c r="AV544" i="1"/>
  <c r="AF544" i="1"/>
  <c r="K544" i="1"/>
  <c r="AV543" i="1"/>
  <c r="AF543" i="1"/>
  <c r="K543" i="1"/>
  <c r="AV542" i="1"/>
  <c r="AF542" i="1"/>
  <c r="K542" i="1"/>
  <c r="AV541" i="1"/>
  <c r="AF541" i="1"/>
  <c r="K541" i="1"/>
  <c r="AV540" i="1"/>
  <c r="AF540" i="1"/>
  <c r="K540" i="1"/>
  <c r="AV539" i="1"/>
  <c r="AF539" i="1"/>
  <c r="K539" i="1"/>
  <c r="AV538" i="1"/>
  <c r="AF538" i="1"/>
  <c r="K538" i="1"/>
  <c r="AV537" i="1"/>
  <c r="AF537" i="1"/>
  <c r="K537" i="1"/>
  <c r="AV536" i="1"/>
  <c r="AF536" i="1"/>
  <c r="K536" i="1"/>
  <c r="AV535" i="1"/>
  <c r="AF535" i="1"/>
  <c r="K535" i="1"/>
  <c r="AV534" i="1"/>
  <c r="AF534" i="1"/>
  <c r="K534" i="1"/>
  <c r="AV533" i="1"/>
  <c r="AF533" i="1"/>
  <c r="K533" i="1"/>
  <c r="AV532" i="1"/>
  <c r="AF532" i="1"/>
  <c r="K532" i="1"/>
  <c r="AV531" i="1"/>
  <c r="AF531" i="1"/>
  <c r="K531" i="1"/>
  <c r="AV530" i="1"/>
  <c r="AF530" i="1"/>
  <c r="K530" i="1"/>
  <c r="AV529" i="1"/>
  <c r="AF529" i="1"/>
  <c r="K529" i="1"/>
  <c r="AV528" i="1"/>
  <c r="AF528" i="1"/>
  <c r="K528" i="1"/>
  <c r="BA527" i="1"/>
  <c r="AF527" i="1"/>
  <c r="Z527" i="1"/>
  <c r="AV527" i="1" s="1"/>
  <c r="K527" i="1"/>
  <c r="AF526" i="1"/>
  <c r="Z526" i="1"/>
  <c r="AV526" i="1" s="1"/>
  <c r="K526" i="1"/>
  <c r="AF525" i="1"/>
  <c r="Z525" i="1"/>
  <c r="AV525" i="1" s="1"/>
  <c r="K525" i="1"/>
  <c r="AF524" i="1"/>
  <c r="Z524" i="1"/>
  <c r="AV524" i="1" s="1"/>
  <c r="K524" i="1"/>
  <c r="BA523" i="1"/>
  <c r="AF523" i="1"/>
  <c r="Z523" i="1"/>
  <c r="AV523" i="1" s="1"/>
  <c r="K523" i="1"/>
  <c r="AF522" i="1"/>
  <c r="Z522" i="1"/>
  <c r="AV522" i="1" s="1"/>
  <c r="K522" i="1"/>
  <c r="AF521" i="1"/>
  <c r="Z521" i="1"/>
  <c r="AV521" i="1" s="1"/>
  <c r="K521" i="1"/>
  <c r="AF520" i="1"/>
  <c r="Z520" i="1"/>
  <c r="AV520" i="1" s="1"/>
  <c r="K520" i="1"/>
  <c r="AF519" i="1"/>
  <c r="Z519" i="1"/>
  <c r="AV519" i="1" s="1"/>
  <c r="K519" i="1"/>
  <c r="AV518" i="1"/>
  <c r="AF518" i="1"/>
  <c r="Z518" i="1"/>
  <c r="K518" i="1"/>
  <c r="AF517" i="1"/>
  <c r="Z517" i="1"/>
  <c r="AV517" i="1" s="1"/>
  <c r="K517" i="1"/>
  <c r="AF516" i="1"/>
  <c r="Z516" i="1"/>
  <c r="AV516" i="1" s="1"/>
  <c r="K516" i="1"/>
  <c r="AF515" i="1"/>
  <c r="Z515" i="1"/>
  <c r="AV515" i="1" s="1"/>
  <c r="K515" i="1"/>
  <c r="AF514" i="1"/>
  <c r="Z514" i="1"/>
  <c r="AV514" i="1" s="1"/>
  <c r="K514" i="1"/>
  <c r="AF513" i="1"/>
  <c r="Z513" i="1"/>
  <c r="AV513" i="1" s="1"/>
  <c r="K513" i="1"/>
  <c r="AV512" i="1"/>
  <c r="AF512" i="1"/>
  <c r="K512" i="1"/>
  <c r="AF511" i="1"/>
  <c r="Z511" i="1"/>
  <c r="AV511" i="1" s="1"/>
  <c r="K511" i="1"/>
  <c r="AV510" i="1"/>
  <c r="AF510" i="1"/>
  <c r="K510" i="1"/>
  <c r="AV509" i="1"/>
  <c r="AF509" i="1"/>
  <c r="K509" i="1"/>
  <c r="AV508" i="1"/>
  <c r="AF508" i="1"/>
  <c r="K508" i="1"/>
  <c r="AV507" i="1"/>
  <c r="AF507" i="1"/>
  <c r="K507" i="1"/>
  <c r="AV506" i="1"/>
  <c r="AF506" i="1"/>
  <c r="K506" i="1"/>
  <c r="AV505" i="1"/>
  <c r="AF505" i="1"/>
  <c r="K505" i="1"/>
  <c r="AV504" i="1"/>
  <c r="AF504" i="1"/>
  <c r="K504" i="1"/>
  <c r="AV503" i="1"/>
  <c r="AF503" i="1"/>
  <c r="K503" i="1"/>
  <c r="AV502" i="1"/>
  <c r="AF502" i="1"/>
  <c r="K502" i="1"/>
  <c r="AV501" i="1"/>
  <c r="AF501" i="1"/>
  <c r="K501" i="1"/>
  <c r="AV500" i="1"/>
  <c r="AF500" i="1"/>
  <c r="K500" i="1"/>
  <c r="AV499" i="1"/>
  <c r="AF499" i="1"/>
  <c r="K499" i="1"/>
  <c r="AV498" i="1"/>
  <c r="AF498" i="1"/>
  <c r="K498" i="1"/>
  <c r="AV497" i="1"/>
  <c r="AF497" i="1"/>
  <c r="K497" i="1"/>
  <c r="AF496" i="1"/>
  <c r="K496" i="1"/>
  <c r="AV495" i="1"/>
  <c r="AF495" i="1"/>
  <c r="K495" i="1"/>
  <c r="AF494" i="1"/>
  <c r="Z494" i="1"/>
  <c r="Z496" i="1" s="1"/>
  <c r="AV496" i="1" s="1"/>
  <c r="K494" i="1"/>
  <c r="AF493" i="1"/>
  <c r="Z493" i="1"/>
  <c r="AV493" i="1" s="1"/>
  <c r="K493" i="1"/>
  <c r="AF492" i="1"/>
  <c r="Z492" i="1"/>
  <c r="AV492" i="1" s="1"/>
  <c r="K492" i="1"/>
  <c r="AV491" i="1"/>
  <c r="AS491" i="1"/>
  <c r="AF491" i="1"/>
  <c r="K491" i="1"/>
  <c r="AV490" i="1"/>
  <c r="AS490" i="1"/>
  <c r="AF490" i="1"/>
  <c r="K490" i="1"/>
  <c r="AV489" i="1"/>
  <c r="AS489" i="1"/>
  <c r="AF489" i="1"/>
  <c r="Z489" i="1"/>
  <c r="K489" i="1"/>
  <c r="AS488" i="1"/>
  <c r="AF488" i="1"/>
  <c r="Z488" i="1"/>
  <c r="AV488" i="1" s="1"/>
  <c r="K488" i="1"/>
  <c r="AS487" i="1"/>
  <c r="AF487" i="1"/>
  <c r="Z487" i="1"/>
  <c r="AV487" i="1" s="1"/>
  <c r="K487" i="1"/>
  <c r="AW486" i="1"/>
  <c r="AS486" i="1"/>
  <c r="AF486" i="1"/>
  <c r="Z486" i="1"/>
  <c r="AV486" i="1" s="1"/>
  <c r="K486" i="1"/>
  <c r="AF485" i="1"/>
  <c r="AW484" i="1"/>
  <c r="AS484" i="1"/>
  <c r="AF484" i="1"/>
  <c r="Z484" i="1"/>
  <c r="AV484" i="1" s="1"/>
  <c r="K484" i="1"/>
  <c r="AW483" i="1"/>
  <c r="AS483" i="1"/>
  <c r="AF483" i="1"/>
  <c r="Z483" i="1"/>
  <c r="AV483" i="1" s="1"/>
  <c r="K483" i="1"/>
  <c r="AW482" i="1"/>
  <c r="AS482" i="1"/>
  <c r="AF482" i="1"/>
  <c r="Z482" i="1"/>
  <c r="AV482" i="1" s="1"/>
  <c r="K482" i="1"/>
  <c r="AF481" i="1"/>
  <c r="AW480" i="1"/>
  <c r="AS480" i="1"/>
  <c r="AF480" i="1"/>
  <c r="Z480" i="1"/>
  <c r="AV480" i="1" s="1"/>
  <c r="K480" i="1"/>
  <c r="AW479" i="1"/>
  <c r="AS479" i="1"/>
  <c r="AF479" i="1"/>
  <c r="Z479" i="1"/>
  <c r="AV479" i="1" s="1"/>
  <c r="K479" i="1"/>
  <c r="AW478" i="1"/>
  <c r="AS478" i="1"/>
  <c r="AF478" i="1"/>
  <c r="Z478" i="1"/>
  <c r="AV478" i="1" s="1"/>
  <c r="K478" i="1"/>
  <c r="AW477" i="1"/>
  <c r="AS477" i="1"/>
  <c r="AF477" i="1"/>
  <c r="Z477" i="1"/>
  <c r="AV477" i="1" s="1"/>
  <c r="K477" i="1"/>
  <c r="AW476" i="1"/>
  <c r="AS476" i="1"/>
  <c r="AF476" i="1"/>
  <c r="Z476" i="1"/>
  <c r="AV476" i="1" s="1"/>
  <c r="K476" i="1"/>
  <c r="AW475" i="1"/>
  <c r="AS475" i="1"/>
  <c r="AF475" i="1"/>
  <c r="Z475" i="1"/>
  <c r="AV475" i="1" s="1"/>
  <c r="K475" i="1"/>
  <c r="AW474" i="1"/>
  <c r="AS474" i="1"/>
  <c r="AF474" i="1"/>
  <c r="Z474" i="1"/>
  <c r="AV474" i="1" s="1"/>
  <c r="K474" i="1"/>
  <c r="AW473" i="1"/>
  <c r="AS473" i="1"/>
  <c r="AF473" i="1"/>
  <c r="Z473" i="1"/>
  <c r="AV473" i="1" s="1"/>
  <c r="K473" i="1"/>
  <c r="AW472" i="1"/>
  <c r="AS472" i="1"/>
  <c r="AF472" i="1"/>
  <c r="Z472" i="1"/>
  <c r="AV472" i="1" s="1"/>
  <c r="K472" i="1"/>
  <c r="AW471" i="1"/>
  <c r="AS471" i="1"/>
  <c r="AF471" i="1"/>
  <c r="Z471" i="1"/>
  <c r="AV471" i="1" s="1"/>
  <c r="K471" i="1"/>
  <c r="AW470" i="1"/>
  <c r="AS470" i="1"/>
  <c r="AF470" i="1"/>
  <c r="Z470" i="1"/>
  <c r="AV470" i="1" s="1"/>
  <c r="K470" i="1"/>
  <c r="AW469" i="1"/>
  <c r="AS469" i="1"/>
  <c r="AF469" i="1"/>
  <c r="Z469" i="1"/>
  <c r="AV469" i="1" s="1"/>
  <c r="K469" i="1"/>
  <c r="AW468" i="1"/>
  <c r="AS468" i="1"/>
  <c r="AF468" i="1"/>
  <c r="Z468" i="1"/>
  <c r="AV468" i="1" s="1"/>
  <c r="K468" i="1"/>
  <c r="AW467" i="1"/>
  <c r="AS467" i="1"/>
  <c r="AF467" i="1"/>
  <c r="Z467" i="1"/>
  <c r="AV467" i="1" s="1"/>
  <c r="K467" i="1"/>
  <c r="AW466" i="1"/>
  <c r="AS466" i="1"/>
  <c r="AF466" i="1"/>
  <c r="Z466" i="1"/>
  <c r="AV466" i="1" s="1"/>
  <c r="K466" i="1"/>
  <c r="AW465" i="1"/>
  <c r="AS465" i="1"/>
  <c r="AF465" i="1"/>
  <c r="Z465" i="1"/>
  <c r="AV465" i="1" s="1"/>
  <c r="K465" i="1"/>
  <c r="AW464" i="1"/>
  <c r="AS464" i="1"/>
  <c r="AF464" i="1"/>
  <c r="Z464" i="1"/>
  <c r="AV464" i="1" s="1"/>
  <c r="K464" i="1"/>
  <c r="AW463" i="1"/>
  <c r="AV463" i="1"/>
  <c r="AS463" i="1"/>
  <c r="AF463" i="1"/>
  <c r="K463" i="1"/>
  <c r="AW462" i="1"/>
  <c r="AS462" i="1"/>
  <c r="AF462" i="1"/>
  <c r="Z462" i="1"/>
  <c r="AV462" i="1" s="1"/>
  <c r="K462" i="1"/>
  <c r="AW461" i="1"/>
  <c r="AV461" i="1"/>
  <c r="AS461" i="1"/>
  <c r="AF461" i="1"/>
  <c r="K461" i="1"/>
  <c r="AW460" i="1"/>
  <c r="AS460" i="1"/>
  <c r="AF460" i="1"/>
  <c r="Z460" i="1"/>
  <c r="AV460" i="1" s="1"/>
  <c r="K460" i="1"/>
  <c r="AW459" i="1"/>
  <c r="AV459" i="1"/>
  <c r="AS459" i="1"/>
  <c r="AF459" i="1"/>
  <c r="K459" i="1"/>
  <c r="AW458" i="1"/>
  <c r="AS458" i="1"/>
  <c r="AF458" i="1"/>
  <c r="Z458" i="1"/>
  <c r="AV458" i="1" s="1"/>
  <c r="K458" i="1"/>
  <c r="AW457" i="1"/>
  <c r="AV457" i="1"/>
  <c r="AS457" i="1"/>
  <c r="AF457" i="1"/>
  <c r="K457" i="1"/>
  <c r="AW456" i="1"/>
  <c r="AS456" i="1"/>
  <c r="AF456" i="1"/>
  <c r="Z456" i="1"/>
  <c r="AV456" i="1" s="1"/>
  <c r="K456" i="1"/>
  <c r="AW455" i="1"/>
  <c r="AS455" i="1"/>
  <c r="AF455" i="1"/>
  <c r="Z455" i="1"/>
  <c r="AV455" i="1" s="1"/>
  <c r="K455" i="1"/>
  <c r="AW454" i="1"/>
  <c r="AV454" i="1"/>
  <c r="AS454" i="1"/>
  <c r="AF454" i="1"/>
  <c r="K454" i="1"/>
  <c r="AW453" i="1"/>
  <c r="AV453" i="1"/>
  <c r="AS453" i="1"/>
  <c r="AF453" i="1"/>
  <c r="K453" i="1"/>
  <c r="AW452" i="1"/>
  <c r="AS452" i="1"/>
  <c r="AF452" i="1"/>
  <c r="Z452" i="1"/>
  <c r="AV452" i="1" s="1"/>
  <c r="K452" i="1"/>
  <c r="AW451" i="1"/>
  <c r="AS451" i="1"/>
  <c r="AF451" i="1"/>
  <c r="K451" i="1"/>
  <c r="AW450" i="1"/>
  <c r="AS450" i="1"/>
  <c r="AF450" i="1"/>
  <c r="Z450" i="1"/>
  <c r="AV450" i="1" s="1"/>
  <c r="K450" i="1"/>
  <c r="AW449" i="1"/>
  <c r="AS449" i="1"/>
  <c r="AF449" i="1"/>
  <c r="Z449" i="1"/>
  <c r="AV449" i="1" s="1"/>
  <c r="K449" i="1"/>
  <c r="AS448" i="1"/>
  <c r="AF448" i="1"/>
  <c r="Z448" i="1"/>
  <c r="AV448" i="1" s="1"/>
  <c r="K448" i="1"/>
  <c r="AW447" i="1"/>
  <c r="AS447" i="1"/>
  <c r="AF447" i="1"/>
  <c r="Z447" i="1"/>
  <c r="AV447" i="1" s="1"/>
  <c r="K447" i="1"/>
  <c r="AW446" i="1"/>
  <c r="AS446" i="1"/>
  <c r="AF446" i="1"/>
  <c r="Z446" i="1"/>
  <c r="AV446" i="1" s="1"/>
  <c r="K446" i="1"/>
  <c r="AW445" i="1"/>
  <c r="AV445" i="1"/>
  <c r="AS445" i="1"/>
  <c r="AF445" i="1"/>
  <c r="K445" i="1"/>
  <c r="AW444" i="1"/>
  <c r="AV444" i="1"/>
  <c r="AS444" i="1"/>
  <c r="AF444" i="1"/>
  <c r="K444" i="1"/>
  <c r="AW443" i="1"/>
  <c r="AV443" i="1"/>
  <c r="AS443" i="1"/>
  <c r="AF443" i="1"/>
  <c r="K443" i="1"/>
  <c r="AW442" i="1"/>
  <c r="AV442" i="1"/>
  <c r="AS442" i="1"/>
  <c r="AF442" i="1"/>
  <c r="K442" i="1"/>
  <c r="AW441" i="1"/>
  <c r="AS441" i="1"/>
  <c r="AF441" i="1"/>
  <c r="Z441" i="1"/>
  <c r="AV441" i="1" s="1"/>
  <c r="K441" i="1"/>
  <c r="AW440" i="1"/>
  <c r="AV440" i="1"/>
  <c r="AS440" i="1"/>
  <c r="AF440" i="1"/>
  <c r="K440" i="1"/>
  <c r="AW439" i="1"/>
  <c r="AV439" i="1"/>
  <c r="AS439" i="1"/>
  <c r="AF439" i="1"/>
  <c r="K439" i="1"/>
  <c r="AS438" i="1"/>
  <c r="AF438" i="1"/>
  <c r="Z438" i="1"/>
  <c r="AV438" i="1" s="1"/>
  <c r="K438" i="1"/>
  <c r="AW437" i="1"/>
  <c r="AS437" i="1"/>
  <c r="AF437" i="1"/>
  <c r="Z437" i="1"/>
  <c r="AV437" i="1" s="1"/>
  <c r="K437" i="1"/>
  <c r="AW436" i="1"/>
  <c r="AV436" i="1"/>
  <c r="AS436" i="1"/>
  <c r="AF436" i="1"/>
  <c r="K436" i="1"/>
  <c r="AW435" i="1"/>
  <c r="AS435" i="1"/>
  <c r="AF435" i="1"/>
  <c r="Z435" i="1"/>
  <c r="AV435" i="1" s="1"/>
  <c r="K435" i="1"/>
  <c r="AW434" i="1"/>
  <c r="AS434" i="1"/>
  <c r="AF434" i="1"/>
  <c r="Z434" i="1"/>
  <c r="AV434" i="1" s="1"/>
  <c r="K434" i="1"/>
  <c r="AW433" i="1"/>
  <c r="AV433" i="1"/>
  <c r="AS433" i="1"/>
  <c r="AF433" i="1"/>
  <c r="K433" i="1"/>
  <c r="AW432" i="1"/>
  <c r="AS432" i="1"/>
  <c r="AF432" i="1"/>
  <c r="Z432" i="1"/>
  <c r="AV432" i="1" s="1"/>
  <c r="K432" i="1"/>
  <c r="AW431" i="1"/>
  <c r="AS431" i="1"/>
  <c r="AF431" i="1"/>
  <c r="Z431" i="1"/>
  <c r="AV431" i="1" s="1"/>
  <c r="K431" i="1"/>
  <c r="AW430" i="1"/>
  <c r="AV430" i="1"/>
  <c r="AS430" i="1"/>
  <c r="AF430" i="1"/>
  <c r="Z430" i="1"/>
  <c r="K430" i="1"/>
  <c r="AW429" i="1"/>
  <c r="AS429" i="1"/>
  <c r="AF429" i="1"/>
  <c r="Z429" i="1"/>
  <c r="AV429" i="1" s="1"/>
  <c r="K429" i="1"/>
  <c r="AW428" i="1"/>
  <c r="AV428" i="1"/>
  <c r="AS428" i="1"/>
  <c r="AF428" i="1"/>
  <c r="K428" i="1"/>
  <c r="AW427" i="1"/>
  <c r="AS427" i="1"/>
  <c r="AF427" i="1"/>
  <c r="Z427" i="1"/>
  <c r="AV427" i="1" s="1"/>
  <c r="K427" i="1"/>
  <c r="AW426" i="1"/>
  <c r="AS426" i="1"/>
  <c r="AF426" i="1"/>
  <c r="Z426" i="1"/>
  <c r="AV426" i="1" s="1"/>
  <c r="K426" i="1"/>
  <c r="AW425" i="1"/>
  <c r="AS425" i="1"/>
  <c r="AF425" i="1"/>
  <c r="Z425" i="1"/>
  <c r="AV425" i="1" s="1"/>
  <c r="K425" i="1"/>
  <c r="AW424" i="1"/>
  <c r="AV424" i="1"/>
  <c r="AS424" i="1"/>
  <c r="AF424" i="1"/>
  <c r="K424" i="1"/>
  <c r="AW423" i="1"/>
  <c r="AS423" i="1"/>
  <c r="AF423" i="1"/>
  <c r="Z423" i="1"/>
  <c r="AV423" i="1" s="1"/>
  <c r="K423" i="1"/>
  <c r="AW422" i="1"/>
  <c r="AS422" i="1"/>
  <c r="AF422" i="1"/>
  <c r="Z422" i="1"/>
  <c r="AV422" i="1" s="1"/>
  <c r="K422" i="1"/>
  <c r="AW421" i="1"/>
  <c r="AV421" i="1"/>
  <c r="AS421" i="1"/>
  <c r="AF421" i="1"/>
  <c r="K421" i="1"/>
  <c r="AW420" i="1"/>
  <c r="AS420" i="1"/>
  <c r="AF420" i="1"/>
  <c r="Z420" i="1"/>
  <c r="AV420" i="1" s="1"/>
  <c r="K420" i="1"/>
  <c r="AW419" i="1"/>
  <c r="AV419" i="1"/>
  <c r="AS419" i="1"/>
  <c r="AF419" i="1"/>
  <c r="Z419" i="1"/>
  <c r="K419" i="1"/>
  <c r="AW418" i="1"/>
  <c r="AV418" i="1"/>
  <c r="AS418" i="1"/>
  <c r="AF418" i="1"/>
  <c r="K418" i="1"/>
  <c r="AW417" i="1"/>
  <c r="AS417" i="1"/>
  <c r="AF417" i="1"/>
  <c r="Z417" i="1"/>
  <c r="AV417" i="1" s="1"/>
  <c r="K417" i="1"/>
  <c r="AW416" i="1"/>
  <c r="AS416" i="1"/>
  <c r="AF416" i="1"/>
  <c r="Z416" i="1"/>
  <c r="AV416" i="1" s="1"/>
  <c r="K416" i="1"/>
  <c r="AW415" i="1"/>
  <c r="AS415" i="1"/>
  <c r="AF415" i="1"/>
  <c r="Z415" i="1"/>
  <c r="AV415" i="1" s="1"/>
  <c r="K415" i="1"/>
  <c r="AW414" i="1"/>
  <c r="AV414" i="1"/>
  <c r="AS414" i="1"/>
  <c r="AF414" i="1"/>
  <c r="K414" i="1"/>
  <c r="AW413" i="1"/>
  <c r="AV413" i="1"/>
  <c r="AS413" i="1"/>
  <c r="AF413" i="1"/>
  <c r="K413" i="1"/>
  <c r="AW412" i="1"/>
  <c r="AV412" i="1"/>
  <c r="AS412" i="1"/>
  <c r="AF412" i="1"/>
  <c r="K412" i="1"/>
  <c r="AW411" i="1"/>
  <c r="AS411" i="1"/>
  <c r="AF411" i="1"/>
  <c r="Z411" i="1"/>
  <c r="AV411" i="1" s="1"/>
  <c r="K411" i="1"/>
  <c r="AW410" i="1"/>
  <c r="AS410" i="1"/>
  <c r="AF410" i="1"/>
  <c r="Z410" i="1"/>
  <c r="AV410" i="1" s="1"/>
  <c r="K410" i="1"/>
  <c r="AW409" i="1"/>
  <c r="AS409" i="1"/>
  <c r="AF409" i="1"/>
  <c r="Z409" i="1"/>
  <c r="AV409" i="1" s="1"/>
  <c r="K409" i="1"/>
  <c r="AW408" i="1"/>
  <c r="AS408" i="1"/>
  <c r="AF408" i="1"/>
  <c r="Z408" i="1"/>
  <c r="AV408" i="1" s="1"/>
  <c r="K408" i="1"/>
  <c r="AV407" i="1"/>
  <c r="AS407" i="1"/>
  <c r="AF407" i="1"/>
  <c r="K407" i="1"/>
  <c r="AW406" i="1"/>
  <c r="AS406" i="1"/>
  <c r="AF406" i="1"/>
  <c r="Z406" i="1"/>
  <c r="AV406" i="1" s="1"/>
  <c r="K406" i="1"/>
  <c r="AW405" i="1"/>
  <c r="AS405" i="1"/>
  <c r="AF405" i="1"/>
  <c r="Z405" i="1"/>
  <c r="AV405" i="1" s="1"/>
  <c r="K405" i="1"/>
  <c r="AW404" i="1"/>
  <c r="AS404" i="1"/>
  <c r="AF404" i="1"/>
  <c r="Z404" i="1"/>
  <c r="AV404" i="1" s="1"/>
  <c r="K404" i="1"/>
  <c r="AW403" i="1"/>
  <c r="AV403" i="1"/>
  <c r="AS403" i="1"/>
  <c r="AF403" i="1"/>
  <c r="K403" i="1"/>
  <c r="AW402" i="1"/>
  <c r="AS402" i="1"/>
  <c r="AF402" i="1"/>
  <c r="Z402" i="1"/>
  <c r="AV402" i="1" s="1"/>
  <c r="K402" i="1"/>
  <c r="AW401" i="1"/>
  <c r="AS401" i="1"/>
  <c r="AF401" i="1"/>
  <c r="Z401" i="1"/>
  <c r="AV401" i="1" s="1"/>
  <c r="K401" i="1"/>
  <c r="AW400" i="1"/>
  <c r="AS400" i="1"/>
  <c r="AF400" i="1"/>
  <c r="Z400" i="1"/>
  <c r="AV400" i="1" s="1"/>
  <c r="K400" i="1"/>
  <c r="AW399" i="1"/>
  <c r="AV399" i="1"/>
  <c r="AS399" i="1"/>
  <c r="AF399" i="1"/>
  <c r="K399" i="1"/>
  <c r="AW398" i="1"/>
  <c r="AV398" i="1"/>
  <c r="AS398" i="1"/>
  <c r="AF398" i="1"/>
  <c r="K398" i="1"/>
  <c r="AW397" i="1"/>
  <c r="AS397" i="1"/>
  <c r="AF397" i="1"/>
  <c r="Z397" i="1"/>
  <c r="AV397" i="1" s="1"/>
  <c r="K397" i="1"/>
  <c r="AW396" i="1"/>
  <c r="AS396" i="1"/>
  <c r="AF396" i="1"/>
  <c r="Z396" i="1"/>
  <c r="AV396" i="1" s="1"/>
  <c r="K396" i="1"/>
  <c r="AW395" i="1"/>
  <c r="AS395" i="1"/>
  <c r="AF395" i="1"/>
  <c r="Z395" i="1"/>
  <c r="AV395" i="1" s="1"/>
  <c r="K395" i="1"/>
  <c r="AW394" i="1"/>
  <c r="AS394" i="1"/>
  <c r="AF394" i="1"/>
  <c r="Z394" i="1"/>
  <c r="AV394" i="1" s="1"/>
  <c r="K394" i="1"/>
  <c r="AW393" i="1"/>
  <c r="AS393" i="1"/>
  <c r="AF393" i="1"/>
  <c r="Z393" i="1"/>
  <c r="AV393" i="1" s="1"/>
  <c r="K393" i="1"/>
  <c r="AW392" i="1"/>
  <c r="AS392" i="1"/>
  <c r="AF392" i="1"/>
  <c r="Z392" i="1"/>
  <c r="AV392" i="1" s="1"/>
  <c r="K392" i="1"/>
  <c r="AW391" i="1"/>
  <c r="AS391" i="1"/>
  <c r="AF391" i="1"/>
  <c r="Z391" i="1"/>
  <c r="AV391" i="1" s="1"/>
  <c r="K391" i="1"/>
  <c r="AW390" i="1"/>
  <c r="AS390" i="1"/>
  <c r="AF390" i="1"/>
  <c r="Z390" i="1"/>
  <c r="AV390" i="1" s="1"/>
  <c r="K390" i="1"/>
  <c r="AW389" i="1"/>
  <c r="AV389" i="1"/>
  <c r="AS389" i="1"/>
  <c r="AF389" i="1"/>
  <c r="K389" i="1"/>
  <c r="AW388" i="1"/>
  <c r="AS388" i="1"/>
  <c r="AF388" i="1"/>
  <c r="Z388" i="1"/>
  <c r="AV388" i="1" s="1"/>
  <c r="K388" i="1"/>
  <c r="AW387" i="1"/>
  <c r="AS387" i="1"/>
  <c r="AF387" i="1"/>
  <c r="Z387" i="1"/>
  <c r="AV387" i="1" s="1"/>
  <c r="K387" i="1"/>
  <c r="AW386" i="1"/>
  <c r="AS386" i="1"/>
  <c r="AF386" i="1"/>
  <c r="Z386" i="1"/>
  <c r="AV386" i="1" s="1"/>
  <c r="K386" i="1"/>
  <c r="AW385" i="1"/>
  <c r="AS385" i="1"/>
  <c r="AF385" i="1"/>
  <c r="Z385" i="1"/>
  <c r="AV385" i="1" s="1"/>
  <c r="K385" i="1"/>
  <c r="AW384" i="1"/>
  <c r="AS384" i="1"/>
  <c r="AF384" i="1"/>
  <c r="Z384" i="1"/>
  <c r="AV384" i="1" s="1"/>
  <c r="K384" i="1"/>
  <c r="AW383" i="1"/>
  <c r="AV383" i="1"/>
  <c r="AS383" i="1"/>
  <c r="AF383" i="1"/>
  <c r="K383" i="1"/>
  <c r="AW382" i="1"/>
  <c r="AV382" i="1"/>
  <c r="AS382" i="1"/>
  <c r="AF382" i="1"/>
  <c r="K382" i="1"/>
  <c r="AW381" i="1"/>
  <c r="AS381" i="1"/>
  <c r="AF381" i="1"/>
  <c r="Z381" i="1"/>
  <c r="AV381" i="1" s="1"/>
  <c r="X381" i="1"/>
  <c r="K381" i="1"/>
  <c r="AW380" i="1"/>
  <c r="AS380" i="1"/>
  <c r="AF380" i="1"/>
  <c r="Z380" i="1"/>
  <c r="AV380" i="1" s="1"/>
  <c r="K380" i="1"/>
  <c r="AW379" i="1"/>
  <c r="AS379" i="1"/>
  <c r="AF379" i="1"/>
  <c r="Z379" i="1"/>
  <c r="AV379" i="1" s="1"/>
  <c r="K379" i="1"/>
  <c r="AW378" i="1"/>
  <c r="AS378" i="1"/>
  <c r="AF378" i="1"/>
  <c r="Z378" i="1"/>
  <c r="AV378" i="1" s="1"/>
  <c r="K378" i="1"/>
  <c r="AW377" i="1"/>
  <c r="AS377" i="1"/>
  <c r="AF377" i="1"/>
  <c r="Z377" i="1"/>
  <c r="AV377" i="1" s="1"/>
  <c r="K377" i="1"/>
  <c r="AW376" i="1"/>
  <c r="AS376" i="1"/>
  <c r="AF376" i="1"/>
  <c r="Z376" i="1"/>
  <c r="AV376" i="1" s="1"/>
  <c r="K376" i="1"/>
  <c r="AW375" i="1"/>
  <c r="AV375" i="1"/>
  <c r="AS375" i="1"/>
  <c r="AF375" i="1"/>
  <c r="Z375" i="1"/>
  <c r="X375" i="1"/>
  <c r="K375" i="1"/>
  <c r="AW374" i="1"/>
  <c r="AS374" i="1"/>
  <c r="AF374" i="1"/>
  <c r="Z374" i="1"/>
  <c r="AV374" i="1" s="1"/>
  <c r="K374" i="1"/>
  <c r="AW373" i="1"/>
  <c r="AS373" i="1"/>
  <c r="AF373" i="1"/>
  <c r="Z373" i="1"/>
  <c r="AV373" i="1" s="1"/>
  <c r="K373" i="1"/>
  <c r="AW372" i="1"/>
  <c r="AV372" i="1"/>
  <c r="AS372" i="1"/>
  <c r="AF372" i="1"/>
  <c r="K372" i="1"/>
  <c r="AW371" i="1"/>
  <c r="AV371" i="1"/>
  <c r="AS371" i="1"/>
  <c r="AF371" i="1"/>
  <c r="Z371" i="1"/>
  <c r="K371" i="1"/>
  <c r="AW370" i="1"/>
  <c r="AS370" i="1"/>
  <c r="AF370" i="1"/>
  <c r="Z370" i="1"/>
  <c r="AV370" i="1" s="1"/>
  <c r="K370" i="1"/>
  <c r="AW369" i="1"/>
  <c r="AS369" i="1"/>
  <c r="AF369" i="1"/>
  <c r="Z369" i="1"/>
  <c r="AV369" i="1" s="1"/>
  <c r="K369" i="1"/>
  <c r="AW368" i="1"/>
  <c r="AS368" i="1"/>
  <c r="AF368" i="1"/>
  <c r="Z368" i="1"/>
  <c r="AV368" i="1" s="1"/>
  <c r="K368" i="1"/>
  <c r="AW367" i="1"/>
  <c r="AS367" i="1"/>
  <c r="AF367" i="1"/>
  <c r="Z367" i="1"/>
  <c r="AV367" i="1" s="1"/>
  <c r="K367" i="1"/>
  <c r="AW366" i="1"/>
  <c r="AS366" i="1"/>
  <c r="AF366" i="1"/>
  <c r="Z366" i="1"/>
  <c r="AV366" i="1" s="1"/>
  <c r="K366" i="1"/>
  <c r="AW365" i="1"/>
  <c r="AV365" i="1"/>
  <c r="AS365" i="1"/>
  <c r="AF365" i="1"/>
  <c r="K365" i="1"/>
  <c r="AW364" i="1"/>
  <c r="AV364" i="1"/>
  <c r="AS364" i="1"/>
  <c r="AF364" i="1"/>
  <c r="K364" i="1"/>
  <c r="AW363" i="1"/>
  <c r="AS363" i="1"/>
  <c r="AF363" i="1"/>
  <c r="Z363" i="1"/>
  <c r="AV363" i="1" s="1"/>
  <c r="K363" i="1"/>
  <c r="AW362" i="1"/>
  <c r="AS362" i="1"/>
  <c r="AF362" i="1"/>
  <c r="Z362" i="1"/>
  <c r="AV362" i="1" s="1"/>
  <c r="K362" i="1"/>
  <c r="AW361" i="1"/>
  <c r="AS361" i="1"/>
  <c r="AF361" i="1"/>
  <c r="Z361" i="1"/>
  <c r="AV361" i="1" s="1"/>
  <c r="K361" i="1"/>
  <c r="AW360" i="1"/>
  <c r="AS360" i="1"/>
  <c r="AF360" i="1"/>
  <c r="Z360" i="1"/>
  <c r="K360" i="1"/>
  <c r="AW359" i="1"/>
  <c r="AS359" i="1"/>
  <c r="AF359" i="1"/>
  <c r="Z359" i="1"/>
  <c r="AV359" i="1" s="1"/>
  <c r="K359" i="1"/>
  <c r="AW358" i="1"/>
  <c r="AV358" i="1"/>
  <c r="AS358" i="1"/>
  <c r="AF358" i="1"/>
  <c r="K358" i="1"/>
  <c r="AW357" i="1"/>
  <c r="AV357" i="1"/>
  <c r="AS357" i="1"/>
  <c r="AF357" i="1"/>
  <c r="K357" i="1"/>
  <c r="AW356" i="1"/>
  <c r="AV356" i="1"/>
  <c r="AS356" i="1"/>
  <c r="AF356" i="1"/>
  <c r="K356" i="1"/>
  <c r="AW355" i="1"/>
  <c r="AS355" i="1"/>
  <c r="AF355" i="1"/>
  <c r="Z355" i="1"/>
  <c r="AV355" i="1" s="1"/>
  <c r="K355" i="1"/>
  <c r="AW354" i="1"/>
  <c r="AV354" i="1"/>
  <c r="AS354" i="1"/>
  <c r="AF354" i="1"/>
  <c r="K354" i="1"/>
  <c r="AW353" i="1"/>
  <c r="AS353" i="1"/>
  <c r="AF353" i="1"/>
  <c r="Z353" i="1"/>
  <c r="AV353" i="1" s="1"/>
  <c r="K353" i="1"/>
  <c r="AW352" i="1"/>
  <c r="AV352" i="1"/>
  <c r="AS352" i="1"/>
  <c r="AF352" i="1"/>
  <c r="K352" i="1"/>
  <c r="AW351" i="1"/>
  <c r="AV351" i="1"/>
  <c r="AS351" i="1"/>
  <c r="AF351" i="1"/>
  <c r="K351" i="1"/>
  <c r="AW350" i="1"/>
  <c r="AS350" i="1"/>
  <c r="AF350" i="1"/>
  <c r="Z350" i="1"/>
  <c r="AV350" i="1" s="1"/>
  <c r="K350" i="1"/>
  <c r="AW349" i="1"/>
  <c r="AS349" i="1"/>
  <c r="AF349" i="1"/>
  <c r="Z349" i="1"/>
  <c r="AV349" i="1" s="1"/>
  <c r="K349" i="1"/>
  <c r="AW348" i="1"/>
  <c r="AS348" i="1"/>
  <c r="AF348" i="1"/>
  <c r="Z348" i="1"/>
  <c r="AV348" i="1" s="1"/>
  <c r="K348" i="1"/>
  <c r="AW347" i="1"/>
  <c r="AS347" i="1"/>
  <c r="AF347" i="1"/>
  <c r="Z347" i="1"/>
  <c r="AV347" i="1" s="1"/>
  <c r="K347" i="1"/>
  <c r="AW346" i="1"/>
  <c r="AS346" i="1"/>
  <c r="AF346" i="1"/>
  <c r="Z346" i="1"/>
  <c r="AV346" i="1" s="1"/>
  <c r="K346" i="1"/>
  <c r="AW345" i="1"/>
  <c r="AS345" i="1"/>
  <c r="AF345" i="1"/>
  <c r="Z345" i="1"/>
  <c r="AV345" i="1" s="1"/>
  <c r="K345" i="1"/>
  <c r="AW344" i="1"/>
  <c r="AS344" i="1"/>
  <c r="AF344" i="1"/>
  <c r="Z344" i="1"/>
  <c r="AV344" i="1" s="1"/>
  <c r="K344" i="1"/>
  <c r="AW343" i="1"/>
  <c r="AS343" i="1"/>
  <c r="AF343" i="1"/>
  <c r="Z343" i="1"/>
  <c r="AV343" i="1" s="1"/>
  <c r="X343" i="1"/>
  <c r="K343" i="1"/>
  <c r="AW342" i="1"/>
  <c r="AS342" i="1"/>
  <c r="AF342" i="1"/>
  <c r="Z342" i="1"/>
  <c r="AV342" i="1" s="1"/>
  <c r="K342" i="1"/>
  <c r="AW341" i="1"/>
  <c r="AS341" i="1"/>
  <c r="AF341" i="1"/>
  <c r="Z341" i="1"/>
  <c r="AV341" i="1" s="1"/>
  <c r="K341" i="1"/>
  <c r="AW340" i="1"/>
  <c r="AV340" i="1"/>
  <c r="AS340" i="1"/>
  <c r="AF340" i="1"/>
  <c r="K340" i="1"/>
  <c r="AW339" i="1"/>
  <c r="AS339" i="1"/>
  <c r="AF339" i="1"/>
  <c r="Z339" i="1"/>
  <c r="AV339" i="1" s="1"/>
  <c r="K339" i="1"/>
  <c r="AW338" i="1"/>
  <c r="AV338" i="1"/>
  <c r="AS338" i="1"/>
  <c r="AF338" i="1"/>
  <c r="K338" i="1"/>
  <c r="AW337" i="1"/>
  <c r="AS337" i="1"/>
  <c r="AF337" i="1"/>
  <c r="Z337" i="1"/>
  <c r="AV337" i="1" s="1"/>
  <c r="K337" i="1"/>
  <c r="AW336" i="1"/>
  <c r="AS336" i="1"/>
  <c r="AF336" i="1"/>
  <c r="Z336" i="1"/>
  <c r="AV336" i="1" s="1"/>
  <c r="X336" i="1"/>
  <c r="K336" i="1"/>
  <c r="AW335" i="1"/>
  <c r="AS335" i="1"/>
  <c r="AF335" i="1"/>
  <c r="Z335" i="1"/>
  <c r="AV335" i="1" s="1"/>
  <c r="K335" i="1"/>
  <c r="AW334" i="1"/>
  <c r="AV334" i="1"/>
  <c r="AS334" i="1"/>
  <c r="AF334" i="1"/>
  <c r="K334" i="1"/>
  <c r="AW333" i="1"/>
  <c r="AV333" i="1"/>
  <c r="AS333" i="1"/>
  <c r="AF333" i="1"/>
  <c r="K333" i="1"/>
  <c r="AW332" i="1"/>
  <c r="AV332" i="1"/>
  <c r="AS332" i="1"/>
  <c r="AF332" i="1"/>
  <c r="K332" i="1"/>
  <c r="AW331" i="1"/>
  <c r="AS331" i="1"/>
  <c r="AF331" i="1"/>
  <c r="Z331" i="1"/>
  <c r="AV331" i="1" s="1"/>
  <c r="K331" i="1"/>
  <c r="AW330" i="1"/>
  <c r="AS330" i="1"/>
  <c r="AF330" i="1"/>
  <c r="Z330" i="1"/>
  <c r="AV330" i="1" s="1"/>
  <c r="X330" i="1"/>
  <c r="K330" i="1"/>
  <c r="AW329" i="1"/>
  <c r="AS329" i="1"/>
  <c r="AF329" i="1"/>
  <c r="Z329" i="1"/>
  <c r="AV329" i="1" s="1"/>
  <c r="K329" i="1"/>
  <c r="AW328" i="1"/>
  <c r="AS328" i="1"/>
  <c r="AF328" i="1"/>
  <c r="Z328" i="1"/>
  <c r="AV328" i="1" s="1"/>
  <c r="K328" i="1"/>
  <c r="AW327" i="1"/>
  <c r="AV327" i="1"/>
  <c r="AS327" i="1"/>
  <c r="AF327" i="1"/>
  <c r="K327" i="1"/>
  <c r="AW326" i="1"/>
  <c r="AV326" i="1"/>
  <c r="AS326" i="1"/>
  <c r="AP326" i="1"/>
  <c r="AF326" i="1"/>
  <c r="Z326" i="1"/>
  <c r="K326" i="1"/>
  <c r="AW325" i="1"/>
  <c r="AV325" i="1"/>
  <c r="AS325" i="1"/>
  <c r="AF325" i="1"/>
  <c r="K325" i="1"/>
  <c r="AW324" i="1"/>
  <c r="AS324" i="1"/>
  <c r="AF324" i="1"/>
  <c r="Z324" i="1"/>
  <c r="AV324" i="1" s="1"/>
  <c r="K324" i="1"/>
  <c r="AW323" i="1"/>
  <c r="AV323" i="1"/>
  <c r="AS323" i="1"/>
  <c r="AF323" i="1"/>
  <c r="K323" i="1"/>
  <c r="AW322" i="1"/>
  <c r="AS322" i="1"/>
  <c r="AF322" i="1"/>
  <c r="Z322" i="1"/>
  <c r="AV322" i="1" s="1"/>
  <c r="K322" i="1"/>
  <c r="AW321" i="1"/>
  <c r="AV321" i="1"/>
  <c r="AS321" i="1"/>
  <c r="AF321" i="1"/>
  <c r="K321" i="1"/>
  <c r="AW320" i="1"/>
  <c r="AS320" i="1"/>
  <c r="AF320" i="1"/>
  <c r="Z320" i="1"/>
  <c r="AV320" i="1" s="1"/>
  <c r="K320" i="1"/>
  <c r="AW319" i="1"/>
  <c r="AV319" i="1"/>
  <c r="AS319" i="1"/>
  <c r="AP319" i="1"/>
  <c r="AF319" i="1"/>
  <c r="K319" i="1"/>
  <c r="AW318" i="1"/>
  <c r="AV318" i="1"/>
  <c r="AS318" i="1"/>
  <c r="AF318" i="1"/>
  <c r="K318" i="1"/>
  <c r="AW317" i="1"/>
  <c r="AS317" i="1"/>
  <c r="AF317" i="1"/>
  <c r="Z317" i="1"/>
  <c r="AV317" i="1" s="1"/>
  <c r="K317" i="1"/>
  <c r="AW316" i="1"/>
  <c r="AV316" i="1"/>
  <c r="AS316" i="1"/>
  <c r="AF316" i="1"/>
  <c r="K316" i="1"/>
  <c r="AW315" i="1"/>
  <c r="AS315" i="1"/>
  <c r="AF315" i="1"/>
  <c r="Z315" i="1"/>
  <c r="AV315" i="1" s="1"/>
  <c r="K315" i="1"/>
  <c r="AW314" i="1"/>
  <c r="AS314" i="1"/>
  <c r="AF314" i="1"/>
  <c r="Z314" i="1"/>
  <c r="AV314" i="1" s="1"/>
  <c r="K314" i="1"/>
  <c r="AW313" i="1"/>
  <c r="AV313" i="1"/>
  <c r="AS313" i="1"/>
  <c r="AF313" i="1"/>
  <c r="K313" i="1"/>
  <c r="AW312" i="1"/>
  <c r="AV312" i="1"/>
  <c r="AS312" i="1"/>
  <c r="AF312" i="1"/>
  <c r="K312" i="1"/>
  <c r="AW311" i="1"/>
  <c r="AV311" i="1"/>
  <c r="AS311" i="1"/>
  <c r="AF311" i="1"/>
  <c r="K311" i="1"/>
  <c r="AW310" i="1"/>
  <c r="AS310" i="1"/>
  <c r="AF310" i="1"/>
  <c r="Z310" i="1"/>
  <c r="AV310" i="1" s="1"/>
  <c r="X310" i="1"/>
  <c r="K310" i="1"/>
  <c r="AW309" i="1"/>
  <c r="AS309" i="1"/>
  <c r="AF309" i="1"/>
  <c r="Z309" i="1"/>
  <c r="AV309" i="1" s="1"/>
  <c r="K309" i="1"/>
  <c r="AW308" i="1"/>
  <c r="AV308" i="1"/>
  <c r="AS308" i="1"/>
  <c r="AF308" i="1"/>
  <c r="K308" i="1"/>
  <c r="AW307" i="1"/>
  <c r="AS307" i="1"/>
  <c r="AF307" i="1"/>
  <c r="Z307" i="1"/>
  <c r="AV307" i="1" s="1"/>
  <c r="K307" i="1"/>
  <c r="AW306" i="1"/>
  <c r="AV306" i="1"/>
  <c r="AS306" i="1"/>
  <c r="AF306" i="1"/>
  <c r="K306" i="1"/>
  <c r="AW305" i="1"/>
  <c r="AV305" i="1"/>
  <c r="AS305" i="1"/>
  <c r="AF305" i="1"/>
  <c r="K305" i="1"/>
  <c r="AW304" i="1"/>
  <c r="AS304" i="1"/>
  <c r="AF304" i="1"/>
  <c r="Z304" i="1"/>
  <c r="AV304" i="1" s="1"/>
  <c r="K304" i="1"/>
  <c r="AW303" i="1"/>
  <c r="AV303" i="1"/>
  <c r="AS303" i="1"/>
  <c r="AF303" i="1"/>
  <c r="K303" i="1"/>
  <c r="AW302" i="1"/>
  <c r="AV302" i="1"/>
  <c r="AS302" i="1"/>
  <c r="AF302" i="1"/>
  <c r="K302" i="1"/>
  <c r="AW301" i="1"/>
  <c r="AV301" i="1"/>
  <c r="AS301" i="1"/>
  <c r="AF301" i="1"/>
  <c r="K301" i="1"/>
  <c r="AW300" i="1"/>
  <c r="AV300" i="1"/>
  <c r="AS300" i="1"/>
  <c r="AF300" i="1"/>
  <c r="K300" i="1"/>
  <c r="AW299" i="1"/>
  <c r="AS299" i="1"/>
  <c r="AF299" i="1"/>
  <c r="Z299" i="1"/>
  <c r="AV299" i="1" s="1"/>
  <c r="K299" i="1"/>
  <c r="AW298" i="1"/>
  <c r="AV298" i="1"/>
  <c r="AS298" i="1"/>
  <c r="AF298" i="1"/>
  <c r="K298" i="1"/>
  <c r="AW297" i="1"/>
  <c r="AV297" i="1"/>
  <c r="AS297" i="1"/>
  <c r="AF297" i="1"/>
  <c r="K297" i="1"/>
  <c r="AW296" i="1"/>
  <c r="AS296" i="1"/>
  <c r="AF296" i="1"/>
  <c r="Z296" i="1"/>
  <c r="AV296" i="1" s="1"/>
  <c r="K296" i="1"/>
  <c r="AW295" i="1"/>
  <c r="AV295" i="1"/>
  <c r="AS295" i="1"/>
  <c r="AF295" i="1"/>
  <c r="K295" i="1"/>
  <c r="AW294" i="1"/>
  <c r="AV294" i="1"/>
  <c r="AS294" i="1"/>
  <c r="AF294" i="1"/>
  <c r="K294" i="1"/>
  <c r="AW293" i="1"/>
  <c r="AS293" i="1"/>
  <c r="AF293" i="1"/>
  <c r="Z293" i="1"/>
  <c r="AV293" i="1" s="1"/>
  <c r="K293" i="1"/>
  <c r="AW292" i="1"/>
  <c r="AS292" i="1"/>
  <c r="AF292" i="1"/>
  <c r="Z292" i="1"/>
  <c r="AV292" i="1" s="1"/>
  <c r="K292" i="1"/>
  <c r="AW291" i="1"/>
  <c r="AS291" i="1"/>
  <c r="AF291" i="1"/>
  <c r="Z291" i="1"/>
  <c r="AV291" i="1" s="1"/>
  <c r="X291" i="1"/>
  <c r="K291" i="1"/>
  <c r="AW290" i="1"/>
  <c r="AV290" i="1"/>
  <c r="AS290" i="1"/>
  <c r="AF290" i="1"/>
  <c r="K290" i="1"/>
  <c r="AW289" i="1"/>
  <c r="AS289" i="1"/>
  <c r="AF289" i="1"/>
  <c r="Z289" i="1"/>
  <c r="AV289" i="1" s="1"/>
  <c r="K289" i="1"/>
  <c r="AW288" i="1"/>
  <c r="AS288" i="1"/>
  <c r="AF288" i="1"/>
  <c r="Z288" i="1"/>
  <c r="AV288" i="1" s="1"/>
  <c r="K288" i="1"/>
  <c r="AV287" i="1"/>
  <c r="AS287" i="1"/>
  <c r="AF287" i="1"/>
  <c r="K287" i="1"/>
  <c r="AW286" i="1"/>
  <c r="AV286" i="1"/>
  <c r="AS286" i="1"/>
  <c r="AF286" i="1"/>
  <c r="K286" i="1"/>
  <c r="AW285" i="1"/>
  <c r="AV285" i="1"/>
  <c r="AS285" i="1"/>
  <c r="AF285" i="1"/>
  <c r="K285" i="1"/>
  <c r="AW284" i="1"/>
  <c r="AV284" i="1"/>
  <c r="AS284" i="1"/>
  <c r="AF284" i="1"/>
  <c r="K284" i="1"/>
  <c r="AW283" i="1"/>
  <c r="AV283" i="1"/>
  <c r="AS283" i="1"/>
  <c r="AF283" i="1"/>
  <c r="K283" i="1"/>
  <c r="AW282" i="1"/>
  <c r="AV282" i="1"/>
  <c r="AS282" i="1"/>
  <c r="AF282" i="1"/>
  <c r="K282" i="1"/>
  <c r="AW281" i="1"/>
  <c r="AV281" i="1"/>
  <c r="AS281" i="1"/>
  <c r="AP281" i="1"/>
  <c r="AF281" i="1"/>
  <c r="K281" i="1"/>
  <c r="AW280" i="1"/>
  <c r="AV280" i="1"/>
  <c r="AS280" i="1"/>
  <c r="AF280" i="1"/>
  <c r="K280" i="1"/>
  <c r="AW279" i="1"/>
  <c r="AS279" i="1"/>
  <c r="AF279" i="1"/>
  <c r="Z279" i="1"/>
  <c r="AV279" i="1" s="1"/>
  <c r="K279" i="1"/>
  <c r="AW278" i="1"/>
  <c r="AV278" i="1"/>
  <c r="AS278" i="1"/>
  <c r="AF278" i="1"/>
  <c r="K278" i="1"/>
  <c r="AW277" i="1"/>
  <c r="AS277" i="1"/>
  <c r="AF277" i="1"/>
  <c r="Z277" i="1"/>
  <c r="AV277" i="1" s="1"/>
  <c r="AW276" i="1"/>
  <c r="AS276" i="1"/>
  <c r="AF276" i="1"/>
  <c r="Z276" i="1"/>
  <c r="AV276" i="1" s="1"/>
  <c r="K276" i="1"/>
  <c r="AW275" i="1"/>
  <c r="AS275" i="1"/>
  <c r="AF275" i="1"/>
  <c r="Z275" i="1"/>
  <c r="AV275" i="1" s="1"/>
  <c r="K275" i="1"/>
  <c r="AW274" i="1"/>
  <c r="AV274" i="1"/>
  <c r="AS274" i="1"/>
  <c r="AF274" i="1"/>
  <c r="AW273" i="1"/>
  <c r="AV273" i="1"/>
  <c r="AS273" i="1"/>
  <c r="AF273" i="1"/>
  <c r="K273" i="1"/>
  <c r="AW272" i="1"/>
  <c r="AS272" i="1"/>
  <c r="AF272" i="1"/>
  <c r="Z272" i="1"/>
  <c r="AV272" i="1" s="1"/>
  <c r="K272" i="1"/>
  <c r="AW271" i="1"/>
  <c r="AV271" i="1"/>
  <c r="AS271" i="1"/>
  <c r="AF271" i="1"/>
  <c r="K271" i="1"/>
  <c r="AW270" i="1"/>
  <c r="AV270" i="1"/>
  <c r="AS270" i="1"/>
  <c r="AF270" i="1"/>
  <c r="K270" i="1"/>
  <c r="AW269" i="1"/>
  <c r="AV269" i="1"/>
  <c r="AS269" i="1"/>
  <c r="AF269" i="1"/>
  <c r="K269" i="1"/>
  <c r="AW268" i="1"/>
  <c r="AV268" i="1"/>
  <c r="AS268" i="1"/>
  <c r="AF268" i="1"/>
  <c r="K268" i="1"/>
  <c r="AW267" i="1"/>
  <c r="AV267" i="1"/>
  <c r="AS267" i="1"/>
  <c r="AF267" i="1"/>
  <c r="K267" i="1"/>
  <c r="AW266" i="1"/>
  <c r="AV266" i="1"/>
  <c r="AS266" i="1"/>
  <c r="AF266" i="1"/>
  <c r="K266" i="1"/>
  <c r="AW265" i="1"/>
  <c r="AV265" i="1"/>
  <c r="AS265" i="1"/>
  <c r="AF265" i="1"/>
  <c r="K265" i="1"/>
  <c r="AW264" i="1"/>
  <c r="AV264" i="1"/>
  <c r="AS264" i="1"/>
  <c r="AF264" i="1"/>
  <c r="K264" i="1"/>
  <c r="AW263" i="1"/>
  <c r="AV263" i="1"/>
  <c r="AS263" i="1"/>
  <c r="AF263" i="1"/>
  <c r="K263" i="1"/>
  <c r="AW262" i="1"/>
  <c r="AV262" i="1"/>
  <c r="AS262" i="1"/>
  <c r="AF262" i="1"/>
  <c r="K262" i="1"/>
  <c r="AW261" i="1"/>
  <c r="AV261" i="1"/>
  <c r="AS261" i="1"/>
  <c r="AF261" i="1"/>
  <c r="K261" i="1"/>
  <c r="AW260" i="1"/>
  <c r="AV260" i="1"/>
  <c r="AS260" i="1"/>
  <c r="AF260" i="1"/>
  <c r="K260" i="1"/>
  <c r="AW259" i="1"/>
  <c r="AV259" i="1"/>
  <c r="AS259" i="1"/>
  <c r="AF259" i="1"/>
  <c r="K259" i="1"/>
  <c r="AW258" i="1"/>
  <c r="AV258" i="1"/>
  <c r="AS258" i="1"/>
  <c r="AF258" i="1"/>
  <c r="K258" i="1"/>
  <c r="AW257" i="1"/>
  <c r="AV257" i="1"/>
  <c r="AS257" i="1"/>
  <c r="AF257" i="1"/>
  <c r="K257" i="1"/>
  <c r="AW256" i="1"/>
  <c r="AV256" i="1"/>
  <c r="AS256" i="1"/>
  <c r="AF256" i="1"/>
  <c r="K256" i="1"/>
  <c r="AW255" i="1"/>
  <c r="AV255" i="1"/>
  <c r="AS255" i="1"/>
  <c r="AF255" i="1"/>
  <c r="K255" i="1"/>
  <c r="AW254" i="1"/>
  <c r="AV254" i="1"/>
  <c r="AS254" i="1"/>
  <c r="AF254" i="1"/>
  <c r="K254" i="1"/>
  <c r="AW253" i="1"/>
  <c r="AV253" i="1"/>
  <c r="AS253" i="1"/>
  <c r="AF253" i="1"/>
  <c r="K253" i="1"/>
  <c r="AW252" i="1"/>
  <c r="AV252" i="1"/>
  <c r="AS252" i="1"/>
  <c r="K252" i="1"/>
  <c r="AW251" i="1"/>
  <c r="AV251" i="1"/>
  <c r="AS251" i="1"/>
  <c r="AF251" i="1"/>
  <c r="K251" i="1"/>
  <c r="AW250" i="1"/>
  <c r="AV250" i="1"/>
  <c r="AS250" i="1"/>
  <c r="AF250" i="1"/>
  <c r="K250" i="1"/>
  <c r="AW249" i="1"/>
  <c r="AV249" i="1"/>
  <c r="AS249" i="1"/>
  <c r="AF249" i="1"/>
  <c r="K249" i="1"/>
  <c r="AW248" i="1"/>
  <c r="AV248" i="1"/>
  <c r="AS248" i="1"/>
  <c r="AF248" i="1"/>
  <c r="K248" i="1"/>
  <c r="AW247" i="1"/>
  <c r="AV247" i="1"/>
  <c r="AS247" i="1"/>
  <c r="AF247" i="1"/>
  <c r="K247" i="1"/>
  <c r="AW246" i="1"/>
  <c r="AV246" i="1"/>
  <c r="AS246" i="1"/>
  <c r="AF246" i="1"/>
  <c r="K246" i="1"/>
  <c r="AW245" i="1"/>
  <c r="AV245" i="1"/>
  <c r="AS245" i="1"/>
  <c r="AF245" i="1"/>
  <c r="K245" i="1"/>
  <c r="AW244" i="1"/>
  <c r="AV244" i="1"/>
  <c r="AS244" i="1"/>
  <c r="AF244" i="1"/>
  <c r="K244" i="1"/>
  <c r="AW243" i="1"/>
  <c r="AV243" i="1"/>
  <c r="AS243" i="1"/>
  <c r="AF243" i="1"/>
  <c r="K243" i="1"/>
  <c r="AW242" i="1"/>
  <c r="AV242" i="1"/>
  <c r="AS242" i="1"/>
  <c r="AF242" i="1"/>
  <c r="K242" i="1"/>
  <c r="AW241" i="1"/>
  <c r="AV241" i="1"/>
  <c r="AS241" i="1"/>
  <c r="AF241" i="1"/>
  <c r="K241" i="1"/>
  <c r="AW240" i="1"/>
  <c r="AV240" i="1"/>
  <c r="AS240" i="1"/>
  <c r="AF240" i="1"/>
  <c r="K240" i="1"/>
  <c r="AW239" i="1"/>
  <c r="AV239" i="1"/>
  <c r="AS239" i="1"/>
  <c r="AF239" i="1"/>
  <c r="K239" i="1"/>
  <c r="AW238" i="1"/>
  <c r="AV238" i="1"/>
  <c r="AS238" i="1"/>
  <c r="AF238" i="1"/>
  <c r="K238" i="1"/>
  <c r="AW237" i="1"/>
  <c r="AV237" i="1"/>
  <c r="AS237" i="1"/>
  <c r="AF237" i="1"/>
  <c r="K237" i="1"/>
  <c r="AW236" i="1"/>
  <c r="AV236" i="1"/>
  <c r="AS236" i="1"/>
  <c r="AF236" i="1"/>
  <c r="K236" i="1"/>
  <c r="AW235" i="1"/>
  <c r="AV235" i="1"/>
  <c r="AS235" i="1"/>
  <c r="AF235" i="1"/>
  <c r="K235" i="1"/>
  <c r="AW234" i="1"/>
  <c r="AV234" i="1"/>
  <c r="AS234" i="1"/>
  <c r="AF234" i="1"/>
  <c r="K234" i="1"/>
  <c r="AW233" i="1"/>
  <c r="AV233" i="1"/>
  <c r="AS233" i="1"/>
  <c r="AF233" i="1"/>
  <c r="K233" i="1"/>
  <c r="AW232" i="1"/>
  <c r="AV232" i="1"/>
  <c r="AS232" i="1"/>
  <c r="AF232" i="1"/>
  <c r="K232" i="1"/>
  <c r="AW231" i="1"/>
  <c r="AS231" i="1"/>
  <c r="AF231" i="1"/>
  <c r="K231" i="1"/>
  <c r="AW230" i="1"/>
  <c r="AV230" i="1"/>
  <c r="AS230" i="1"/>
  <c r="AF230" i="1"/>
  <c r="K230" i="1"/>
  <c r="AW229" i="1"/>
  <c r="AS229" i="1"/>
  <c r="AF229" i="1"/>
  <c r="K229" i="1"/>
  <c r="AW228" i="1"/>
  <c r="AV228" i="1"/>
  <c r="AS228" i="1"/>
  <c r="AF228" i="1"/>
  <c r="K228" i="1"/>
  <c r="AW227" i="1"/>
  <c r="AS227" i="1"/>
  <c r="AF227" i="1"/>
  <c r="K227" i="1"/>
  <c r="AW226" i="1"/>
  <c r="AV226" i="1"/>
  <c r="AS226" i="1"/>
  <c r="AF226" i="1"/>
  <c r="K226" i="1"/>
  <c r="AW225" i="1"/>
  <c r="AV225" i="1"/>
  <c r="AS225" i="1"/>
  <c r="AF225" i="1"/>
  <c r="K225" i="1"/>
  <c r="AW224" i="1"/>
  <c r="AV224" i="1"/>
  <c r="AS224" i="1"/>
  <c r="AF224" i="1"/>
  <c r="K224" i="1"/>
  <c r="AW223" i="1"/>
  <c r="AV223" i="1"/>
  <c r="AS223" i="1"/>
  <c r="AF223" i="1"/>
  <c r="K223" i="1"/>
  <c r="AW222" i="1"/>
  <c r="AV222" i="1"/>
  <c r="AS222" i="1"/>
  <c r="AF222" i="1"/>
  <c r="K222" i="1"/>
  <c r="AW221" i="1"/>
  <c r="AV221" i="1"/>
  <c r="AS221" i="1"/>
  <c r="AF221" i="1"/>
  <c r="K221" i="1"/>
  <c r="AW220" i="1"/>
  <c r="AV220" i="1"/>
  <c r="AS220" i="1"/>
  <c r="AF220" i="1"/>
  <c r="K220" i="1"/>
  <c r="AW219" i="1"/>
  <c r="AV219" i="1"/>
  <c r="AS219" i="1"/>
  <c r="AF219" i="1"/>
  <c r="K219" i="1"/>
  <c r="AW218" i="1"/>
  <c r="AV218" i="1"/>
  <c r="AS218" i="1"/>
  <c r="AF218" i="1"/>
  <c r="K218" i="1"/>
  <c r="AW217" i="1"/>
  <c r="AS217" i="1"/>
  <c r="AF217" i="1"/>
  <c r="K217" i="1"/>
  <c r="AW216" i="1"/>
  <c r="AV216" i="1"/>
  <c r="AS216" i="1"/>
  <c r="AF216" i="1"/>
  <c r="K216" i="1"/>
  <c r="AW215" i="1"/>
  <c r="AV215" i="1"/>
  <c r="AS215" i="1"/>
  <c r="AF215" i="1"/>
  <c r="K215" i="1"/>
  <c r="AW214" i="1"/>
  <c r="AV214" i="1"/>
  <c r="AS214" i="1"/>
  <c r="AF214" i="1"/>
  <c r="K214" i="1"/>
  <c r="AW213" i="1"/>
  <c r="AV213" i="1"/>
  <c r="AS213" i="1"/>
  <c r="AF213" i="1"/>
  <c r="K213" i="1"/>
  <c r="AW212" i="1"/>
  <c r="AV212" i="1"/>
  <c r="AS212" i="1"/>
  <c r="AF212" i="1"/>
  <c r="K212" i="1"/>
  <c r="AW211" i="1"/>
  <c r="AV211" i="1"/>
  <c r="AS211" i="1"/>
  <c r="AF211" i="1"/>
  <c r="K211" i="1"/>
  <c r="AW210" i="1"/>
  <c r="AV210" i="1"/>
  <c r="AS210" i="1"/>
  <c r="AF210" i="1"/>
  <c r="K210" i="1"/>
  <c r="AW209" i="1"/>
  <c r="AV209" i="1"/>
  <c r="AS209" i="1"/>
  <c r="AF209" i="1"/>
  <c r="K209" i="1"/>
  <c r="AW208" i="1"/>
  <c r="AV208" i="1"/>
  <c r="AS208" i="1"/>
  <c r="AF208" i="1"/>
  <c r="K208" i="1"/>
  <c r="AW207" i="1"/>
  <c r="AV207" i="1"/>
  <c r="AS207" i="1"/>
  <c r="AF207" i="1"/>
  <c r="K207" i="1"/>
  <c r="AW206" i="1"/>
  <c r="AV206" i="1"/>
  <c r="AS206" i="1"/>
  <c r="AF206" i="1"/>
  <c r="K206" i="1"/>
  <c r="AW205" i="1"/>
  <c r="AV205" i="1"/>
  <c r="AS205" i="1"/>
  <c r="AF205" i="1"/>
  <c r="K205" i="1"/>
  <c r="AW204" i="1"/>
  <c r="AV204" i="1"/>
  <c r="AS204" i="1"/>
  <c r="AF204" i="1"/>
  <c r="K204" i="1"/>
  <c r="AW203" i="1"/>
  <c r="AV203" i="1"/>
  <c r="AS203" i="1"/>
  <c r="AF203" i="1"/>
  <c r="K203" i="1"/>
  <c r="AW202" i="1"/>
  <c r="AV202" i="1"/>
  <c r="AS202" i="1"/>
  <c r="AF202" i="1"/>
  <c r="K202" i="1"/>
  <c r="AW201" i="1"/>
  <c r="AV201" i="1"/>
  <c r="AS201" i="1"/>
  <c r="AF201" i="1"/>
  <c r="K201" i="1"/>
  <c r="AW200" i="1"/>
  <c r="AV200" i="1"/>
  <c r="AS200" i="1"/>
  <c r="AF200" i="1"/>
  <c r="K200" i="1"/>
  <c r="AW199" i="1"/>
  <c r="AV199" i="1"/>
  <c r="AS199" i="1"/>
  <c r="AF199" i="1"/>
  <c r="K199" i="1"/>
  <c r="AW198" i="1"/>
  <c r="AV198" i="1"/>
  <c r="AS198" i="1"/>
  <c r="AF198" i="1"/>
  <c r="K198" i="1"/>
  <c r="AW197" i="1"/>
  <c r="AV197" i="1"/>
  <c r="AS197" i="1"/>
  <c r="AF197" i="1"/>
  <c r="K197" i="1"/>
  <c r="AW196" i="1"/>
  <c r="AV196" i="1"/>
  <c r="AS196" i="1"/>
  <c r="AF196" i="1"/>
  <c r="K196" i="1"/>
  <c r="AW195" i="1"/>
  <c r="AV195" i="1"/>
  <c r="AS195" i="1"/>
  <c r="AF195" i="1"/>
  <c r="K195" i="1"/>
  <c r="AW194" i="1"/>
  <c r="AV194" i="1"/>
  <c r="AS194" i="1"/>
  <c r="AF194" i="1"/>
  <c r="K194" i="1"/>
  <c r="AW193" i="1"/>
  <c r="AV193" i="1"/>
  <c r="AS193" i="1"/>
  <c r="AF193" i="1"/>
  <c r="K193" i="1"/>
  <c r="AW192" i="1"/>
  <c r="AV192" i="1"/>
  <c r="AS192" i="1"/>
  <c r="AF192" i="1"/>
  <c r="K192" i="1"/>
  <c r="AW191" i="1"/>
  <c r="AV191" i="1"/>
  <c r="AS191" i="1"/>
  <c r="AF191" i="1"/>
  <c r="K191" i="1"/>
  <c r="AW190" i="1"/>
  <c r="AV190" i="1"/>
  <c r="AS190" i="1"/>
  <c r="AF190" i="1"/>
  <c r="K190" i="1"/>
  <c r="AW189" i="1"/>
  <c r="AV189" i="1"/>
  <c r="AS189" i="1"/>
  <c r="AF189" i="1"/>
  <c r="K189" i="1"/>
  <c r="AW188" i="1"/>
  <c r="AV188" i="1"/>
  <c r="AS188" i="1"/>
  <c r="AF188" i="1"/>
  <c r="K188" i="1"/>
  <c r="AW187" i="1"/>
  <c r="AV187" i="1"/>
  <c r="AS187" i="1"/>
  <c r="AF187" i="1"/>
  <c r="K187" i="1"/>
  <c r="AW186" i="1"/>
  <c r="AV186" i="1"/>
  <c r="AS186" i="1"/>
  <c r="AF186" i="1"/>
  <c r="K186" i="1"/>
  <c r="AW185" i="1"/>
  <c r="AV185" i="1"/>
  <c r="AS185" i="1"/>
  <c r="AF185" i="1"/>
  <c r="K185" i="1"/>
  <c r="AW184" i="1"/>
  <c r="AV184" i="1"/>
  <c r="AS184" i="1"/>
  <c r="AF184" i="1"/>
  <c r="K184" i="1"/>
  <c r="AW183" i="1"/>
  <c r="AV183" i="1"/>
  <c r="AS183" i="1"/>
  <c r="AF183" i="1"/>
  <c r="K183" i="1"/>
  <c r="AW182" i="1"/>
  <c r="AV182" i="1"/>
  <c r="AS182" i="1"/>
  <c r="AF182" i="1"/>
  <c r="K182" i="1"/>
  <c r="AW181" i="1"/>
  <c r="AV181" i="1"/>
  <c r="AS181" i="1"/>
  <c r="AF181" i="1"/>
  <c r="K181" i="1"/>
  <c r="AW180" i="1"/>
  <c r="AV180" i="1"/>
  <c r="AS180" i="1"/>
  <c r="AF180" i="1"/>
  <c r="K180" i="1"/>
  <c r="AW179" i="1"/>
  <c r="AV179" i="1"/>
  <c r="AS179" i="1"/>
  <c r="AF179" i="1"/>
  <c r="K179" i="1"/>
  <c r="AW178" i="1"/>
  <c r="AV178" i="1"/>
  <c r="AS178" i="1"/>
  <c r="AF178" i="1"/>
  <c r="K178" i="1"/>
  <c r="AW177" i="1"/>
  <c r="AV177" i="1"/>
  <c r="AS177" i="1"/>
  <c r="AF177" i="1"/>
  <c r="K177" i="1"/>
  <c r="AW176" i="1"/>
  <c r="AV176" i="1"/>
  <c r="AS176" i="1"/>
  <c r="AF176" i="1"/>
  <c r="K176" i="1"/>
  <c r="AW175" i="1"/>
  <c r="AV175" i="1"/>
  <c r="AS175" i="1"/>
  <c r="AF175" i="1"/>
  <c r="K175" i="1"/>
  <c r="AW174" i="1"/>
  <c r="AV174" i="1"/>
  <c r="AS174" i="1"/>
  <c r="AF174" i="1"/>
  <c r="K174" i="1"/>
  <c r="AW173" i="1"/>
  <c r="AV173" i="1"/>
  <c r="AS173" i="1"/>
  <c r="AF173" i="1"/>
  <c r="K173" i="1"/>
  <c r="AW172" i="1"/>
  <c r="AV172" i="1"/>
  <c r="AS172" i="1"/>
  <c r="AF172" i="1"/>
  <c r="K172" i="1"/>
  <c r="AW171" i="1"/>
  <c r="AV171" i="1"/>
  <c r="AS171" i="1"/>
  <c r="AF171" i="1"/>
  <c r="K171" i="1"/>
  <c r="AW170" i="1"/>
  <c r="AV170" i="1"/>
  <c r="AS170" i="1"/>
  <c r="AF170" i="1"/>
  <c r="K170" i="1"/>
  <c r="AW169" i="1"/>
  <c r="AV169" i="1"/>
  <c r="AS169" i="1"/>
  <c r="AF169" i="1"/>
  <c r="K169" i="1"/>
  <c r="AW168" i="1"/>
  <c r="AV168" i="1"/>
  <c r="AS168" i="1"/>
  <c r="AF168" i="1"/>
  <c r="K168" i="1"/>
  <c r="AW167" i="1"/>
  <c r="AV167" i="1"/>
  <c r="AS167" i="1"/>
  <c r="AF167" i="1"/>
  <c r="K167" i="1"/>
  <c r="AW166" i="1"/>
  <c r="AV166" i="1"/>
  <c r="AS166" i="1"/>
  <c r="AF166" i="1"/>
  <c r="K166" i="1"/>
  <c r="AW165" i="1"/>
  <c r="AV165" i="1"/>
  <c r="AS165" i="1"/>
  <c r="AF165" i="1"/>
  <c r="K165" i="1"/>
  <c r="AW164" i="1"/>
  <c r="AV164" i="1"/>
  <c r="AS164" i="1"/>
  <c r="AF164" i="1"/>
  <c r="K164" i="1"/>
  <c r="AW163" i="1"/>
  <c r="AV163" i="1"/>
  <c r="AS163" i="1"/>
  <c r="AF163" i="1"/>
  <c r="K163" i="1"/>
  <c r="AW162" i="1"/>
  <c r="AV162" i="1"/>
  <c r="AF162" i="1"/>
  <c r="K162" i="1"/>
  <c r="AW161" i="1"/>
  <c r="AV161" i="1"/>
  <c r="AS161" i="1"/>
  <c r="AF161" i="1"/>
  <c r="K161" i="1"/>
  <c r="AW160" i="1"/>
  <c r="AV160" i="1"/>
  <c r="AS160" i="1"/>
  <c r="AF160" i="1"/>
  <c r="K160" i="1"/>
  <c r="AW159" i="1"/>
  <c r="AV159" i="1"/>
  <c r="AS159" i="1"/>
  <c r="AF159" i="1"/>
  <c r="K159" i="1"/>
  <c r="AW158" i="1"/>
  <c r="AV158" i="1"/>
  <c r="AS158" i="1"/>
  <c r="AF158" i="1"/>
  <c r="K158" i="1"/>
  <c r="AW157" i="1"/>
  <c r="AV157" i="1"/>
  <c r="AS157" i="1"/>
  <c r="AF157" i="1"/>
  <c r="K157" i="1"/>
  <c r="AW156" i="1"/>
  <c r="AV156" i="1"/>
  <c r="AS156" i="1"/>
  <c r="AF156" i="1"/>
  <c r="K156" i="1"/>
  <c r="AW155" i="1"/>
  <c r="AV155" i="1"/>
  <c r="AS155" i="1"/>
  <c r="AF155" i="1"/>
  <c r="K155" i="1"/>
  <c r="AW154" i="1"/>
  <c r="AV154" i="1"/>
  <c r="AS154" i="1"/>
  <c r="AF154" i="1"/>
  <c r="K154" i="1"/>
  <c r="AW153" i="1"/>
  <c r="AV153" i="1"/>
  <c r="AS153" i="1"/>
  <c r="AF153" i="1"/>
  <c r="K153" i="1"/>
  <c r="AW152" i="1"/>
  <c r="AV152" i="1"/>
  <c r="AS152" i="1"/>
  <c r="AF152" i="1"/>
  <c r="K152" i="1"/>
  <c r="AW151" i="1"/>
  <c r="AV151" i="1"/>
  <c r="AS151" i="1"/>
  <c r="AF151" i="1"/>
  <c r="K151" i="1"/>
  <c r="AW150" i="1"/>
  <c r="AV150" i="1"/>
  <c r="AS150" i="1"/>
  <c r="AF150" i="1"/>
  <c r="K150" i="1"/>
  <c r="AW149" i="1"/>
  <c r="AV149" i="1"/>
  <c r="AS149" i="1"/>
  <c r="AF149" i="1"/>
  <c r="K149" i="1"/>
  <c r="AW148" i="1"/>
  <c r="AV148" i="1"/>
  <c r="AS148" i="1"/>
  <c r="AF148" i="1"/>
  <c r="K148" i="1"/>
  <c r="AW147" i="1"/>
  <c r="AV147" i="1"/>
  <c r="AS147" i="1"/>
  <c r="AF147" i="1"/>
  <c r="K147" i="1"/>
  <c r="AW146" i="1"/>
  <c r="AV146" i="1"/>
  <c r="AS146" i="1"/>
  <c r="AF146" i="1"/>
  <c r="K146" i="1"/>
  <c r="AW145" i="1"/>
  <c r="AS145" i="1"/>
  <c r="AF145" i="1"/>
  <c r="K145" i="1"/>
  <c r="AW144" i="1"/>
  <c r="AV144" i="1"/>
  <c r="AS144" i="1"/>
  <c r="AF144" i="1"/>
  <c r="K144" i="1"/>
  <c r="AW143" i="1"/>
  <c r="AV143" i="1"/>
  <c r="AS143" i="1"/>
  <c r="AF143" i="1"/>
  <c r="K143" i="1"/>
  <c r="AW142" i="1"/>
  <c r="AV142" i="1"/>
  <c r="AS142" i="1"/>
  <c r="AF142" i="1"/>
  <c r="K142" i="1"/>
  <c r="AW141" i="1"/>
  <c r="AV141" i="1"/>
  <c r="AS141" i="1"/>
  <c r="AF141" i="1"/>
  <c r="K141" i="1"/>
  <c r="AW140" i="1"/>
  <c r="AV140" i="1"/>
  <c r="AS140" i="1"/>
  <c r="AF140" i="1"/>
  <c r="K140" i="1"/>
  <c r="AW139" i="1"/>
  <c r="AV139" i="1"/>
  <c r="AS139" i="1"/>
  <c r="K139" i="1"/>
  <c r="AW138" i="1"/>
  <c r="AV138" i="1"/>
  <c r="AS138" i="1"/>
  <c r="AF138" i="1"/>
  <c r="K138" i="1"/>
  <c r="AW137" i="1"/>
  <c r="AV137" i="1"/>
  <c r="AS137" i="1"/>
  <c r="AF137" i="1"/>
  <c r="K137" i="1"/>
  <c r="AW136" i="1"/>
  <c r="AV136" i="1"/>
  <c r="AS136" i="1"/>
  <c r="AF136" i="1"/>
  <c r="K136" i="1"/>
  <c r="AW135" i="1"/>
  <c r="AV135" i="1"/>
  <c r="AS135" i="1"/>
  <c r="AF135" i="1"/>
  <c r="K135" i="1"/>
  <c r="AW134" i="1"/>
  <c r="AV134" i="1"/>
  <c r="AS134" i="1"/>
  <c r="K134" i="1"/>
  <c r="AW133" i="1"/>
  <c r="AV133" i="1"/>
  <c r="AS133" i="1"/>
  <c r="AF133" i="1"/>
  <c r="K133" i="1"/>
  <c r="AW132" i="1"/>
  <c r="AV132" i="1"/>
  <c r="AS132" i="1"/>
  <c r="AF132" i="1"/>
  <c r="K132" i="1"/>
  <c r="AW131" i="1"/>
  <c r="AV131" i="1"/>
  <c r="AS131" i="1"/>
  <c r="AF131" i="1"/>
  <c r="K131" i="1"/>
  <c r="AW130" i="1"/>
  <c r="AV130" i="1"/>
  <c r="AS130" i="1"/>
  <c r="AF130" i="1"/>
  <c r="K130" i="1"/>
  <c r="AW129" i="1"/>
  <c r="AV129" i="1"/>
  <c r="AS129" i="1"/>
  <c r="AF129" i="1"/>
  <c r="K129" i="1"/>
  <c r="AW128" i="1"/>
  <c r="AV128" i="1"/>
  <c r="AS128" i="1"/>
  <c r="AF128" i="1"/>
  <c r="K128" i="1"/>
  <c r="AW127" i="1"/>
  <c r="AV127" i="1"/>
  <c r="AS127" i="1"/>
  <c r="AF127" i="1"/>
  <c r="K127" i="1"/>
  <c r="AW126" i="1"/>
  <c r="AV126" i="1"/>
  <c r="AS126" i="1"/>
  <c r="AF126" i="1"/>
  <c r="K126" i="1"/>
  <c r="AW125" i="1"/>
  <c r="AV125" i="1"/>
  <c r="AS125" i="1"/>
  <c r="AF125" i="1"/>
  <c r="K125" i="1"/>
  <c r="AW124" i="1"/>
  <c r="AV124" i="1"/>
  <c r="AS124" i="1"/>
  <c r="AF124" i="1"/>
  <c r="K124" i="1"/>
  <c r="AW123" i="1"/>
  <c r="AV123" i="1"/>
  <c r="AS123" i="1"/>
  <c r="AF123" i="1"/>
  <c r="AW122" i="1"/>
  <c r="AV122" i="1"/>
  <c r="AS122" i="1"/>
  <c r="AF122" i="1"/>
  <c r="K122" i="1"/>
  <c r="AW121" i="1"/>
  <c r="AV121" i="1"/>
  <c r="AS121" i="1"/>
  <c r="AF121" i="1"/>
  <c r="K121" i="1"/>
  <c r="AW120" i="1"/>
  <c r="AV120" i="1"/>
  <c r="AS120" i="1"/>
  <c r="AF120" i="1"/>
  <c r="K120" i="1"/>
  <c r="AW119" i="1"/>
  <c r="AV119" i="1"/>
  <c r="AS119" i="1"/>
  <c r="AF119" i="1"/>
  <c r="K119" i="1"/>
  <c r="AW118" i="1"/>
  <c r="AV118" i="1"/>
  <c r="AS118" i="1"/>
  <c r="AF118" i="1"/>
  <c r="K118" i="1"/>
  <c r="AW117" i="1"/>
  <c r="AV117" i="1"/>
  <c r="AS117" i="1"/>
  <c r="AF117" i="1"/>
  <c r="K117" i="1"/>
  <c r="AW116" i="1"/>
  <c r="AV116" i="1"/>
  <c r="AS116" i="1"/>
  <c r="AF116" i="1"/>
  <c r="K116" i="1"/>
  <c r="AW115" i="1"/>
  <c r="AV115" i="1"/>
  <c r="AS115" i="1"/>
  <c r="AF115" i="1"/>
  <c r="K115" i="1"/>
  <c r="AW114" i="1"/>
  <c r="AV114" i="1"/>
  <c r="AS114" i="1"/>
  <c r="AF114" i="1"/>
  <c r="K114" i="1"/>
  <c r="AW113" i="1"/>
  <c r="AV113" i="1"/>
  <c r="AS113" i="1"/>
  <c r="AF113" i="1"/>
  <c r="K113" i="1"/>
  <c r="AW112" i="1"/>
  <c r="AV112" i="1"/>
  <c r="AS112" i="1"/>
  <c r="AF112" i="1"/>
  <c r="K112" i="1"/>
  <c r="AW111" i="1"/>
  <c r="AV111" i="1"/>
  <c r="AS111" i="1"/>
  <c r="AF111" i="1"/>
  <c r="K111" i="1"/>
  <c r="AW110" i="1"/>
  <c r="AV110" i="1"/>
  <c r="AS110" i="1"/>
  <c r="AF110" i="1"/>
  <c r="K110" i="1"/>
  <c r="AW109" i="1"/>
  <c r="AV109" i="1"/>
  <c r="AS109" i="1"/>
  <c r="AF109" i="1"/>
  <c r="K109" i="1"/>
  <c r="AW108" i="1"/>
  <c r="AV108" i="1"/>
  <c r="AS108" i="1"/>
  <c r="AF108" i="1"/>
  <c r="K108" i="1"/>
  <c r="AW107" i="1"/>
  <c r="AV107" i="1"/>
  <c r="AS107" i="1"/>
  <c r="AF107" i="1"/>
  <c r="K107" i="1"/>
  <c r="AW106" i="1"/>
  <c r="AV106" i="1"/>
  <c r="AS106" i="1"/>
  <c r="AF106" i="1"/>
  <c r="K106" i="1"/>
  <c r="AW105" i="1"/>
  <c r="AV105" i="1"/>
  <c r="AS105" i="1"/>
  <c r="AF105" i="1"/>
  <c r="K105" i="1"/>
  <c r="AW104" i="1"/>
  <c r="AV104" i="1"/>
  <c r="AS104" i="1"/>
  <c r="AF104" i="1"/>
  <c r="K104" i="1"/>
  <c r="AW103" i="1"/>
  <c r="AV103" i="1"/>
  <c r="AS103" i="1"/>
  <c r="AF103" i="1"/>
  <c r="K103" i="1"/>
  <c r="AW102" i="1"/>
  <c r="AV102" i="1"/>
  <c r="AS102" i="1"/>
  <c r="AF102" i="1"/>
  <c r="K102" i="1"/>
  <c r="AW101" i="1"/>
  <c r="AV101" i="1"/>
  <c r="AS101" i="1"/>
  <c r="AF101" i="1"/>
  <c r="K101" i="1"/>
  <c r="AW100" i="1"/>
  <c r="AV100" i="1"/>
  <c r="AS100" i="1"/>
  <c r="AF100" i="1"/>
  <c r="K100" i="1"/>
  <c r="AW99" i="1"/>
  <c r="AV99" i="1"/>
  <c r="AS99" i="1"/>
  <c r="AF99" i="1"/>
  <c r="K99" i="1"/>
  <c r="AW98" i="1"/>
  <c r="AF98" i="1"/>
  <c r="AW97" i="1"/>
  <c r="AF97" i="1"/>
  <c r="AW96" i="1"/>
  <c r="AV96" i="1"/>
  <c r="AS96" i="1"/>
  <c r="AF96" i="1"/>
  <c r="K96" i="1"/>
  <c r="AW95" i="1"/>
  <c r="AV95" i="1"/>
  <c r="AF95" i="1"/>
  <c r="K95" i="1"/>
  <c r="AW94" i="1"/>
  <c r="AV94" i="1"/>
  <c r="AS94" i="1"/>
  <c r="AF94" i="1"/>
  <c r="K94" i="1"/>
  <c r="AW93" i="1"/>
  <c r="AV93" i="1"/>
  <c r="AS93" i="1"/>
  <c r="AF93" i="1"/>
  <c r="K93" i="1"/>
  <c r="AW92" i="1"/>
  <c r="AV92" i="1"/>
  <c r="AS92" i="1"/>
  <c r="AF92" i="1"/>
  <c r="K92" i="1"/>
  <c r="AW91" i="1"/>
  <c r="AV91" i="1"/>
  <c r="AS91" i="1"/>
  <c r="AF91" i="1"/>
  <c r="K91" i="1"/>
  <c r="AW90" i="1"/>
  <c r="AV90" i="1"/>
  <c r="AS90" i="1"/>
  <c r="AF90" i="1"/>
  <c r="K90" i="1"/>
  <c r="AW89" i="1"/>
  <c r="AV89" i="1"/>
  <c r="AS89" i="1"/>
  <c r="AF89" i="1"/>
  <c r="K89" i="1"/>
  <c r="AW88" i="1"/>
  <c r="AV88" i="1"/>
  <c r="AS88" i="1"/>
  <c r="AF88" i="1"/>
  <c r="K88" i="1"/>
  <c r="AW87" i="1"/>
  <c r="AV87" i="1"/>
  <c r="AS87" i="1"/>
  <c r="AF87" i="1"/>
  <c r="K87" i="1"/>
  <c r="AW86" i="1"/>
  <c r="AV86" i="1"/>
  <c r="AS86" i="1"/>
  <c r="AF86" i="1"/>
  <c r="K86" i="1"/>
  <c r="AW85" i="1"/>
  <c r="AV85" i="1"/>
  <c r="AS85" i="1"/>
  <c r="AF85" i="1"/>
  <c r="K85" i="1"/>
  <c r="AW84" i="1"/>
  <c r="AV84" i="1"/>
  <c r="AS84" i="1"/>
  <c r="AF84" i="1"/>
  <c r="K84" i="1"/>
  <c r="AW83" i="1"/>
  <c r="AV83" i="1"/>
  <c r="AS83" i="1"/>
  <c r="AF83" i="1"/>
  <c r="K83" i="1"/>
  <c r="AW82" i="1"/>
  <c r="AV82" i="1"/>
  <c r="AS82" i="1"/>
  <c r="AF82" i="1"/>
  <c r="K82" i="1"/>
  <c r="AW81" i="1"/>
  <c r="AV81" i="1"/>
  <c r="AS81" i="1"/>
  <c r="AF81" i="1"/>
  <c r="K81" i="1"/>
  <c r="AW80" i="1"/>
  <c r="AV80" i="1"/>
  <c r="AS80" i="1"/>
  <c r="AF80" i="1"/>
  <c r="K80" i="1"/>
  <c r="AW79" i="1"/>
  <c r="AV79" i="1"/>
  <c r="AS79" i="1"/>
  <c r="AF79" i="1"/>
  <c r="K79" i="1"/>
  <c r="AW78" i="1"/>
  <c r="AV78" i="1"/>
  <c r="AS78" i="1"/>
  <c r="AF78" i="1"/>
  <c r="K78" i="1"/>
  <c r="AW77" i="1"/>
  <c r="AV77" i="1"/>
  <c r="AS77" i="1"/>
  <c r="AF77" i="1"/>
  <c r="K77" i="1"/>
  <c r="AW76" i="1"/>
  <c r="AS76" i="1"/>
  <c r="AF76" i="1"/>
  <c r="Z76" i="1"/>
  <c r="AV76" i="1" s="1"/>
  <c r="K76" i="1"/>
  <c r="AW75" i="1"/>
  <c r="AV75" i="1"/>
  <c r="AS75" i="1"/>
  <c r="AF75" i="1"/>
  <c r="K75" i="1"/>
  <c r="AW74" i="1"/>
  <c r="AV74" i="1"/>
  <c r="AS74" i="1"/>
  <c r="AF74" i="1"/>
  <c r="K74" i="1"/>
  <c r="AW73" i="1"/>
  <c r="AS73" i="1"/>
  <c r="AF73" i="1"/>
  <c r="Z73" i="1"/>
  <c r="AV73" i="1" s="1"/>
  <c r="K73" i="1"/>
  <c r="AW72" i="1"/>
  <c r="AS72" i="1"/>
  <c r="AF72" i="1"/>
  <c r="Z72" i="1"/>
  <c r="K72" i="1"/>
  <c r="AW71" i="1"/>
  <c r="AV71" i="1"/>
  <c r="AS71" i="1"/>
  <c r="AF71" i="1"/>
  <c r="K71" i="1"/>
  <c r="AW70" i="1"/>
  <c r="AV70" i="1"/>
  <c r="AS70" i="1"/>
  <c r="AF70" i="1"/>
  <c r="K70" i="1"/>
  <c r="AW69" i="1"/>
  <c r="AV69" i="1"/>
  <c r="AS69" i="1"/>
  <c r="AF69" i="1"/>
  <c r="K69" i="1"/>
  <c r="AW68" i="1"/>
  <c r="AV68" i="1"/>
  <c r="AS68" i="1"/>
  <c r="AF68" i="1"/>
  <c r="K68" i="1"/>
  <c r="AW67" i="1"/>
  <c r="AV67" i="1"/>
  <c r="AS67" i="1"/>
  <c r="AF67" i="1"/>
  <c r="K67" i="1"/>
  <c r="AW66" i="1"/>
  <c r="AV66" i="1"/>
  <c r="AS66" i="1"/>
  <c r="AF66" i="1"/>
  <c r="K66" i="1"/>
  <c r="AW65" i="1"/>
  <c r="AV65" i="1"/>
  <c r="AS65" i="1"/>
  <c r="AF65" i="1"/>
  <c r="K65" i="1"/>
  <c r="AW64" i="1"/>
  <c r="AV64" i="1"/>
  <c r="AS64" i="1"/>
  <c r="AF64" i="1"/>
  <c r="K64" i="1"/>
  <c r="AW63" i="1"/>
  <c r="AV63" i="1"/>
  <c r="AS63" i="1"/>
  <c r="AF63" i="1"/>
  <c r="K63" i="1"/>
  <c r="AW62" i="1"/>
  <c r="AV62" i="1"/>
  <c r="AS62" i="1"/>
  <c r="AF62" i="1"/>
  <c r="K62" i="1"/>
  <c r="AW61" i="1"/>
  <c r="AV61" i="1"/>
  <c r="AS61" i="1"/>
  <c r="AF61" i="1"/>
  <c r="K61" i="1"/>
  <c r="AW60" i="1"/>
  <c r="AV60" i="1"/>
  <c r="AS60" i="1"/>
  <c r="AF60" i="1"/>
  <c r="K60" i="1"/>
  <c r="AW59" i="1"/>
  <c r="AV59" i="1"/>
  <c r="AS59" i="1"/>
  <c r="AF59" i="1"/>
  <c r="K59" i="1"/>
  <c r="AW58" i="1"/>
  <c r="AV58" i="1"/>
  <c r="AS58" i="1"/>
  <c r="AF58" i="1"/>
  <c r="K58" i="1"/>
  <c r="AW57" i="1"/>
  <c r="AV57" i="1"/>
  <c r="AS57" i="1"/>
  <c r="AF57" i="1"/>
  <c r="K57" i="1"/>
  <c r="AW56" i="1"/>
  <c r="AV56" i="1"/>
  <c r="AS56" i="1"/>
  <c r="AF56" i="1"/>
  <c r="K56" i="1"/>
  <c r="AW55" i="1"/>
  <c r="AV55" i="1"/>
  <c r="AS55" i="1"/>
  <c r="AF55" i="1"/>
  <c r="K55" i="1"/>
  <c r="AW54" i="1"/>
  <c r="AV54" i="1"/>
  <c r="AS54" i="1"/>
  <c r="AF54" i="1"/>
  <c r="K54" i="1"/>
  <c r="AW53" i="1"/>
  <c r="AV53" i="1"/>
  <c r="AS53" i="1"/>
  <c r="AF53" i="1"/>
  <c r="K53" i="1"/>
  <c r="AW52" i="1"/>
  <c r="AV52" i="1"/>
  <c r="AS52" i="1"/>
  <c r="AF52" i="1"/>
  <c r="K52" i="1"/>
  <c r="AW51" i="1"/>
  <c r="AV51" i="1"/>
  <c r="AS51" i="1"/>
  <c r="AF51" i="1"/>
  <c r="K51" i="1"/>
  <c r="AW50" i="1"/>
  <c r="AV50" i="1"/>
  <c r="AS50" i="1"/>
  <c r="AF50" i="1"/>
  <c r="K50" i="1"/>
  <c r="AW49" i="1"/>
  <c r="AV49" i="1"/>
  <c r="AS49" i="1"/>
  <c r="AF49" i="1"/>
  <c r="K49" i="1"/>
  <c r="AW48" i="1"/>
  <c r="AV48" i="1"/>
  <c r="AS48" i="1"/>
  <c r="AF48" i="1"/>
  <c r="K48" i="1"/>
  <c r="AW47" i="1"/>
  <c r="AV47" i="1"/>
  <c r="AS47" i="1"/>
  <c r="AF47" i="1"/>
  <c r="K47" i="1"/>
  <c r="AW46" i="1"/>
  <c r="AV46" i="1"/>
  <c r="AS46" i="1"/>
  <c r="AF46" i="1"/>
  <c r="K46" i="1"/>
  <c r="AW45" i="1"/>
  <c r="AV45" i="1"/>
  <c r="AS45" i="1"/>
  <c r="AF45" i="1"/>
  <c r="K45" i="1"/>
  <c r="AW44" i="1"/>
  <c r="AV44" i="1"/>
  <c r="AS44" i="1"/>
  <c r="AF44" i="1"/>
  <c r="K44" i="1"/>
  <c r="AW43" i="1"/>
  <c r="AV43" i="1"/>
  <c r="AS43" i="1"/>
  <c r="AF43" i="1"/>
  <c r="K43" i="1"/>
  <c r="AW42" i="1"/>
  <c r="AV42" i="1"/>
  <c r="AS42" i="1"/>
  <c r="AF42" i="1"/>
  <c r="K42" i="1"/>
  <c r="AW41" i="1"/>
  <c r="AV41" i="1"/>
  <c r="AS41" i="1"/>
  <c r="AF41" i="1"/>
  <c r="K41" i="1"/>
  <c r="AW40" i="1"/>
  <c r="AV40" i="1"/>
  <c r="AS40" i="1"/>
  <c r="AF40" i="1"/>
  <c r="K40" i="1"/>
  <c r="AW39" i="1"/>
  <c r="AV39" i="1"/>
  <c r="AS39" i="1"/>
  <c r="AF39" i="1"/>
  <c r="K39" i="1"/>
  <c r="AW38" i="1"/>
  <c r="AV38" i="1"/>
  <c r="AS38" i="1"/>
  <c r="AF38" i="1"/>
  <c r="K38" i="1"/>
  <c r="AW37" i="1"/>
  <c r="AV37" i="1"/>
  <c r="AS37" i="1"/>
  <c r="AF37" i="1"/>
  <c r="K37" i="1"/>
  <c r="AW36" i="1"/>
  <c r="AV36" i="1"/>
  <c r="AS36" i="1"/>
  <c r="AF36" i="1"/>
  <c r="AA36" i="1"/>
  <c r="K36" i="1"/>
  <c r="AW35" i="1"/>
  <c r="AV35" i="1"/>
  <c r="AS35" i="1"/>
  <c r="AF35" i="1"/>
  <c r="K35" i="1"/>
  <c r="AW34" i="1"/>
  <c r="AV34" i="1"/>
  <c r="AS34" i="1"/>
  <c r="AF34" i="1"/>
  <c r="K34" i="1"/>
  <c r="AW33" i="1"/>
  <c r="AV33" i="1"/>
  <c r="AS33" i="1"/>
  <c r="AF33" i="1"/>
  <c r="K33" i="1"/>
  <c r="AW32" i="1"/>
  <c r="AV32" i="1"/>
  <c r="AS32" i="1"/>
  <c r="AF32" i="1"/>
  <c r="K32" i="1"/>
  <c r="AW31" i="1"/>
  <c r="AV31" i="1"/>
  <c r="AS31" i="1"/>
  <c r="AF31" i="1"/>
  <c r="K31" i="1"/>
  <c r="AW30" i="1"/>
  <c r="AV30" i="1"/>
  <c r="AS30" i="1"/>
  <c r="AF30" i="1"/>
  <c r="K30" i="1"/>
  <c r="AW29" i="1"/>
  <c r="AV29" i="1"/>
  <c r="AS29" i="1"/>
  <c r="AF29" i="1"/>
  <c r="K29" i="1"/>
  <c r="AW28" i="1"/>
  <c r="AV28" i="1"/>
  <c r="AR28" i="1"/>
  <c r="AS28" i="1" s="1"/>
  <c r="AF28" i="1"/>
  <c r="K28" i="1"/>
  <c r="AW27" i="1"/>
  <c r="AV27" i="1"/>
  <c r="AS27" i="1"/>
  <c r="AF27" i="1"/>
  <c r="K27" i="1"/>
  <c r="AW26" i="1"/>
  <c r="AV26" i="1"/>
  <c r="AS26" i="1"/>
  <c r="AF26" i="1"/>
  <c r="AA26" i="1"/>
  <c r="K26" i="1"/>
  <c r="AW25" i="1"/>
  <c r="AS25" i="1"/>
  <c r="AF25" i="1"/>
  <c r="Z25" i="1"/>
  <c r="AV25" i="1" s="1"/>
  <c r="K25" i="1"/>
  <c r="AW24" i="1"/>
  <c r="AV24" i="1"/>
  <c r="AS24" i="1"/>
  <c r="AF24" i="1"/>
  <c r="AA24" i="1"/>
  <c r="K24" i="1"/>
  <c r="AW23" i="1"/>
  <c r="AS23" i="1"/>
  <c r="AF23" i="1"/>
  <c r="Z23" i="1"/>
  <c r="AV23" i="1" s="1"/>
  <c r="K23" i="1"/>
  <c r="AW22" i="1"/>
  <c r="AV22" i="1"/>
  <c r="AS22" i="1"/>
  <c r="AF22" i="1"/>
  <c r="AA22" i="1"/>
  <c r="K22" i="1"/>
  <c r="AW21" i="1"/>
  <c r="AV21" i="1"/>
  <c r="AS21" i="1"/>
  <c r="AF21" i="1"/>
  <c r="AA21" i="1"/>
  <c r="K21" i="1"/>
  <c r="AW20" i="1"/>
  <c r="AV20" i="1"/>
  <c r="AS20" i="1"/>
  <c r="AF20" i="1"/>
  <c r="AA20" i="1"/>
  <c r="K20" i="1"/>
  <c r="AW19" i="1"/>
  <c r="AV19" i="1"/>
  <c r="AS19" i="1"/>
  <c r="AF19" i="1"/>
  <c r="AA19" i="1"/>
  <c r="K19" i="1"/>
  <c r="AW18" i="1"/>
  <c r="AV18" i="1"/>
  <c r="AS18" i="1"/>
  <c r="AF18" i="1"/>
  <c r="AA18" i="1"/>
  <c r="K18" i="1"/>
  <c r="AW17" i="1"/>
  <c r="AV17" i="1"/>
  <c r="AS17" i="1"/>
  <c r="AF17" i="1"/>
  <c r="AA17" i="1"/>
  <c r="K17" i="1"/>
  <c r="AW16" i="1"/>
  <c r="AV16" i="1"/>
  <c r="AS16" i="1"/>
  <c r="AF16" i="1"/>
  <c r="AA16" i="1"/>
  <c r="K16" i="1"/>
  <c r="AW15" i="1"/>
  <c r="AV15" i="1"/>
  <c r="AR15" i="1"/>
  <c r="AS15" i="1" s="1"/>
  <c r="AF15" i="1"/>
  <c r="AA15" i="1"/>
  <c r="K15" i="1"/>
  <c r="AW14" i="1"/>
  <c r="AV14" i="1"/>
  <c r="AS14" i="1"/>
  <c r="AF14" i="1"/>
  <c r="AA14" i="1"/>
  <c r="K14" i="1"/>
  <c r="AW13" i="1"/>
  <c r="AV13" i="1"/>
  <c r="AS13" i="1"/>
  <c r="AF13" i="1"/>
  <c r="AA13" i="1"/>
  <c r="K13" i="1"/>
  <c r="AW12" i="1"/>
  <c r="AV12" i="1"/>
  <c r="AS12" i="1"/>
  <c r="AF12" i="1"/>
  <c r="AA12" i="1"/>
  <c r="K12" i="1"/>
  <c r="AW11" i="1"/>
  <c r="AV11" i="1"/>
  <c r="AS11" i="1"/>
  <c r="AF11" i="1"/>
  <c r="AA11" i="1"/>
  <c r="K11" i="1"/>
  <c r="AW10" i="1"/>
  <c r="AV10" i="1"/>
  <c r="AS10" i="1"/>
  <c r="AF10" i="1"/>
  <c r="AA10" i="1"/>
  <c r="K10" i="1"/>
  <c r="AW9" i="1"/>
  <c r="AV9" i="1"/>
  <c r="AS9" i="1"/>
  <c r="AF9" i="1"/>
  <c r="AA9" i="1"/>
  <c r="K9" i="1"/>
  <c r="AW8" i="1"/>
  <c r="AV8" i="1"/>
  <c r="AS8" i="1"/>
  <c r="AF8" i="1"/>
  <c r="AA8" i="1"/>
  <c r="K8" i="1"/>
  <c r="AW7" i="1"/>
  <c r="AV7" i="1"/>
  <c r="AS7" i="1"/>
  <c r="AF7" i="1"/>
  <c r="AA7" i="1"/>
  <c r="K7" i="1"/>
  <c r="AW6" i="1"/>
  <c r="AV6" i="1"/>
  <c r="AS6" i="1"/>
  <c r="AF6" i="1"/>
  <c r="AA6" i="1"/>
  <c r="K6" i="1"/>
  <c r="AW5" i="1"/>
  <c r="AV5" i="1"/>
  <c r="AS5" i="1"/>
  <c r="AF5" i="1"/>
  <c r="AA5" i="1"/>
  <c r="K5" i="1"/>
  <c r="AW4" i="1"/>
  <c r="AV4" i="1"/>
  <c r="AS4" i="1"/>
  <c r="AF4" i="1"/>
  <c r="AA4" i="1"/>
  <c r="K4" i="1"/>
  <c r="AW3" i="1"/>
  <c r="AV3" i="1"/>
  <c r="AS3" i="1"/>
  <c r="AF3" i="1"/>
  <c r="AA3" i="1"/>
  <c r="K3" i="1"/>
  <c r="AW2" i="1"/>
  <c r="AV2" i="1"/>
  <c r="AS2" i="1"/>
  <c r="AF2" i="1"/>
  <c r="AA2" i="1"/>
  <c r="K2" i="1"/>
  <c r="AV494" i="1" l="1"/>
  <c r="AA25" i="1"/>
  <c r="AA23" i="1"/>
</calcChain>
</file>

<file path=xl/comments1.xml><?xml version="1.0" encoding="utf-8"?>
<comments xmlns="http://schemas.openxmlformats.org/spreadsheetml/2006/main">
  <authors>
    <author/>
  </authors>
  <commentList>
    <comment ref="AI18" authorId="0" shapeId="0">
      <text>
        <r>
          <rPr>
            <sz val="10"/>
            <color rgb="FF000000"/>
            <rFont val="Arial"/>
          </rPr>
          <t>счет 34, сч/ф 35
	-Дмитрий Игнатьев</t>
        </r>
      </text>
    </comment>
    <comment ref="AE49" authorId="0" shapeId="0">
      <text>
        <r>
          <rPr>
            <sz val="10"/>
            <color rgb="FF000000"/>
            <rFont val="Arial"/>
          </rPr>
          <t xml:space="preserve">оплачено 3.07
</t>
        </r>
      </text>
    </comment>
    <comment ref="AK55" authorId="0" shapeId="0">
      <text>
        <r>
          <rPr>
            <sz val="10"/>
            <color rgb="FF000000"/>
            <rFont val="Arial"/>
          </rPr>
          <t>67000
	-Валерия Орл</t>
        </r>
      </text>
    </comment>
    <comment ref="AE56" authorId="0" shapeId="0">
      <text>
        <r>
          <rPr>
            <sz val="10"/>
            <color rgb="FF000000"/>
            <rFont val="Arial"/>
          </rPr>
          <t>оплатили транзит 3.06
	-Дмитрий Игнатьев</t>
        </r>
      </text>
    </comment>
    <comment ref="AE58" authorId="0" shapeId="0">
      <text>
        <r>
          <rPr>
            <sz val="10"/>
            <color rgb="FF000000"/>
            <rFont val="Arial"/>
          </rPr>
          <t>02 07 налом
	-Дмитрий Игнатьев</t>
        </r>
      </text>
    </comment>
    <comment ref="AK61" authorId="0" shapeId="0">
      <text>
        <r>
          <rPr>
            <sz val="10"/>
            <color rgb="FF000000"/>
            <rFont val="Arial"/>
          </rPr>
          <t>оплатили 30000
	-Анонимный
30000
	-Валерия Орл
60000
	-Валерия Орл</t>
        </r>
      </text>
    </comment>
    <comment ref="AK63" authorId="0" shapeId="0">
      <text>
        <r>
          <rPr>
            <sz val="10"/>
            <color rgb="FF000000"/>
            <rFont val="Arial"/>
          </rPr>
          <t>проверить перед выставлением курс Евро
	-Дмитрий Игнатьев</t>
        </r>
      </text>
    </comment>
    <comment ref="AK64" authorId="0" shapeId="0">
      <text>
        <r>
          <rPr>
            <sz val="10"/>
            <color rgb="FF000000"/>
            <rFont val="Arial"/>
          </rPr>
          <t>оплатили 40000
	-Валерия Орл</t>
        </r>
      </text>
    </comment>
    <comment ref="AK65" authorId="0" shapeId="0">
      <text>
        <r>
          <rPr>
            <sz val="10"/>
            <color rgb="FF000000"/>
            <rFont val="Arial"/>
          </rPr>
          <t>оплатили 30000
	-Анонимный
30000
	-Валерия Орл
60000
	-Валерия Орл</t>
        </r>
      </text>
    </comment>
    <comment ref="AK76" authorId="0" shapeId="0">
      <text>
        <r>
          <rPr>
            <sz val="10"/>
            <color rgb="FF000000"/>
            <rFont val="Arial"/>
          </rPr>
          <t>25000
	-Валерия Орл
15000
	-Валерия Орл</t>
        </r>
      </text>
    </comment>
    <comment ref="U129" authorId="0" shapeId="0">
      <text>
        <r>
          <rPr>
            <sz val="10"/>
            <color rgb="FF000000"/>
            <rFont val="Arial"/>
          </rPr>
          <t>40000
	-Валерия Орл</t>
        </r>
      </text>
    </comment>
    <comment ref="AQ159" authorId="0" shapeId="0">
      <text>
        <r>
          <rPr>
            <sz val="10"/>
            <color rgb="FF000000"/>
            <rFont val="Arial"/>
          </rPr>
          <t>Документы клиентом были получены 12.10
	-Ольга Пар</t>
        </r>
      </text>
    </comment>
    <comment ref="AP215" authorId="0" shapeId="0">
      <text>
        <r>
          <rPr>
            <sz val="10"/>
            <color rgb="FF000000"/>
            <rFont val="Arial"/>
          </rPr>
          <t>Отправка данного счета была произведена после получения сканов, но на оплату счет не ушел из-за того что клиент бухгалтерии не предоставил заявку. Бухгалте обратился ко мне на прямую с просьбой сделать доки в одном файле вкл. заявку
	-Ольга Пар</t>
        </r>
      </text>
    </comment>
    <comment ref="AP241" authorId="0" shapeId="0">
      <text>
        <r>
          <rPr>
            <sz val="10"/>
            <color rgb="FF000000"/>
            <rFont val="Arial"/>
          </rPr>
          <t>отправили 14.12, сч 242
	-Лейсан red</t>
        </r>
      </text>
    </comment>
    <comment ref="AP282" authorId="0" shapeId="0">
      <text>
        <r>
          <rPr>
            <sz val="10"/>
            <color rgb="FF000000"/>
            <rFont val="Arial"/>
          </rPr>
          <t>отправили 14.12, сч 287, акт и сф
	-Лейсан red</t>
        </r>
      </text>
    </comment>
    <comment ref="AP309" authorId="0" shapeId="0">
      <text>
        <r>
          <rPr>
            <sz val="10"/>
            <color rgb="FF000000"/>
            <rFont val="Arial"/>
          </rPr>
          <t>22.01
	-Лейсан red</t>
        </r>
      </text>
    </comment>
    <comment ref="Q317" authorId="0" shapeId="0">
      <text>
        <r>
          <rPr>
            <sz val="10"/>
            <color rgb="FF000000"/>
            <rFont val="Arial"/>
          </rPr>
          <t>ИП Одинцов
	-Дмитрий Игнатьев</t>
        </r>
      </text>
    </comment>
    <comment ref="AK317" authorId="0" shapeId="0">
      <text>
        <r>
          <rPr>
            <sz val="10"/>
            <color rgb="FF000000"/>
            <rFont val="Arial"/>
          </rPr>
          <t>счет 354 сумма 149610 доставка счет 355 сумма 18830 простой
	-Ольга Пар</t>
        </r>
      </text>
    </comment>
    <comment ref="AP376" authorId="0" shapeId="0">
      <text>
        <r>
          <rPr>
            <sz val="10"/>
            <color rgb="FF000000"/>
            <rFont val="Arial"/>
          </rPr>
          <t>22.01
	-Лейсан red</t>
        </r>
      </text>
    </comment>
    <comment ref="AP381" authorId="0" shapeId="0">
      <text>
        <r>
          <rPr>
            <sz val="10"/>
            <color rgb="FF000000"/>
            <rFont val="Arial"/>
          </rPr>
          <t>22.01
	-Лейсан red</t>
        </r>
      </text>
    </comment>
    <comment ref="AP402" authorId="0" shapeId="0">
      <text>
        <r>
          <rPr>
            <sz val="10"/>
            <color rgb="FF000000"/>
            <rFont val="Arial"/>
          </rPr>
          <t>22.01
	-Лейсан red</t>
        </r>
      </text>
    </comment>
    <comment ref="AP421" authorId="0" shapeId="0">
      <text>
        <r>
          <rPr>
            <sz val="10"/>
            <color rgb="FF000000"/>
            <rFont val="Arial"/>
          </rPr>
          <t>22.01
	-Лейсан red</t>
        </r>
      </text>
    </comment>
    <comment ref="AK542" authorId="0" shapeId="0">
      <text>
        <r>
          <rPr>
            <sz val="10"/>
            <color rgb="FF000000"/>
            <rFont val="Arial"/>
          </rPr>
          <t>127000 трнс усл+аренда пандуса
	-Марина бух_1</t>
        </r>
      </text>
    </comment>
    <comment ref="G557" authorId="0" shapeId="0">
      <text>
        <r>
          <rPr>
            <sz val="10"/>
            <color rgb="FF000000"/>
            <rFont val="Arial"/>
          </rPr>
          <t>Срыв по вине заказчика, но перевозчик обещал выставить срыв в 20%
	-Ольга Пар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I30" authorId="0" shapeId="0">
      <text>
        <r>
          <rPr>
            <sz val="10"/>
            <color rgb="FF000000"/>
            <rFont val="Arial"/>
          </rPr>
          <t>премия за ноябрь, в декабре премии нет
	-Дмитрий Игнатьев</t>
        </r>
      </text>
    </comment>
    <comment ref="B33" authorId="0" shapeId="0">
      <text>
        <r>
          <rPr>
            <sz val="10"/>
            <color rgb="FF000000"/>
            <rFont val="Arial"/>
          </rPr>
          <t>в 2300 есть долг 1200 с копейками
	-Дмитрий Игнатьев</t>
        </r>
      </text>
    </comment>
    <comment ref="H41" authorId="0" shapeId="0">
      <text>
        <r>
          <rPr>
            <sz val="10"/>
            <color rgb="FF000000"/>
            <rFont val="Arial"/>
          </rPr>
          <t>оплачены пока только счета на прибыль 16455 руб
	-Дмитрий Игнатьев</t>
        </r>
      </text>
    </comment>
    <comment ref="I64" authorId="0" shapeId="0">
      <text>
        <r>
          <rPr>
            <sz val="10"/>
            <color rgb="FF000000"/>
            <rFont val="Arial"/>
          </rPr>
          <t>аванс в честь нового года
	-Дмитрий Игнатьев</t>
        </r>
      </text>
    </comment>
    <comment ref="L64" authorId="0" shapeId="0">
      <text>
        <r>
          <rPr>
            <sz val="10"/>
            <color rgb="FF000000"/>
            <rFont val="Arial"/>
          </rPr>
          <t>аванс
	-Дмитрий Игнатьев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21" authorId="0" shapeId="0">
      <text>
        <r>
          <rPr>
            <sz val="10"/>
            <color rgb="FF000000"/>
            <rFont val="Arial"/>
          </rPr>
          <t>заплатим вперед
	-Дмитрий Игнатьев</t>
        </r>
      </text>
    </comment>
    <comment ref="H30" authorId="0" shapeId="0">
      <text>
        <r>
          <rPr>
            <sz val="10"/>
            <color rgb="FF000000"/>
            <rFont val="Arial"/>
          </rPr>
          <t>заплатим вперед
	-Дмитрий Игнатьев</t>
        </r>
      </text>
    </comment>
  </commentList>
</comments>
</file>

<file path=xl/sharedStrings.xml><?xml version="1.0" encoding="utf-8"?>
<sst xmlns="http://schemas.openxmlformats.org/spreadsheetml/2006/main" count="13076" uniqueCount="2725">
  <si>
    <t>Расход</t>
  </si>
  <si>
    <t>Приход</t>
  </si>
  <si>
    <t>от транш к перевозу</t>
  </si>
  <si>
    <t>номер заявки[столбец F]</t>
  </si>
  <si>
    <t>Дата нашей оплаты</t>
  </si>
  <si>
    <t xml:space="preserve"> </t>
  </si>
  <si>
    <t>перевоз</t>
  </si>
  <si>
    <t>сумма транша</t>
  </si>
  <si>
    <t>сумма счет от перевоза</t>
  </si>
  <si>
    <t>транш ч.з</t>
  </si>
  <si>
    <t>номер счета от нас к транзитеру</t>
  </si>
  <si>
    <t>номер платежки</t>
  </si>
  <si>
    <t>платежка, дата</t>
  </si>
  <si>
    <t>счет или аванс</t>
  </si>
  <si>
    <t>счета № от перевоза</t>
  </si>
  <si>
    <t>комментарии</t>
  </si>
  <si>
    <t>дата</t>
  </si>
  <si>
    <t>контрагент</t>
  </si>
  <si>
    <t>сумма</t>
  </si>
  <si>
    <t>счет</t>
  </si>
  <si>
    <t>Брылунов Александр Харитонович (ИП)</t>
  </si>
  <si>
    <t>ИП Полянсков</t>
  </si>
  <si>
    <t>ЮСЕН</t>
  </si>
  <si>
    <t>Фахразеев</t>
  </si>
  <si>
    <t>ЗСК ТОРГ</t>
  </si>
  <si>
    <t>аванс</t>
  </si>
  <si>
    <t>ДСВ</t>
  </si>
  <si>
    <t>Батов</t>
  </si>
  <si>
    <t>-</t>
  </si>
  <si>
    <t>Морозов</t>
  </si>
  <si>
    <t>ЗУЙ</t>
  </si>
  <si>
    <t>Плеханов</t>
  </si>
  <si>
    <t>INT</t>
  </si>
  <si>
    <t>КРУТКИНА</t>
  </si>
  <si>
    <t>продавец</t>
  </si>
  <si>
    <t>закупщик</t>
  </si>
  <si>
    <t>закрывали</t>
  </si>
  <si>
    <t>Исакова</t>
  </si>
  <si>
    <t>ИП Исакова</t>
  </si>
  <si>
    <t>СКОРОСТЬ</t>
  </si>
  <si>
    <t>ИП ХЛЫНЦЕВ</t>
  </si>
  <si>
    <t>АВТОЗАПЧАСТЬ</t>
  </si>
  <si>
    <t>закрыли</t>
  </si>
  <si>
    <t>ИП ДОБЫШЕВ</t>
  </si>
  <si>
    <t>сумма счета</t>
  </si>
  <si>
    <t>ООО РС-Альянс Партнер</t>
  </si>
  <si>
    <t>Автозапчасть</t>
  </si>
  <si>
    <t>Прохоров</t>
  </si>
  <si>
    <t>Скорость</t>
  </si>
  <si>
    <t>Лого-Транс</t>
  </si>
  <si>
    <t>ИП Журанов Кирилл Владимирович</t>
  </si>
  <si>
    <t>Зиманова</t>
  </si>
  <si>
    <t>Круткина Светлана Николаевна</t>
  </si>
  <si>
    <t>месяц</t>
  </si>
  <si>
    <t>Луч-Транс</t>
  </si>
  <si>
    <t>ИП Кузнецов Михаил Юрьевич</t>
  </si>
  <si>
    <t>Аргумент</t>
  </si>
  <si>
    <t>Хрупов</t>
  </si>
  <si>
    <t>ООО "Клифф"</t>
  </si>
  <si>
    <t>Авторитет</t>
  </si>
  <si>
    <t>ООО "ПоСтрой"</t>
  </si>
  <si>
    <t>Клиф</t>
  </si>
  <si>
    <t>Авто-С</t>
  </si>
  <si>
    <t>Малахов</t>
  </si>
  <si>
    <t>Клифф</t>
  </si>
  <si>
    <t>02072018-1</t>
  </si>
  <si>
    <t>Зайнетдинова</t>
  </si>
  <si>
    <t>Садкова</t>
  </si>
  <si>
    <t>Люкшин</t>
  </si>
  <si>
    <t>Крючков</t>
  </si>
  <si>
    <t>КЛИфф</t>
  </si>
  <si>
    <t>да</t>
  </si>
  <si>
    <t>ИП Вильданов</t>
  </si>
  <si>
    <t>«КАРТЕЛЬ»</t>
  </si>
  <si>
    <t>ИП константинов</t>
  </si>
  <si>
    <t>ИП Штучка</t>
  </si>
  <si>
    <t>Испания</t>
  </si>
  <si>
    <t>Заварзин</t>
  </si>
  <si>
    <t>Арсланов</t>
  </si>
  <si>
    <t>Кардинал</t>
  </si>
  <si>
    <t>127/К</t>
  </si>
  <si>
    <t>Тольятти</t>
  </si>
  <si>
    <t>Серков</t>
  </si>
  <si>
    <t>План-Ка</t>
  </si>
  <si>
    <t>Грязев</t>
  </si>
  <si>
    <t>Тайм</t>
  </si>
  <si>
    <t>тк0013840</t>
  </si>
  <si>
    <t>ИП Зарипов</t>
  </si>
  <si>
    <t>ИП Юдаев</t>
  </si>
  <si>
    <t>нет</t>
  </si>
  <si>
    <t>ИП Сорокин</t>
  </si>
  <si>
    <t>ИП Бреднева</t>
  </si>
  <si>
    <t>картель</t>
  </si>
  <si>
    <t>ИП Грязев</t>
  </si>
  <si>
    <t>ИП Миловидов</t>
  </si>
  <si>
    <t>ИП Алмакаев</t>
  </si>
  <si>
    <t>ИП Чернов</t>
  </si>
  <si>
    <t>ИП Туриев</t>
  </si>
  <si>
    <t>ИП Панферова</t>
  </si>
  <si>
    <t>ИП Майоров</t>
  </si>
  <si>
    <t>ИП Шереметова</t>
  </si>
  <si>
    <t>ИП Круткина С.Н.</t>
  </si>
  <si>
    <t>Е-Транс</t>
  </si>
  <si>
    <t>DOM</t>
  </si>
  <si>
    <t>ЛЕЙСАН</t>
  </si>
  <si>
    <t xml:space="preserve">ИП  Радишевский </t>
  </si>
  <si>
    <t>Основа</t>
  </si>
  <si>
    <t>ОЛЯ П.</t>
  </si>
  <si>
    <t>ООО «УДАЧА»</t>
  </si>
  <si>
    <t>ДОСТАВЛЕН</t>
  </si>
  <si>
    <t xml:space="preserve">
</t>
  </si>
  <si>
    <t>ШЕНКЕР ЕКАТ</t>
  </si>
  <si>
    <t>ДА</t>
  </si>
  <si>
    <t>РЭД 13/04-24 от 13.04.2018</t>
  </si>
  <si>
    <t>ООО «Фарт»</t>
  </si>
  <si>
    <t>Белоярский (Свердловская обл.)</t>
  </si>
  <si>
    <t>оборудование</t>
  </si>
  <si>
    <t>Добрянка (Пермский край)</t>
  </si>
  <si>
    <t>ООО "ЛОГО-Транс"</t>
  </si>
  <si>
    <t>ТАТУ Проф</t>
  </si>
  <si>
    <t>ИП Чикин</t>
  </si>
  <si>
    <t>НДС</t>
  </si>
  <si>
    <t>RUB</t>
  </si>
  <si>
    <t>12/15</t>
  </si>
  <si>
    <t>ИП Шаталов</t>
  </si>
  <si>
    <t>ОРИГИНАЛ</t>
  </si>
  <si>
    <t>оплачено</t>
  </si>
  <si>
    <t>ИП Мусин</t>
  </si>
  <si>
    <t>ИП Квартыч</t>
  </si>
  <si>
    <t>ИП Павлов</t>
  </si>
  <si>
    <t>ИП Середа</t>
  </si>
  <si>
    <t>ИП Мухутдинов</t>
  </si>
  <si>
    <t>рэд 05/09-165</t>
  </si>
  <si>
    <t>ВОВА</t>
  </si>
  <si>
    <t>ЮСЕН ПИТЕР</t>
  </si>
  <si>
    <t>РЭД 05/04-21 от 5.04.2018</t>
  </si>
  <si>
    <t>Тольятти Самарская область</t>
  </si>
  <si>
    <t>жгутики</t>
  </si>
  <si>
    <t>ИП Яшин</t>
  </si>
  <si>
    <t>п. Шушары Санкт Петербург</t>
  </si>
  <si>
    <t>ИП Фетисов</t>
  </si>
  <si>
    <t>ООО Глобус Трейд</t>
  </si>
  <si>
    <t>ИП Лопатеева</t>
  </si>
  <si>
    <t>ИП Богданов</t>
  </si>
  <si>
    <t>ИП Гаврилов</t>
  </si>
  <si>
    <t>ООО ТЭК «Большегруз»</t>
  </si>
  <si>
    <t>Сегмент</t>
  </si>
  <si>
    <t>ООО «ЛОГО-ТРАНС»</t>
  </si>
  <si>
    <t>ДИМА</t>
  </si>
  <si>
    <t>ЮСЕН ТОЛЬЯТТИ</t>
  </si>
  <si>
    <t>ИП Иванов</t>
  </si>
  <si>
    <t>РЭД 13/04-25 от 17.04.2018</t>
  </si>
  <si>
    <t>ИП Бутурлина</t>
  </si>
  <si>
    <t>Тульская область г. Алексин</t>
  </si>
  <si>
    <t>Эмаль НЦ</t>
  </si>
  <si>
    <t>ИП Морозов</t>
  </si>
  <si>
    <t>ИП Болтунова</t>
  </si>
  <si>
    <t>268 ТК</t>
  </si>
  <si>
    <t>ООО Луч-Транс</t>
  </si>
  <si>
    <t>ИП Ильина</t>
  </si>
  <si>
    <t>ИП Житина</t>
  </si>
  <si>
    <t>ООО КАМА Грейт</t>
  </si>
  <si>
    <t>РЭД 18/04-27 от 18.04.2018</t>
  </si>
  <si>
    <t>Вологодская область, г. Волжский</t>
  </si>
  <si>
    <t>ИП Чебоксарова</t>
  </si>
  <si>
    <t>Шины без упаковки</t>
  </si>
  <si>
    <t>Шереметьево Карго</t>
  </si>
  <si>
    <t>ИП Варич</t>
  </si>
  <si>
    <t>ИП Садыков</t>
  </si>
  <si>
    <t>ООО дельта</t>
  </si>
  <si>
    <t>Фреш</t>
  </si>
  <si>
    <t>154/9/2018</t>
  </si>
  <si>
    <t>ИП Вохмин</t>
  </si>
  <si>
    <t>ИП Прохоров</t>
  </si>
  <si>
    <t>РЭД 18/04-28 от 23.04.2018</t>
  </si>
  <si>
    <t>ООО ЭКСПОМИР-М</t>
  </si>
  <si>
    <t>Тульская область г. Узловая</t>
  </si>
  <si>
    <t>Пластик АБС</t>
  </si>
  <si>
    <t>ИП Абрамейцева</t>
  </si>
  <si>
    <t>ИП Насыбуллин</t>
  </si>
  <si>
    <t>ИП Оганесян</t>
  </si>
  <si>
    <t>ООО «Романов Строит Компания»</t>
  </si>
  <si>
    <t>ИП Шаболта И.С</t>
  </si>
  <si>
    <t>ИП Щерба</t>
  </si>
  <si>
    <t>РЭД 17/04-26 от 18.04.2018</t>
  </si>
  <si>
    <t>п. Шушары Санкт-Петербург</t>
  </si>
  <si>
    <t>автокомпаненты</t>
  </si>
  <si>
    <t>Ульяновск ДМГ МОРИ</t>
  </si>
  <si>
    <t>И.П. Федоров</t>
  </si>
  <si>
    <t>ИП Бородина</t>
  </si>
  <si>
    <t>ИП Капитонов</t>
  </si>
  <si>
    <t>ИП Никора</t>
  </si>
  <si>
    <t>ИП Мазыкин</t>
  </si>
  <si>
    <t>ИП Орлов</t>
  </si>
  <si>
    <t>РЭД 27/04-35 от 27.04.2018</t>
  </si>
  <si>
    <t>ИП Николаев</t>
  </si>
  <si>
    <t>Токопровод</t>
  </si>
  <si>
    <t>ИП Григоров</t>
  </si>
  <si>
    <t>Кингисеппский ЛО</t>
  </si>
  <si>
    <t>НЕ БУДЕТ</t>
  </si>
  <si>
    <t>28.04 срыв погрузкин</t>
  </si>
  <si>
    <t>СКАН</t>
  </si>
  <si>
    <t>ИП Хаба</t>
  </si>
  <si>
    <t>ИП Ластовский</t>
  </si>
  <si>
    <t>ИП Кудряшова</t>
  </si>
  <si>
    <t>ИП Гурина</t>
  </si>
  <si>
    <t>РЭД24/09-203</t>
  </si>
  <si>
    <t>ИП Рубченко</t>
  </si>
  <si>
    <t>РЭД 26/04-33 от 26.04.2018</t>
  </si>
  <si>
    <t>ООО "Декор-Логистик"</t>
  </si>
  <si>
    <t>Штамповая оснастка</t>
  </si>
  <si>
    <t>г. Ижевск</t>
  </si>
  <si>
    <t>ИП Игнатьева</t>
  </si>
  <si>
    <t>НЕТ</t>
  </si>
  <si>
    <t>ИП Соколов</t>
  </si>
  <si>
    <t>РЭД 26/04-32 от 26.04.2018</t>
  </si>
  <si>
    <t>ИП Слапыгин</t>
  </si>
  <si>
    <t>ИП Ахматвалиев</t>
  </si>
  <si>
    <t>ИП Потапов</t>
  </si>
  <si>
    <t>Клин</t>
  </si>
  <si>
    <t xml:space="preserve">ИП БАКАЕВА </t>
  </si>
  <si>
    <t>ИП ЛЯХ И.А</t>
  </si>
  <si>
    <t>РЭД 26/04-30 от 26.04.2018</t>
  </si>
  <si>
    <t>ИП Бельцова С.М</t>
  </si>
  <si>
    <t>ИП СОЛОВЬЕВ Р.О</t>
  </si>
  <si>
    <t xml:space="preserve">ИП Лебедев Д.В  </t>
  </si>
  <si>
    <t>ИП МИХАЙЛЮКОВ И.И</t>
  </si>
  <si>
    <t>ИП Круткина С.Н</t>
  </si>
  <si>
    <t>ИП МЕЛЬНИКОВ С.В</t>
  </si>
  <si>
    <t>ИП Халиуллин Р.М</t>
  </si>
  <si>
    <t>РЭД 26/04-31 от 26.04.2018</t>
  </si>
  <si>
    <t>ИП Кочетова Е.Ю</t>
  </si>
  <si>
    <t>ИП Каменец Л.М</t>
  </si>
  <si>
    <t>ИП Посохов А.С</t>
  </si>
  <si>
    <t>РЭД 26/04-34 от 26.04.2018</t>
  </si>
  <si>
    <t>ИП Ефремова Т.А</t>
  </si>
  <si>
    <t>ИП Боев Е.В</t>
  </si>
  <si>
    <t>27/09-215</t>
  </si>
  <si>
    <t>ИП Гудов А.В</t>
  </si>
  <si>
    <t>Х-Маркет</t>
  </si>
  <si>
    <t>ИП Чебоксарова Л.А</t>
  </si>
  <si>
    <t>РЕНУС ПИТЕР</t>
  </si>
  <si>
    <t>РЭД 05/04-23 от 12.04.2018</t>
  </si>
  <si>
    <t>Санкт-Петербург</t>
  </si>
  <si>
    <t>АДР-9</t>
  </si>
  <si>
    <t>Узбекистан Андижан</t>
  </si>
  <si>
    <t>скан</t>
  </si>
  <si>
    <t>ИП Яшин А.А</t>
  </si>
  <si>
    <t>USD</t>
  </si>
  <si>
    <t>ШВЕЛЛ</t>
  </si>
  <si>
    <t>ИП Буцков В.А</t>
  </si>
  <si>
    <t>ИП Ластовский П.А</t>
  </si>
  <si>
    <t>ИП Осипов С.В</t>
  </si>
  <si>
    <t>ИНТА</t>
  </si>
  <si>
    <t>ИП Костин Р.Б</t>
  </si>
  <si>
    <t>ДАША</t>
  </si>
  <si>
    <t>ИП Макаров И.Н</t>
  </si>
  <si>
    <t>ТЕННЕКО</t>
  </si>
  <si>
    <t>РЭД 16/05-34 от 16.05.2018</t>
  </si>
  <si>
    <t>Тольятти Самарская область х2</t>
  </si>
  <si>
    <t>Автокомпаненты в Контейнерах</t>
  </si>
  <si>
    <t>Нижний Новгородх2</t>
  </si>
  <si>
    <t>ИП Чебоксарова л.а</t>
  </si>
  <si>
    <t>ЛАДОГА</t>
  </si>
  <si>
    <t>БЕЗ НДС</t>
  </si>
  <si>
    <t>кросс сити</t>
  </si>
  <si>
    <t>ИП Артемов а.в</t>
  </si>
  <si>
    <t xml:space="preserve">ШВЕЛЛ </t>
  </si>
  <si>
    <t>ДСВ МОСКВА</t>
  </si>
  <si>
    <t>РЭД 08/05-39 от 08.05.2018</t>
  </si>
  <si>
    <t>Советск</t>
  </si>
  <si>
    <t>Гигиена на паллетах</t>
  </si>
  <si>
    <t>Симферополь</t>
  </si>
  <si>
    <t>ИП Петрова М.Д</t>
  </si>
  <si>
    <t>ООО ЕТранс</t>
  </si>
  <si>
    <t>ФОРСАЖ</t>
  </si>
  <si>
    <t>ИП Марченко А.А</t>
  </si>
  <si>
    <t>198М</t>
  </si>
  <si>
    <t>ИП Шакиров</t>
  </si>
  <si>
    <t>ИП Чижов м.а</t>
  </si>
  <si>
    <t>РЭД 25/04-29 от 26.04.2018</t>
  </si>
  <si>
    <t>ИП Семенов м.в</t>
  </si>
  <si>
    <t>ИП Подкопаев а.е</t>
  </si>
  <si>
    <t>ООО ТК РЕГИОН 31</t>
  </si>
  <si>
    <t>ИП Губарева О.В</t>
  </si>
  <si>
    <t>ИП Махотин а.в</t>
  </si>
  <si>
    <t>ООО ОлДи Групп</t>
  </si>
  <si>
    <t>ИП Титов А.Ю</t>
  </si>
  <si>
    <t>РЭД 04/05-38 от 04.05.2018</t>
  </si>
  <si>
    <t>ООО ТРАНСХОЛДИНГ</t>
  </si>
  <si>
    <t>ИП Кучерявый И.А</t>
  </si>
  <si>
    <t>ЗВЕЗДА</t>
  </si>
  <si>
    <t>ИП Чалов в.в</t>
  </si>
  <si>
    <t>КЛИФФ</t>
  </si>
  <si>
    <t>ИП Майорова о.в</t>
  </si>
  <si>
    <t>ИП Кубанцева Т.Я</t>
  </si>
  <si>
    <t>34-1</t>
  </si>
  <si>
    <t>ОПЛАЧЕНО</t>
  </si>
  <si>
    <t>ИП БЕСКРОВНОВ А.П</t>
  </si>
  <si>
    <t>ГОРИЗОНТ</t>
  </si>
  <si>
    <t>ИП Шакиров Ю.М</t>
  </si>
  <si>
    <t>АРС</t>
  </si>
  <si>
    <t>ИП Венедиктов И.С</t>
  </si>
  <si>
    <t>ИП Ефремов К.Б</t>
  </si>
  <si>
    <t>ООО "РОСАГРОТРАНС"</t>
  </si>
  <si>
    <t>РЭД 18/05-45 от 18.05.2018</t>
  </si>
  <si>
    <t>Советск-Венев Тульская обл.</t>
  </si>
  <si>
    <t>Самара</t>
  </si>
  <si>
    <t>ИП Зеленина</t>
  </si>
  <si>
    <t>ТРАНСЛОГИСТИК</t>
  </si>
  <si>
    <t>бн</t>
  </si>
  <si>
    <t>ИП Лысый</t>
  </si>
  <si>
    <t>РИЧТРАНС</t>
  </si>
  <si>
    <t>ИП Мрищук</t>
  </si>
  <si>
    <t>ИП Исайкова</t>
  </si>
  <si>
    <t>ИП Авдеев Д.П</t>
  </si>
  <si>
    <t>ГИДРОСИСТЕМЫ</t>
  </si>
  <si>
    <t>РЭД 18/05-44 от 18.05.2018</t>
  </si>
  <si>
    <t>ИП Лебедина С.Н</t>
  </si>
  <si>
    <t>Казань</t>
  </si>
  <si>
    <t>Пластиковые трубы</t>
  </si>
  <si>
    <t>г. Губаха Пермский край</t>
  </si>
  <si>
    <t>АС-Трак</t>
  </si>
  <si>
    <t>ИП Капитонов Е.М</t>
  </si>
  <si>
    <t>50%/50%</t>
  </si>
  <si>
    <t>ИП Борисов</t>
  </si>
  <si>
    <t>ИП Спиридонов А.С</t>
  </si>
  <si>
    <t>ИП Коркин Р.В</t>
  </si>
  <si>
    <t>ИП Устюжин Ю.М</t>
  </si>
  <si>
    <t>ИП Карапетян С.Ш</t>
  </si>
  <si>
    <t>РЭД 18/05-43 от 18.05.2018</t>
  </si>
  <si>
    <t>ИП Земляков Е.А</t>
  </si>
  <si>
    <t>ИП Алиев И.И</t>
  </si>
  <si>
    <t>ИП Козлов Э.М</t>
  </si>
  <si>
    <t>ИП Морозова А.Б</t>
  </si>
  <si>
    <t>ИП Новиков А.Н</t>
  </si>
  <si>
    <t>37/05</t>
  </si>
  <si>
    <t>ИП Белицкий В.А</t>
  </si>
  <si>
    <t>ИП Кушнир м.в</t>
  </si>
  <si>
    <t>ИП Аляутдинов Ф.Ф</t>
  </si>
  <si>
    <t>РЭД 18/05-46 от 18.05.2018</t>
  </si>
  <si>
    <t>ИП Селькин Е.И</t>
  </si>
  <si>
    <t>ИП Сарафанова н.ю</t>
  </si>
  <si>
    <t>ООО 5 звезд</t>
  </si>
  <si>
    <t xml:space="preserve"> ИП Степанова т.в</t>
  </si>
  <si>
    <t>ИП Орешкина</t>
  </si>
  <si>
    <t>152/1</t>
  </si>
  <si>
    <t>ИП Шибин а.в</t>
  </si>
  <si>
    <t>ПРОДУКТСЕРВИС</t>
  </si>
  <si>
    <t>РЭД 15/05-42 от 18.05.2018</t>
  </si>
  <si>
    <t>Автомобиль</t>
  </si>
  <si>
    <t>Тольятт Самарская область</t>
  </si>
  <si>
    <t>Еврологус</t>
  </si>
  <si>
    <t>ИП Рыбалов с е</t>
  </si>
  <si>
    <t>ут-77</t>
  </si>
  <si>
    <t>EUR</t>
  </si>
  <si>
    <t>ИП Сычева А.А</t>
  </si>
  <si>
    <t>ИП Михалев Р.А</t>
  </si>
  <si>
    <t>ИП Чайка с.в</t>
  </si>
  <si>
    <t>РЭД 15/05-41 от 15.05.2018</t>
  </si>
  <si>
    <t>ИП Никифоров</t>
  </si>
  <si>
    <t>ИП Синица а.в</t>
  </si>
  <si>
    <t>ИП Чернов М.В</t>
  </si>
  <si>
    <t>РЭД 09/04-22 от 09.04.2018</t>
  </si>
  <si>
    <t>ИП Кузьмина н.в</t>
  </si>
  <si>
    <t>Организатор перевозок</t>
  </si>
  <si>
    <t>Автокомпаненты</t>
  </si>
  <si>
    <t>Миовени, Титу Румыния</t>
  </si>
  <si>
    <t>ООО "Эготранс"</t>
  </si>
  <si>
    <t>27/11/18/02</t>
  </si>
  <si>
    <t>ИП Горюнов В.Б</t>
  </si>
  <si>
    <t>ИП Горелов С.В</t>
  </si>
  <si>
    <t>ИП Белов С.Г</t>
  </si>
  <si>
    <t>ДСВ УФА</t>
  </si>
  <si>
    <t xml:space="preserve">оплачено </t>
  </si>
  <si>
    <t>РЭД 15/05-40 от 15.05.2018</t>
  </si>
  <si>
    <t>Челябинск</t>
  </si>
  <si>
    <t>ИП Евдокимов Л. И</t>
  </si>
  <si>
    <t>Оборудование</t>
  </si>
  <si>
    <t>п. Таежный Красноярского края</t>
  </si>
  <si>
    <t>ИП Шайхазиев А.М</t>
  </si>
  <si>
    <t xml:space="preserve">ИП Тараров р.е </t>
  </si>
  <si>
    <t>50% по ФЗ остаток 7 дней</t>
  </si>
  <si>
    <t>ут-78</t>
  </si>
  <si>
    <t>Дима</t>
  </si>
  <si>
    <t>ИП Ивко Г.А</t>
  </si>
  <si>
    <t>ИП Винокуров с.в</t>
  </si>
  <si>
    <t>ИП Картавенкова М.А</t>
  </si>
  <si>
    <t>ООО "АВТО ГАРАНТ"</t>
  </si>
  <si>
    <t>1212/18</t>
  </si>
  <si>
    <t>ИП Игрунев в.с</t>
  </si>
  <si>
    <t>ООО "Велес +"</t>
  </si>
  <si>
    <t>Ульяновск</t>
  </si>
  <si>
    <t>Питешти Румыния</t>
  </si>
  <si>
    <t>ИП Зеленина Ж.Ю</t>
  </si>
  <si>
    <t>бн от 03.12.18</t>
  </si>
  <si>
    <t>ИП Гейко А.П</t>
  </si>
  <si>
    <t>ООО "Гранд-Профи"</t>
  </si>
  <si>
    <t>ИП Коровин А.В</t>
  </si>
  <si>
    <t>ИП Погорелова Р. В</t>
  </si>
  <si>
    <t>ИП Слепцов А.В</t>
  </si>
  <si>
    <t>1427/а</t>
  </si>
  <si>
    <t>САША</t>
  </si>
  <si>
    <t>РЭД 03/05-37 от 03.05.2018</t>
  </si>
  <si>
    <t>Кстово Нижегородская обл</t>
  </si>
  <si>
    <t>алюминивый профиль</t>
  </si>
  <si>
    <t>Белоярский Свердловской области</t>
  </si>
  <si>
    <t>ООО ЛОГО ТРАНС</t>
  </si>
  <si>
    <t>директор</t>
  </si>
  <si>
    <t>телефон</t>
  </si>
  <si>
    <t>кто общается</t>
  </si>
  <si>
    <t>ИП Харитонов А.А</t>
  </si>
  <si>
    <t>Б-63</t>
  </si>
  <si>
    <t>ИП Баканов и.м</t>
  </si>
  <si>
    <t>ИП Сало Н.А</t>
  </si>
  <si>
    <t>ИП-000158</t>
  </si>
  <si>
    <t>ИП Оганин М.Н</t>
  </si>
  <si>
    <t>ИП Григоров В.И</t>
  </si>
  <si>
    <t>ИП Белов  А.А</t>
  </si>
  <si>
    <t>РЭД 22/05-47 от 22.05.2018</t>
  </si>
  <si>
    <t>ИП Гриценко Т.В</t>
  </si>
  <si>
    <t>Шушары, Санкт Петербург</t>
  </si>
  <si>
    <t>ООО "Компания "Транспортные линии"</t>
  </si>
  <si>
    <t>ИП Алиев З.г о</t>
  </si>
  <si>
    <t>ИП Алиев З.Г о</t>
  </si>
  <si>
    <t>ИП Октябрьская О.А</t>
  </si>
  <si>
    <t>ИП Хакимов г.а</t>
  </si>
  <si>
    <t>ИП Шустова о.с</t>
  </si>
  <si>
    <t>EF001298529RU</t>
  </si>
  <si>
    <t>ООО "Артек"</t>
  </si>
  <si>
    <t>ООО "Стимул"</t>
  </si>
  <si>
    <t>ИП Богословских С.А</t>
  </si>
  <si>
    <t>ИП Алентьев В.Б</t>
  </si>
  <si>
    <t>РЭД 23/05-48 от 23.05.2018</t>
  </si>
  <si>
    <t>ИП Новиков Д.А</t>
  </si>
  <si>
    <t>г. Волгоград</t>
  </si>
  <si>
    <t>Трубы 40*1,5</t>
  </si>
  <si>
    <t>Сведловская область, г. Каменск-Уральский</t>
  </si>
  <si>
    <t>ИП Пастухов С.В</t>
  </si>
  <si>
    <t>2-1012-0304</t>
  </si>
  <si>
    <t>ИП Шустова О.С</t>
  </si>
  <si>
    <t>без НДС</t>
  </si>
  <si>
    <t xml:space="preserve">  </t>
  </si>
  <si>
    <t>ИП Хакимова Г.А</t>
  </si>
  <si>
    <t>ИП Степура О.В</t>
  </si>
  <si>
    <t>EF004943345RU</t>
  </si>
  <si>
    <t>ИП Холкин В.А</t>
  </si>
  <si>
    <t>ООО "Параллель58"</t>
  </si>
  <si>
    <t>268а</t>
  </si>
  <si>
    <t>РЭД 23/05-49 от 23.05.2018</t>
  </si>
  <si>
    <t>Трубы 40*1,6</t>
  </si>
  <si>
    <t>43/2018</t>
  </si>
  <si>
    <t>ООО "Континент"</t>
  </si>
  <si>
    <t>РЭД 23/05-51 от 25.05.2018</t>
  </si>
  <si>
    <t>г. Казань</t>
  </si>
  <si>
    <t>Люки</t>
  </si>
  <si>
    <t>г. Пермь</t>
  </si>
  <si>
    <t>ПАША</t>
  </si>
  <si>
    <t>РЭД 31/05-54 от 31.05.2018</t>
  </si>
  <si>
    <t>Хотьково МО</t>
  </si>
  <si>
    <t>ООО "Техносфера"</t>
  </si>
  <si>
    <t>EF001299073RU</t>
  </si>
  <si>
    <t>РЭД 31/05-55 от 31.05.2018</t>
  </si>
  <si>
    <t>ИП Рагимов А.В.</t>
  </si>
  <si>
    <t>067/1</t>
  </si>
  <si>
    <t>066/1</t>
  </si>
  <si>
    <t>ИП Берсенев А.С.</t>
  </si>
  <si>
    <t>АЛС-110</t>
  </si>
  <si>
    <t>ДАКСЕР</t>
  </si>
  <si>
    <t>РЭД 28/05-54 от 31.05.2018</t>
  </si>
  <si>
    <t>ИП Муковнина В.В.</t>
  </si>
  <si>
    <t>Липецкая область Грязнинский р-н, с. Казинка</t>
  </si>
  <si>
    <t>краски 3 класс опасности</t>
  </si>
  <si>
    <t>СМТ</t>
  </si>
  <si>
    <t>062/1</t>
  </si>
  <si>
    <t>ИП Белокрылов П.П.</t>
  </si>
  <si>
    <t>ИП Петров П.Ю.</t>
  </si>
  <si>
    <t>EF001298532RU</t>
  </si>
  <si>
    <t>ИП Горячев Ю.И.</t>
  </si>
  <si>
    <t>ИП Петров Ю.В.</t>
  </si>
  <si>
    <t>РЭД 01/06-56 от 01.06.2018</t>
  </si>
  <si>
    <t>ИП Лабутин А.С.</t>
  </si>
  <si>
    <t>ООО ПРА</t>
  </si>
  <si>
    <t>ИП Селиверстов А.В.</t>
  </si>
  <si>
    <t>ИП Волков С.Л.</t>
  </si>
  <si>
    <t>EF001298546RU</t>
  </si>
  <si>
    <t>ИП Тамбовцев С.В.</t>
  </si>
  <si>
    <t>ООО Экспресс Деливери</t>
  </si>
  <si>
    <t>ИП Мельников А.Н.</t>
  </si>
  <si>
    <t>РЭД 04/06-57 от 04.06.2018</t>
  </si>
  <si>
    <t>ИП Житин В.Г.</t>
  </si>
  <si>
    <t>Тольятти Самарская обл х2</t>
  </si>
  <si>
    <t>ИП Муратова О.Ш.</t>
  </si>
  <si>
    <t>ИП Журавлев Д.В.</t>
  </si>
  <si>
    <t>ИП Миронова О.В.</t>
  </si>
  <si>
    <t>ИП Колесников О.А.</t>
  </si>
  <si>
    <t>ИП Лесниченко И.Н.</t>
  </si>
  <si>
    <t>ИП Цветков С.П.</t>
  </si>
  <si>
    <t>ИП Ляш А.В.</t>
  </si>
  <si>
    <t>ИП Бабенко А.А.</t>
  </si>
  <si>
    <t>ИП Шаблаков А.И.</t>
  </si>
  <si>
    <t>РЭД 04/06-58 от 04.06.2018</t>
  </si>
  <si>
    <t>ИП Тренин А.Н.</t>
  </si>
  <si>
    <t>Советск (Тульская область)</t>
  </si>
  <si>
    <t>Новосибирск</t>
  </si>
  <si>
    <t>19-630</t>
  </si>
  <si>
    <t>ООО Лидер Скан</t>
  </si>
  <si>
    <t>ИП Грушевский А.И.</t>
  </si>
  <si>
    <t>ИП Садыков Р.Ф.</t>
  </si>
  <si>
    <t>ИП Сундеев В.А.</t>
  </si>
  <si>
    <t xml:space="preserve">50% по факту загрузки 50 % - 10 </t>
  </si>
  <si>
    <t>ИП Устюжанин А.В.</t>
  </si>
  <si>
    <t>EF001299113RU</t>
  </si>
  <si>
    <t>ИП Пушкарев О.В.</t>
  </si>
  <si>
    <t>ИП Гребенюк А.Ю.</t>
  </si>
  <si>
    <t>РЭД 04/06-59 от 06.06.2018</t>
  </si>
  <si>
    <t>Салаир Кемеровская область</t>
  </si>
  <si>
    <t>Неопасная химия</t>
  </si>
  <si>
    <t>Усть Кут (Иркутская область)</t>
  </si>
  <si>
    <t>12-13.06</t>
  </si>
  <si>
    <t>ИП Плеханов П.С.</t>
  </si>
  <si>
    <t>ИП Заулин О.Л.</t>
  </si>
  <si>
    <t>ИП Тимофеев И.П.</t>
  </si>
  <si>
    <t>50% по факту загрузки 50 % - 10</t>
  </si>
  <si>
    <t>ИП Краев А.М.</t>
  </si>
  <si>
    <t>Y0049010917</t>
  </si>
  <si>
    <t>ИП Корнильцев Е.Н.</t>
  </si>
  <si>
    <t>ООО Ресурс</t>
  </si>
  <si>
    <t>РЭД 04/06-60 от 06.06.2018</t>
  </si>
  <si>
    <t>ИП Середа С.В.</t>
  </si>
  <si>
    <t>ИП Исакова Н.А.</t>
  </si>
  <si>
    <t>ИП Волков В.А.</t>
  </si>
  <si>
    <t>ИП Жуковский Г.А.</t>
  </si>
  <si>
    <t>ИП Сапарова В.А.</t>
  </si>
  <si>
    <t>ИП Салихов Р.М.</t>
  </si>
  <si>
    <t>ООО УДАЧА</t>
  </si>
  <si>
    <t>ООО АТС</t>
  </si>
  <si>
    <t>ИП Вершинин С.В.</t>
  </si>
  <si>
    <t>РЭД 04/06-62 от 07.06.2018</t>
  </si>
  <si>
    <t>Советск Венев (Тульская область)</t>
  </si>
  <si>
    <t>Екатеринбург</t>
  </si>
  <si>
    <t>ИП Брылунов А.Х.</t>
  </si>
  <si>
    <t>20 % 5 дней по сканам /80% по оригиналам</t>
  </si>
  <si>
    <t>EF001299060RU</t>
  </si>
  <si>
    <t>РЭД 04/06-61 от 07.06.2018</t>
  </si>
  <si>
    <t>Тольятти (Самарская область)</t>
  </si>
  <si>
    <t>EF001299144RU</t>
  </si>
  <si>
    <t>РЭД 04/06-63 от 08.06.2018</t>
  </si>
  <si>
    <t>ИП Мишанин</t>
  </si>
  <si>
    <t>отдала</t>
  </si>
  <si>
    <t>РЭД 04/06-64 от 08.06.2018</t>
  </si>
  <si>
    <t>бампера</t>
  </si>
  <si>
    <t>ООО ТЛТ Транс</t>
  </si>
  <si>
    <t>РЭД 04/06-65 от 08.06.2018</t>
  </si>
  <si>
    <t>АКТАС, ООО</t>
  </si>
  <si>
    <t>РЭД 18/06-68 от 18.06.2018</t>
  </si>
  <si>
    <t>пос. Белоярский СВ</t>
  </si>
  <si>
    <t>Взморье Калининградская область</t>
  </si>
  <si>
    <t>ИП Хлынцев Вячеслав Васильевич</t>
  </si>
  <si>
    <t>да/02.07</t>
  </si>
  <si>
    <t>EF001301568RU</t>
  </si>
  <si>
    <t>РЭД 18/06-66 от 18.06.2018</t>
  </si>
  <si>
    <t>Советск Тульская обл.</t>
  </si>
  <si>
    <t>ИП морозова А.Б.</t>
  </si>
  <si>
    <t>Венев (Тульская область)</t>
  </si>
  <si>
    <t>ООО Лидер Скан/ИП Прохоров Сергей Федорович</t>
  </si>
  <si>
    <t>да/09.07</t>
  </si>
  <si>
    <t>20 % ФЗ 10 дней по оригиналам</t>
  </si>
  <si>
    <t>РЭД 18/06-69 от 18.06.2018</t>
  </si>
  <si>
    <t>Венев - Советск (Тульская область)</t>
  </si>
  <si>
    <t>Атырау (Казахстан)</t>
  </si>
  <si>
    <t>ТОО "НИКАР Тренд"</t>
  </si>
  <si>
    <t>получила копию СМР</t>
  </si>
  <si>
    <t>НДС 0</t>
  </si>
  <si>
    <t>EF001296911RU</t>
  </si>
  <si>
    <t>РЭД 19/06-70 от 19.06.2018</t>
  </si>
  <si>
    <t>Набережные Челны</t>
  </si>
  <si>
    <t>Лотки Бетонные</t>
  </si>
  <si>
    <t>Ноябрьск</t>
  </si>
  <si>
    <t>22-25.06</t>
  </si>
  <si>
    <t>ИП Фахразеев Ильнас Фагимович АТИ 595890</t>
  </si>
  <si>
    <t>21.06.2018/27.06.2018</t>
  </si>
  <si>
    <t>30%ФЗ 10 по скан</t>
  </si>
  <si>
    <t>EF001301510RU</t>
  </si>
  <si>
    <t>РЭД 19/06-71 от 19.06.2018</t>
  </si>
  <si>
    <t>советск (Тульская область)</t>
  </si>
  <si>
    <t>РЭД 20/06-71 от 20.06.2018</t>
  </si>
  <si>
    <t>Подольск МО</t>
  </si>
  <si>
    <t>Старый оскол Белгород. обл</t>
  </si>
  <si>
    <t>ИП Батов Д.А.</t>
  </si>
  <si>
    <t>EF001301585RU</t>
  </si>
  <si>
    <t>РЭД 20/06-73 от 21.06.2018</t>
  </si>
  <si>
    <t>ООО "Лого-Транс"</t>
  </si>
  <si>
    <t>да/06.07</t>
  </si>
  <si>
    <t>30% по ФЗ отстаток 10 к/д</t>
  </si>
  <si>
    <t>РЭД 20/06-74 от 21.06.2018</t>
  </si>
  <si>
    <t>ООО "Луч-Транс"/ИП Гожда В.Я.</t>
  </si>
  <si>
    <t>50% по ФЗ остаток 10 к/д</t>
  </si>
  <si>
    <t>РЭД 22/06-76 от 22.06.2018</t>
  </si>
  <si>
    <t>27-28.06</t>
  </si>
  <si>
    <t>ИП Заманова Р.Г.</t>
  </si>
  <si>
    <t>EF001301599RU</t>
  </si>
  <si>
    <t>РЭД 22/06-77 от 22.06.2018</t>
  </si>
  <si>
    <t>20% по сканам 5 дней 80% - 10</t>
  </si>
  <si>
    <t>РЭД 27/06-78 от 27.06.2018</t>
  </si>
  <si>
    <t>EF001303436RU</t>
  </si>
  <si>
    <t>отправка на инвойс 26.07</t>
  </si>
  <si>
    <t>ЮСЕН МОСКВА</t>
  </si>
  <si>
    <t>РЭД 27/06-79 от 27.06.2018</t>
  </si>
  <si>
    <t>Покров (Подольский р-н)</t>
  </si>
  <si>
    <t>измерительные приборы</t>
  </si>
  <si>
    <t>Хромушкин Денис Александрович</t>
  </si>
  <si>
    <t>наличка</t>
  </si>
  <si>
    <t>наличка в понед 02.07</t>
  </si>
  <si>
    <t>ЕF001301523RU</t>
  </si>
  <si>
    <t>скан 06.07</t>
  </si>
  <si>
    <t>РЭД 28/06-80 от 28.06.2018</t>
  </si>
  <si>
    <t>Советск - Венев (Тульская обл)</t>
  </si>
  <si>
    <t>ИП Добышев И.С.</t>
  </si>
  <si>
    <t>РЭД 29/06-81 от 29.06.2018</t>
  </si>
  <si>
    <t>ИП Малахов В.Ф.</t>
  </si>
  <si>
    <t>EF001301608RU</t>
  </si>
  <si>
    <t>РЭД 03/07-83 от 03.07.2018</t>
  </si>
  <si>
    <t>EF001303422RU</t>
  </si>
  <si>
    <t>скан 30.07</t>
  </si>
  <si>
    <t>РЭД 03/07-84 от 03.07.2018</t>
  </si>
  <si>
    <t>ООО "АвтоДвижение"ИП Баянов С.Н.</t>
  </si>
  <si>
    <t>53000 ФЗ остаток 5</t>
  </si>
  <si>
    <t>РЭД 04/07-90 от 04.07.2018</t>
  </si>
  <si>
    <t>Титу Румыния</t>
  </si>
  <si>
    <t>SRL Trans Live</t>
  </si>
  <si>
    <t>скан 17.07</t>
  </si>
  <si>
    <t>ООО ТД "Комфорт"</t>
  </si>
  <si>
    <t>РЭД 05/07-87 от 05.07.2018</t>
  </si>
  <si>
    <t>г. Челябинск</t>
  </si>
  <si>
    <t>Аксай Ростовской области</t>
  </si>
  <si>
    <t>ИП Заварзин С.В.</t>
  </si>
  <si>
    <t>оплачен</t>
  </si>
  <si>
    <t>EF001301537RU</t>
  </si>
  <si>
    <t>РЭД 05/07-86 от 05.07.2018</t>
  </si>
  <si>
    <t>EF001301545RU</t>
  </si>
  <si>
    <t>ООО ГК "Пластик"</t>
  </si>
  <si>
    <t>РЭД 05/07-88 от 05.07.2018</t>
  </si>
  <si>
    <t>г. Дзержинск</t>
  </si>
  <si>
    <t>труба 6 м. ПВХ</t>
  </si>
  <si>
    <t>Мурманск</t>
  </si>
  <si>
    <t>11-12.07</t>
  </si>
  <si>
    <t>ИП Садкова М.А.</t>
  </si>
  <si>
    <t>EF001303440RU</t>
  </si>
  <si>
    <t>РЭД 05/07-89 от 05.07.2018</t>
  </si>
  <si>
    <t>Бокситогорск ЛО</t>
  </si>
  <si>
    <t>Абразивные материалы</t>
  </si>
  <si>
    <t>СО р.п. Верхнее Дубово</t>
  </si>
  <si>
    <t>ИП Хрупов А.Н.</t>
  </si>
  <si>
    <t>EF001296939RU</t>
  </si>
  <si>
    <t>РЭД 06/07-92 от 06.07.2018</t>
  </si>
  <si>
    <t>ИП Исакова Н. А.</t>
  </si>
  <si>
    <t>Y0049010702</t>
  </si>
  <si>
    <t>ООО ДХЛ логистика</t>
  </si>
  <si>
    <t>РЭД 06/07-93 от 06.07.2018</t>
  </si>
  <si>
    <t>руллоны металла</t>
  </si>
  <si>
    <t>Пермский край</t>
  </si>
  <si>
    <t>ИП Люкшин В.М.</t>
  </si>
  <si>
    <t>EF00130154RU</t>
  </si>
  <si>
    <t>РЭД 09/07-94 от 09.07.2018</t>
  </si>
  <si>
    <t>ЕF001303419RU</t>
  </si>
  <si>
    <t>РЭД 09/07-95 от 09.07.2018</t>
  </si>
  <si>
    <t>п.Шушары Санкт-Петербург</t>
  </si>
  <si>
    <t>отправка на инвойс 27.07</t>
  </si>
  <si>
    <t>М-Конструктор ИП Багнюк В.Н.</t>
  </si>
  <si>
    <t>РЭД 09/07-96 от 10.07.2018</t>
  </si>
  <si>
    <t>Великие Луки, Россия</t>
  </si>
  <si>
    <t>18-19.07.2018</t>
  </si>
  <si>
    <t>Тетрапод (металлоформа) неопасный</t>
  </si>
  <si>
    <t>г. Стомперторин, Нидерланды</t>
  </si>
  <si>
    <t>25-26.07.2018</t>
  </si>
  <si>
    <t>ООО БелТрансВейс</t>
  </si>
  <si>
    <t>отправка скан 31.07</t>
  </si>
  <si>
    <t>РЭД 10/07-97 от 10.07.2018</t>
  </si>
  <si>
    <t xml:space="preserve">ГО Первоуральск, а/д федерального знач. Р-242 Пермь - Екатеринбург, на 3 км </t>
  </si>
  <si>
    <t>12/13.07.2018</t>
  </si>
  <si>
    <t>ИП Зайнетдинова Наталья Васильевна</t>
  </si>
  <si>
    <t>скан 17.07.2018</t>
  </si>
  <si>
    <t>РЭД 11/07-99 от 11.07.2018</t>
  </si>
  <si>
    <t>12-13.07</t>
  </si>
  <si>
    <t>17-18.07</t>
  </si>
  <si>
    <t>Ролирех Сервис</t>
  </si>
  <si>
    <t>оплачено 22.08.18</t>
  </si>
  <si>
    <t>РЭД 16/07-101 от 11.07.2018</t>
  </si>
  <si>
    <t>Шушары Санкт-Петербург</t>
  </si>
  <si>
    <t>ООО Нильс</t>
  </si>
  <si>
    <t>ООО ТеплоТрейд</t>
  </si>
  <si>
    <t>РЭД 16/07-102 от 16.07.2018</t>
  </si>
  <si>
    <t>Белорецк</t>
  </si>
  <si>
    <t>Бетоносместители</t>
  </si>
  <si>
    <t>Киров</t>
  </si>
  <si>
    <t>ИП Крючков А.В.</t>
  </si>
  <si>
    <t>скан 03.08</t>
  </si>
  <si>
    <t>РЭД 17/07-100 от 17.07.2018</t>
  </si>
  <si>
    <t>Ле-Манн (Франция)</t>
  </si>
  <si>
    <t>26.-26.07</t>
  </si>
  <si>
    <t>Ту-Телл Логистик</t>
  </si>
  <si>
    <t>07/066</t>
  </si>
  <si>
    <t>оплачено 03.09</t>
  </si>
  <si>
    <t>РЭД 18/07-104 от 18.07.2018</t>
  </si>
  <si>
    <t>г.Дзержинск (Нижегородской обл.)</t>
  </si>
  <si>
    <t>г. Нижневартовск</t>
  </si>
  <si>
    <t>24-25.07</t>
  </si>
  <si>
    <t>ООО ТК Дилижанс</t>
  </si>
  <si>
    <t>с НДС</t>
  </si>
  <si>
    <t>РЭД 17/07-103 от 17.07.2018</t>
  </si>
  <si>
    <t>Внуково МО,</t>
  </si>
  <si>
    <t>19-20.07</t>
  </si>
  <si>
    <t>ООО ТрансЛегион</t>
  </si>
  <si>
    <t>ОЛЯ</t>
  </si>
  <si>
    <t>РЭД 18/07-105 от 18.07.2018</t>
  </si>
  <si>
    <t>АВТОСТАЛЬ</t>
  </si>
  <si>
    <t>2600+50</t>
  </si>
  <si>
    <t>оплачено 14.08</t>
  </si>
  <si>
    <t>РЭД 19/07-106 от 19.07.2018</t>
  </si>
  <si>
    <t>коробки</t>
  </si>
  <si>
    <t>Ягодное (Ставропольский)</t>
  </si>
  <si>
    <t>Фаворит (4 ч. минимум)</t>
  </si>
  <si>
    <t xml:space="preserve">скан </t>
  </si>
  <si>
    <t>РЭД 19/07-107 от 19.07.2018</t>
  </si>
  <si>
    <t>ИП Сорокин И.С.</t>
  </si>
  <si>
    <t>EF001303396RU</t>
  </si>
  <si>
    <t>РЭД 20/07-109 от 20.07.2018</t>
  </si>
  <si>
    <t>автокомпоненты</t>
  </si>
  <si>
    <t>ИП Штучка А.А.</t>
  </si>
  <si>
    <t>103/98</t>
  </si>
  <si>
    <t>ИП Грязев А.Б.</t>
  </si>
  <si>
    <t>РЭД 23/07-111 от 23.07.2018</t>
  </si>
  <si>
    <t>ООО Кюне+Нагель</t>
  </si>
  <si>
    <t>РЭД 24/07-113 от 24.07.2018</t>
  </si>
  <si>
    <t>г. Москва</t>
  </si>
  <si>
    <t>Колесные пары</t>
  </si>
  <si>
    <t>г. Тверь</t>
  </si>
  <si>
    <t>ООО Тайм</t>
  </si>
  <si>
    <t>EF001303498RU</t>
  </si>
  <si>
    <t>РЭД 24/07-112 от 24.07.2018</t>
  </si>
  <si>
    <t>г. Красноярск</t>
  </si>
  <si>
    <t>Мукалатура</t>
  </si>
  <si>
    <t>ТК Алмаз</t>
  </si>
  <si>
    <t>РЭД 25/07-114 от 25.07.2018</t>
  </si>
  <si>
    <t>Электропровод</t>
  </si>
  <si>
    <t>г. Соликамск Пермский край</t>
  </si>
  <si>
    <t>ИП Константинов Г.Н.</t>
  </si>
  <si>
    <t>EF001303467RU</t>
  </si>
  <si>
    <t>РЭД 26/07-116 от 26.07.2018</t>
  </si>
  <si>
    <t>ИП Зарипов М.А.</t>
  </si>
  <si>
    <t>РЭД 26/07-117 от 26.07.2018</t>
  </si>
  <si>
    <t>РЭД 27/07-118 от 27.07.2018</t>
  </si>
  <si>
    <t>РЭД 27/07-111 от 27.07.2018</t>
  </si>
  <si>
    <t>Домодедово МО</t>
  </si>
  <si>
    <t>шины автомобильные</t>
  </si>
  <si>
    <t>ИП Арсланов А.М.</t>
  </si>
  <si>
    <t>РЭД 27/07-120 от 27.07.2018</t>
  </si>
  <si>
    <t>ИП Серков С.А.</t>
  </si>
  <si>
    <t>ФВ</t>
  </si>
  <si>
    <t>РЭД 30/07-122 от 30.07.2018</t>
  </si>
  <si>
    <t>г. Магнитогорск-г. Магнитогорск</t>
  </si>
  <si>
    <t>металлопрокат</t>
  </si>
  <si>
    <t>31.07-01.08</t>
  </si>
  <si>
    <t>ИП Вильданов С.М.</t>
  </si>
  <si>
    <t>EF001296942RU</t>
  </si>
  <si>
    <t>РЭД 31/07-123 от 31.07.2018</t>
  </si>
  <si>
    <t>с. Покров Подольский р-н МО</t>
  </si>
  <si>
    <t>ИП Бреднева А.Д.</t>
  </si>
  <si>
    <t>отправлено на инвойс 03.08</t>
  </si>
  <si>
    <t>РЭД 30/07-121 от 30.07.2018</t>
  </si>
  <si>
    <t>Вова</t>
  </si>
  <si>
    <t>Упаковка Автоваз</t>
  </si>
  <si>
    <t>ООО РосЭкспортДизайн</t>
  </si>
  <si>
    <t>Упаковка Жатко</t>
  </si>
  <si>
    <t>РЭД 03/08-124 от 03.08.2018</t>
  </si>
  <si>
    <t>г. Екатеринбург</t>
  </si>
  <si>
    <t xml:space="preserve">метизы 1 поддон </t>
  </si>
  <si>
    <t>пос. Рощинский Лип. обл.</t>
  </si>
  <si>
    <t>ООО СпецПоставка Л</t>
  </si>
  <si>
    <t>EF001302550RU</t>
  </si>
  <si>
    <t>РЭД 03/08-126 от 03.08.2018</t>
  </si>
  <si>
    <t>ИП Чернов М.В.</t>
  </si>
  <si>
    <t>EF001302529RU</t>
  </si>
  <si>
    <t>ОЛЯ/Саша</t>
  </si>
  <si>
    <t>РЭД 03/08-127 от 03.08.2018</t>
  </si>
  <si>
    <t>Ижевск</t>
  </si>
  <si>
    <t>ИП Панферова Т.В.</t>
  </si>
  <si>
    <t>124/124-01</t>
  </si>
  <si>
    <t>скан 17.08</t>
  </si>
  <si>
    <t>ЗАПЛАНИРОВАН</t>
  </si>
  <si>
    <t>РЭД 03/08-128 от 03.08.2018</t>
  </si>
  <si>
    <t>скан 16.08</t>
  </si>
  <si>
    <t>РЭД 06/08-129 от 06.08.2018</t>
  </si>
  <si>
    <t>ООО АлвеТранс</t>
  </si>
  <si>
    <t>РЭД 06/08-130 от 06.08.2018</t>
  </si>
  <si>
    <t>ОЛЯ/Дима</t>
  </si>
  <si>
    <t>РЭД 07/08-131 от 07.08.2018</t>
  </si>
  <si>
    <t>РЭД 07/08-132 от 07.08.2018</t>
  </si>
  <si>
    <t>РЭД 07/08-133 от 07.08.2018</t>
  </si>
  <si>
    <t>126/126-01</t>
  </si>
  <si>
    <t>скан 31.08</t>
  </si>
  <si>
    <t>РЭД 07/08-134 от 07.08.2018</t>
  </si>
  <si>
    <t>125/125-01</t>
  </si>
  <si>
    <t>скан 24.08</t>
  </si>
  <si>
    <t>РЭД 07/08-135 от 07.08.2018</t>
  </si>
  <si>
    <t>123/123-01</t>
  </si>
  <si>
    <t>скан 21.08</t>
  </si>
  <si>
    <t>РЭД 09/08-136 от 09.08.2018</t>
  </si>
  <si>
    <t>пос. Белоярский Свердловской обл.</t>
  </si>
  <si>
    <t>EF001302489RU</t>
  </si>
  <si>
    <t>Да</t>
  </si>
  <si>
    <t>Оля</t>
  </si>
  <si>
    <t>РЭД 09/08-137 от 07.08.2018</t>
  </si>
  <si>
    <t>Турция, Бурса</t>
  </si>
  <si>
    <t>2018-08-018</t>
  </si>
  <si>
    <t>отправила скан 31.08</t>
  </si>
  <si>
    <t>РЭД 10/08-138 от 10.08.2018</t>
  </si>
  <si>
    <t>РЭД 13/08-139 от 13.08.2018</t>
  </si>
  <si>
    <t>г. Ульяновск ДМГ Мори</t>
  </si>
  <si>
    <t>РЭД 13/08-140 от 13.08.2018</t>
  </si>
  <si>
    <t>РЭД 13/08-141 от 13.08.2018</t>
  </si>
  <si>
    <t>ФЗ</t>
  </si>
  <si>
    <t>Y0049010908</t>
  </si>
  <si>
    <t>ООО Авиа Кос</t>
  </si>
  <si>
    <t>РЭД 14/08-142 от 14.08.2018</t>
  </si>
  <si>
    <t>бытовая химия</t>
  </si>
  <si>
    <t>ИП Миловидов А.Н.</t>
  </si>
  <si>
    <t>EF001205717RU</t>
  </si>
  <si>
    <t>скан 22.08/04.09</t>
  </si>
  <si>
    <t xml:space="preserve">ДА  </t>
  </si>
  <si>
    <t>РЭД 15/08-143 от 15.08.2018</t>
  </si>
  <si>
    <t xml:space="preserve">г. Пенза </t>
  </si>
  <si>
    <t>ООО Е-Транс</t>
  </si>
  <si>
    <t>EF001205535RU</t>
  </si>
  <si>
    <t>РЭД 16/08-144 от 16.08.2018</t>
  </si>
  <si>
    <t>г. Пенза</t>
  </si>
  <si>
    <t>бумага в рулонах</t>
  </si>
  <si>
    <t>г. Самара</t>
  </si>
  <si>
    <t>ИП Алмакаев Э.Р.</t>
  </si>
  <si>
    <t>РЭД 16/08-145 от 16.08.2018</t>
  </si>
  <si>
    <t>г. Стрельна ЛО</t>
  </si>
  <si>
    <t>бытовая техника</t>
  </si>
  <si>
    <t>Респ.Татарстан, Лаишевский р-н, с.Столбище</t>
  </si>
  <si>
    <t>ООО Фарт</t>
  </si>
  <si>
    <t>EF001205544RU</t>
  </si>
  <si>
    <t>РЭД 21/08-146 от 21.08.2018</t>
  </si>
  <si>
    <t>ИП Шаталов В.В.</t>
  </si>
  <si>
    <t>РЭД 21/08-147 от 21.08.2018</t>
  </si>
  <si>
    <t>ИП Мусин А.Н.</t>
  </si>
  <si>
    <t>отправила скан 10.09 EF001302475RU</t>
  </si>
  <si>
    <t>Саша</t>
  </si>
  <si>
    <t>РЭД 22/08-148 от 22.08.2018</t>
  </si>
  <si>
    <t>Внуково МО</t>
  </si>
  <si>
    <t>ИП Шереметова О.В.</t>
  </si>
  <si>
    <t>Фумигация</t>
  </si>
  <si>
    <t>фумигация</t>
  </si>
  <si>
    <t>-------------</t>
  </si>
  <si>
    <t>отправила скан 31,08</t>
  </si>
  <si>
    <t>В ПУТИ</t>
  </si>
  <si>
    <t>РЭД 27/08-149 от 27.08.2018</t>
  </si>
  <si>
    <t>ИП Радишевский С.П.</t>
  </si>
  <si>
    <t>РЭД 28/08-150 от 28.08.2018</t>
  </si>
  <si>
    <t>ООО Удача</t>
  </si>
  <si>
    <t>РЭД 28/08-152 от 28.08.2018</t>
  </si>
  <si>
    <t xml:space="preserve">пос. Белоярский Свердловской области </t>
  </si>
  <si>
    <t>электропровод</t>
  </si>
  <si>
    <t>оригинал</t>
  </si>
  <si>
    <t>РЭД 28/08-151 от 28.08.2018</t>
  </si>
  <si>
    <t>Венев - Советск Тульская область</t>
  </si>
  <si>
    <t>гигиена на палетах</t>
  </si>
  <si>
    <t>ООО Альянс (Исакова)</t>
  </si>
  <si>
    <t>---------------</t>
  </si>
  <si>
    <t>карта</t>
  </si>
  <si>
    <t>РЭД 29/08-153 от 29.08.2018</t>
  </si>
  <si>
    <t>ИП Яшин А.А.</t>
  </si>
  <si>
    <t>ТАТУ ПРОФ</t>
  </si>
  <si>
    <t>отправила скан</t>
  </si>
  <si>
    <t>РЭД 30/08-155 от 30.08.2018</t>
  </si>
  <si>
    <t>ООО "Антэк"</t>
  </si>
  <si>
    <t>сканам</t>
  </si>
  <si>
    <t>EF004917800RU</t>
  </si>
  <si>
    <t>Гесштамп</t>
  </si>
  <si>
    <t>РЭД 30/08-156 от 30.08.2018</t>
  </si>
  <si>
    <t>г. Всеволожск</t>
  </si>
  <si>
    <t>Елабуга</t>
  </si>
  <si>
    <t>ООО Универсал</t>
  </si>
  <si>
    <t>оплачео</t>
  </si>
  <si>
    <t>N/A</t>
  </si>
  <si>
    <t>РЭД 30/08-154 от 30.08.2018</t>
  </si>
  <si>
    <t>ИП Бандалетов Е.Г.</t>
  </si>
  <si>
    <t>Каменская БКФ</t>
  </si>
  <si>
    <t>РЭД 30/08-157 от 30.08.2018</t>
  </si>
  <si>
    <t>г. Кувшиново (Тверская обл.)</t>
  </si>
  <si>
    <t>гофракортон</t>
  </si>
  <si>
    <t>Одинцово</t>
  </si>
  <si>
    <t>ИП Фетисов А.В.</t>
  </si>
  <si>
    <t>EF001205632RU</t>
  </si>
  <si>
    <t>Лейсан</t>
  </si>
  <si>
    <t>РЭД 31/08-158 от 31.08.2018</t>
  </si>
  <si>
    <t>гигиена на паллетах</t>
  </si>
  <si>
    <t>ООО Кама-Грейт</t>
  </si>
  <si>
    <t>Y0049010891</t>
  </si>
  <si>
    <t>РЭД 31/08-159 от 31.08.2019</t>
  </si>
  <si>
    <t>ИП Чикин М.В.</t>
  </si>
  <si>
    <t>отправлен скан</t>
  </si>
  <si>
    <t>ООО ДИПО</t>
  </si>
  <si>
    <t>РЭД 01/09-160 от 01.09.2018</t>
  </si>
  <si>
    <t>01/02.09</t>
  </si>
  <si>
    <t>ИП Гаврилов В.Н.</t>
  </si>
  <si>
    <t>7 б</t>
  </si>
  <si>
    <t>РЭД 03/09-162 от 03.09.2018</t>
  </si>
  <si>
    <t>КОСТЯ</t>
  </si>
  <si>
    <t>АО УМЕКОН</t>
  </si>
  <si>
    <t>РЭД 04/09-163/164 от 04.09.2018</t>
  </si>
  <si>
    <t>металоконструкции</t>
  </si>
  <si>
    <t>пос. Иня Онгудайский р-н Республика Алтай</t>
  </si>
  <si>
    <t>07-10.09</t>
  </si>
  <si>
    <t>ООО АЛТАЙТРАНС22</t>
  </si>
  <si>
    <t>EF001205629RU</t>
  </si>
  <si>
    <t>РЭД 05/09-165 от 05.09.2018</t>
  </si>
  <si>
    <t>ИП Мухутдинов Ильнар Рамилович</t>
  </si>
  <si>
    <t>РЭД 05/09-165</t>
  </si>
  <si>
    <t>оплчено</t>
  </si>
  <si>
    <t>РЭД 05/09-166 от 05.09.2018</t>
  </si>
  <si>
    <t>ИП Квартыч В.А.</t>
  </si>
  <si>
    <t>отпрпвила скан</t>
  </si>
  <si>
    <t>РЭД 06/09-167 от 06.09.2018</t>
  </si>
  <si>
    <t>158/2018</t>
  </si>
  <si>
    <t>EF001205575RU</t>
  </si>
  <si>
    <t>РЭД 06/09-170 от 06.09.2018</t>
  </si>
  <si>
    <t xml:space="preserve">Москва </t>
  </si>
  <si>
    <t>Санкт-Петербург - Мурманск</t>
  </si>
  <si>
    <t>ООО Дельта</t>
  </si>
  <si>
    <t>155/2018</t>
  </si>
  <si>
    <t>РЭД 07/09-168 от 07.09.2018</t>
  </si>
  <si>
    <t>Большой сундарь</t>
  </si>
  <si>
    <t>д. Студеновка Шацкий р-н Рязанская обл.</t>
  </si>
  <si>
    <t>ИП Житина Н.Н.</t>
  </si>
  <si>
    <t>РЭД 10/09-171 от 10.09.2018</t>
  </si>
  <si>
    <t>г. Омск</t>
  </si>
  <si>
    <t>ИП Морозов Н.А.</t>
  </si>
  <si>
    <t>162/2018</t>
  </si>
  <si>
    <t>РЭД 10/09-172 от 10.09.2018</t>
  </si>
  <si>
    <t>г. Новочебоксарск</t>
  </si>
  <si>
    <t>г. Нижний Новгород</t>
  </si>
  <si>
    <t>ИП Павлов А.П.</t>
  </si>
  <si>
    <t>б/по сканам</t>
  </si>
  <si>
    <t>РЭД 10/09-173 от 10.09.2018</t>
  </si>
  <si>
    <t>г. Брянск</t>
  </si>
  <si>
    <t>ИП Бутурлина М.С.</t>
  </si>
  <si>
    <t>РЭД 10/09-174 от 10.09.2018</t>
  </si>
  <si>
    <t>г. Домодедово МО</t>
  </si>
  <si>
    <t>водонагреватели и отопительное оборудование</t>
  </si>
  <si>
    <t>г. Самара, 2 места разгрузки, г. Екатеринбург 2 места разгрузки</t>
  </si>
  <si>
    <t>ИП Богданов Д.А.</t>
  </si>
  <si>
    <t>EF001205589RU</t>
  </si>
  <si>
    <t>РЭД 03/09-169 от 03.09.2018</t>
  </si>
  <si>
    <t>164/2018</t>
  </si>
  <si>
    <t>РЭД 11/09-175 от 11.09.2018</t>
  </si>
  <si>
    <t xml:space="preserve">ДА (2 раза по счету 165 - 16.10 и 30.10) </t>
  </si>
  <si>
    <t>ООО ИННОВА -РУС</t>
  </si>
  <si>
    <t>РЭД 11/09-177/178 от 11.09.2018</t>
  </si>
  <si>
    <t>ведра с мастикой</t>
  </si>
  <si>
    <t>ИП Иванов С.Ю.</t>
  </si>
  <si>
    <t>РЭД 11/09-176 от 11.09.2018</t>
  </si>
  <si>
    <t>EF001205558RU</t>
  </si>
  <si>
    <t>РЭД 12/09-179 от 12.09.2018</t>
  </si>
  <si>
    <t>РЭД 12/09-180 от 12.09.2018</t>
  </si>
  <si>
    <t xml:space="preserve">Усть-Кут </t>
  </si>
  <si>
    <t xml:space="preserve">труба2 места </t>
  </si>
  <si>
    <t>п. Таежный Красноярский край</t>
  </si>
  <si>
    <t>ООО ТЭК "Большегруз"</t>
  </si>
  <si>
    <t>EF001210941RU</t>
  </si>
  <si>
    <t>РЭД 13/09-183 от 13.09.2018</t>
  </si>
  <si>
    <t>Изоляторы</t>
  </si>
  <si>
    <t>Усть-Кут</t>
  </si>
  <si>
    <t>ООО Турман</t>
  </si>
  <si>
    <t>EF001209197RU</t>
  </si>
  <si>
    <t>ООО ЗЖБК "КУБ"</t>
  </si>
  <si>
    <t>РЭД 13/09-181/182 от 13.09.2018</t>
  </si>
  <si>
    <t>Смышляевка Самара</t>
  </si>
  <si>
    <t>Лотки бетонные</t>
  </si>
  <si>
    <t>г. Энгельс</t>
  </si>
  <si>
    <t>ИП Лопатева Г.А.</t>
  </si>
  <si>
    <t>РЭД 13/09-184 от 13.09.2018</t>
  </si>
  <si>
    <t>Нижний Новгород</t>
  </si>
  <si>
    <t>Трубы пластиковые</t>
  </si>
  <si>
    <t>Новочебоксарск</t>
  </si>
  <si>
    <t>ООО Успех-авто</t>
  </si>
  <si>
    <t>РЭД 14/09-185/186 от 14.09.2018</t>
  </si>
  <si>
    <t>г. Старый Оскол</t>
  </si>
  <si>
    <t>ТЛК Платинум</t>
  </si>
  <si>
    <t>EF001209210RU</t>
  </si>
  <si>
    <t>РЭД 17/09-187 от 17.09.2018</t>
  </si>
  <si>
    <t>ИП Прохоров С.Ф.</t>
  </si>
  <si>
    <t>фреш</t>
  </si>
  <si>
    <t>РЭД 18/09-188 от 18.09.2018</t>
  </si>
  <si>
    <t>18-19.09</t>
  </si>
  <si>
    <t>20-21.09</t>
  </si>
  <si>
    <t>РЭД 18/09-189 от 18.09.2018</t>
  </si>
  <si>
    <t>ООО ТАТТРАНСКОМ</t>
  </si>
  <si>
    <t>7Б</t>
  </si>
  <si>
    <t>РЭД 18/09-190 от 18.09.2018</t>
  </si>
  <si>
    <t>РЭД 19/09-192 от 19.09.2018</t>
  </si>
  <si>
    <t>РЭД 19/09-191/191 от 19.09.2018</t>
  </si>
  <si>
    <t>ИП Болтунова М.А.</t>
  </si>
  <si>
    <t>EF001205561RU</t>
  </si>
  <si>
    <t>РЭД 20/09-193 от 20.09.2018</t>
  </si>
  <si>
    <t>ООО "ЭР-ПАРТС"</t>
  </si>
  <si>
    <t>РЭД 20/09-194 от 20.09.2018</t>
  </si>
  <si>
    <t>Самара - Уфа</t>
  </si>
  <si>
    <t>ИП Хаба А.А.</t>
  </si>
  <si>
    <t>7б</t>
  </si>
  <si>
    <t>РЭД 21/09-196 от 21.09.2018</t>
  </si>
  <si>
    <t>Мокшан, Пензенская область</t>
  </si>
  <si>
    <t>ООО "Старооскольская Транспортная компания"</t>
  </si>
  <si>
    <t>отправлено</t>
  </si>
  <si>
    <t>ООО АВИА КОС</t>
  </si>
  <si>
    <t>РЭД 21/09-195 от 21.09.2018</t>
  </si>
  <si>
    <t>ИП Ахматвалиев В.М.</t>
  </si>
  <si>
    <t>10б</t>
  </si>
  <si>
    <t>РЭД 21/09-197/198 от 20.09.2018</t>
  </si>
  <si>
    <t>ИП Мазыкин С.А.</t>
  </si>
  <si>
    <t>РЭД 21/09-199 от 20.09.2018</t>
  </si>
  <si>
    <t>ООО Экспомир-М</t>
  </si>
  <si>
    <t>EF001210915RU</t>
  </si>
  <si>
    <t>ХЕЛЛМАН</t>
  </si>
  <si>
    <t>РЭД 21/09-200 от 20.09.2018</t>
  </si>
  <si>
    <t>г. Подольск</t>
  </si>
  <si>
    <t>кормовые добавки</t>
  </si>
  <si>
    <t>ИП Абрамейцева С.А.</t>
  </si>
  <si>
    <t>EF001209237RU</t>
  </si>
  <si>
    <t>ООО "ИКО Альянс"</t>
  </si>
  <si>
    <t>РЭД 20/09-201/202 от 20.09.2018</t>
  </si>
  <si>
    <t>ЖБИ</t>
  </si>
  <si>
    <t>г. Череповец</t>
  </si>
  <si>
    <t>ИП Чебоксарова Л.А.</t>
  </si>
  <si>
    <t>EF001209223RU</t>
  </si>
  <si>
    <t>РЭД 24/09-203 от 24.09.2018</t>
  </si>
  <si>
    <t>г. Елабуга РТ</t>
  </si>
  <si>
    <t>24/09-203</t>
  </si>
  <si>
    <t>EF001210884RU</t>
  </si>
  <si>
    <t>РЭД 24/09-204 от 24.09.2018</t>
  </si>
  <si>
    <t>ИП Насыбуллин А.И.</t>
  </si>
  <si>
    <t>ООО "Софти"</t>
  </si>
  <si>
    <t>РЭД 25/09-205/206 от 27.09.2018</t>
  </si>
  <si>
    <t>г. Новосибирск</t>
  </si>
  <si>
    <t>ИП Варич В.И.</t>
  </si>
  <si>
    <t>EF001210059RU</t>
  </si>
  <si>
    <t>РЭД 25/09-208 от 25.09.2018</t>
  </si>
  <si>
    <t>РЭД 25/09-209 от 25.09.2018</t>
  </si>
  <si>
    <t>Чапаевск Самарская область</t>
  </si>
  <si>
    <t>ИП Ильина О.А.</t>
  </si>
  <si>
    <t>РЭД 26/09-210 от 26.09.2010</t>
  </si>
  <si>
    <t>ИП Круткина с.н</t>
  </si>
  <si>
    <t xml:space="preserve">В платёжном поручении №019 от 30.10.2018г. была допущена ошибка в комментарии. Указаны счета 198/2018, 233/2018, 165/2018 (правильно 195/2018).
Счёт 165/2018 был оплачен ранее, 16.10.2018г. п/п № 007.
</t>
  </si>
  <si>
    <t>ООО "Завод металлоконструкций"</t>
  </si>
  <si>
    <t>РЭД 26/09-211/212 от 26.09.2010</t>
  </si>
  <si>
    <t>Москва 2 места</t>
  </si>
  <si>
    <t>трубы профильные</t>
  </si>
  <si>
    <t>г. Набережные Челны</t>
  </si>
  <si>
    <t>ИП Кочетова Е.Ю.</t>
  </si>
  <si>
    <t>EF00121045RU</t>
  </si>
  <si>
    <t>РЭД 26/09-214 от 26.09.2018</t>
  </si>
  <si>
    <t>г. Ульяновск - г. Самара - г. Уфа</t>
  </si>
  <si>
    <t>30.09, 01.10, 02.10</t>
  </si>
  <si>
    <t>ИП Никора Евгений</t>
  </si>
  <si>
    <t>EF001210822RU</t>
  </si>
  <si>
    <t>РЭД 26/09-213 от 26.09.2018,</t>
  </si>
  <si>
    <t xml:space="preserve">отправила скан </t>
  </si>
  <si>
    <t>РЭД 27/09-218/219 от 20.09.2028</t>
  </si>
  <si>
    <t>РЭД 27/09-220 от 27.09.2018</t>
  </si>
  <si>
    <t>Без НДС</t>
  </si>
  <si>
    <t>ИП Лебедев</t>
  </si>
  <si>
    <t>РЭД 27/09-215 от 27.09.2018</t>
  </si>
  <si>
    <t>ИП Бельцова с.м</t>
  </si>
  <si>
    <t>EF001210147RU</t>
  </si>
  <si>
    <t>РЭД 27/09-221 от 27.09.2018</t>
  </si>
  <si>
    <t>г. Саки Крым</t>
  </si>
  <si>
    <t>ИП Шаболта И.С.</t>
  </si>
  <si>
    <t>РЭД 27/09-216/217от 27.09.2018</t>
  </si>
  <si>
    <t>ИП Оганесян А.И.</t>
  </si>
  <si>
    <t>РЭД 28/09-226 от 28.09.2018</t>
  </si>
  <si>
    <t>г. Тольятти</t>
  </si>
  <si>
    <t>рычаги</t>
  </si>
  <si>
    <t>ИП Петрова М.Д.</t>
  </si>
  <si>
    <t>швелл</t>
  </si>
  <si>
    <t>РЭД 28/09-225 от 28.09.2018</t>
  </si>
  <si>
    <t>ИП Вохмин С.М.</t>
  </si>
  <si>
    <t>оплатили</t>
  </si>
  <si>
    <t>ШЕНКЕР КРАСНОДАР</t>
  </si>
  <si>
    <t>РЭД 27/09-222 от 27.09.2018</t>
  </si>
  <si>
    <t>г. Краснодар, г. Ростов-на-Дону</t>
  </si>
  <si>
    <t>сахар на паллетах</t>
  </si>
  <si>
    <t>ИП Соловьев Р.О.</t>
  </si>
  <si>
    <t xml:space="preserve">ИП Лебедев Д.В </t>
  </si>
  <si>
    <t>EF001215087RU</t>
  </si>
  <si>
    <t>ЗАО Самарский гипсовый комбинат</t>
  </si>
  <si>
    <t>РЭД 28/09-224 от 28.09.2018</t>
  </si>
  <si>
    <t>сухие строительные смеси</t>
  </si>
  <si>
    <t>г. Уфа</t>
  </si>
  <si>
    <t>EF001209206RU</t>
  </si>
  <si>
    <t>РЭД 28/09-227 от 28.09.2018</t>
  </si>
  <si>
    <t>г. Тимашевск</t>
  </si>
  <si>
    <t>ТНП</t>
  </si>
  <si>
    <t>г. Ногинск МО</t>
  </si>
  <si>
    <t>ИП Рыбченко Е.В.</t>
  </si>
  <si>
    <t>приложение к договору заявка № 6</t>
  </si>
  <si>
    <t>упаковка штампов</t>
  </si>
  <si>
    <t>приложение к договору заявка № 7</t>
  </si>
  <si>
    <t>за изготовление поддонов</t>
  </si>
  <si>
    <t>изготовление поддонов</t>
  </si>
  <si>
    <t>?</t>
  </si>
  <si>
    <t>РЭД 01/10-228/229 от 01.10.2018</t>
  </si>
  <si>
    <t>РЭД 01/10-230 от 01.10.2018</t>
  </si>
  <si>
    <t>ИП Каменец Л.М.</t>
  </si>
  <si>
    <t>ИП Круткина</t>
  </si>
  <si>
    <t>EF001215073RU</t>
  </si>
  <si>
    <t>РЭД 01/10-231 от 01.10.2018</t>
  </si>
  <si>
    <t>КРОСС СИТИ</t>
  </si>
  <si>
    <t>EF001210076RU</t>
  </si>
  <si>
    <t>РЭД 01/10-232/233 от 01.10.2018</t>
  </si>
  <si>
    <t>Желтое, Оренбургская обл.</t>
  </si>
  <si>
    <t>ИП Николаев А.О.</t>
  </si>
  <si>
    <t>EF001210836RU</t>
  </si>
  <si>
    <t>РЭД 01/10-234 от 01.10.2018</t>
  </si>
  <si>
    <t>д. Пархикасы, Чебоксарский р-н</t>
  </si>
  <si>
    <t>ИП Миллер Г.А.</t>
  </si>
  <si>
    <t>РЭД 01/10-235 от 01.10.2018</t>
  </si>
  <si>
    <t>ИП Бородина О. И.</t>
  </si>
  <si>
    <t>EF001210853RU</t>
  </si>
  <si>
    <t>РЭД 02/10-236 от 02.10.2018</t>
  </si>
  <si>
    <t>ИП Осипов С.В.</t>
  </si>
  <si>
    <t>EF001215135RU</t>
  </si>
  <si>
    <t>РЭД 02/10-237 от 02.10.2018</t>
  </si>
  <si>
    <t>ИП Ластовский П.В.</t>
  </si>
  <si>
    <t>РЭД 02/10-238 от 02.10.2018</t>
  </si>
  <si>
    <t>г. Симферополь</t>
  </si>
  <si>
    <t>оплачено 31.10</t>
  </si>
  <si>
    <t>РЭД 02/10-239 от 02.10.2018</t>
  </si>
  <si>
    <t>ст. Дондуковская Республика Адыгея</t>
  </si>
  <si>
    <t>г. Ростов -на- Дону</t>
  </si>
  <si>
    <t>ИП Семенов М.В.</t>
  </si>
  <si>
    <t>EF001210266RU</t>
  </si>
  <si>
    <t>РЭД 02/10-240 от 02.10.2018</t>
  </si>
  <si>
    <t>К/И</t>
  </si>
  <si>
    <t>ИП Федоров А.Е.</t>
  </si>
  <si>
    <t>РЭД 02/10-241 от 02.10.2018</t>
  </si>
  <si>
    <t>ИП Кудряшова О.И.</t>
  </si>
  <si>
    <t>РЭД 02/10-242 от  02.10.2018</t>
  </si>
  <si>
    <t>ИП Соколов Я.Ф.</t>
  </si>
  <si>
    <t>РЭД 02/10-243 от 02.10.2018</t>
  </si>
  <si>
    <t>г. Воронеж</t>
  </si>
  <si>
    <t>ИП Орлов И.М.</t>
  </si>
  <si>
    <t>EF001210938RU</t>
  </si>
  <si>
    <t>РЭД 03/10-245 от 03.10.2018</t>
  </si>
  <si>
    <t>с. Перевозинка, Оренбургской области</t>
  </si>
  <si>
    <t>ИП Щерба А.Б.</t>
  </si>
  <si>
    <t>ООО АРМСТРОЙ</t>
  </si>
  <si>
    <t>РЭД 03/10-244/246 от 02.10.2018</t>
  </si>
  <si>
    <t>г. Камен-Шахтинский Ростовская область</t>
  </si>
  <si>
    <t>везем опоры и отводы, резьбы</t>
  </si>
  <si>
    <t>ИП Игнатьева Т.М.</t>
  </si>
  <si>
    <t>РЭД 03/10-247 от 03.10.2018</t>
  </si>
  <si>
    <t>г. Тюмень</t>
  </si>
  <si>
    <t>ИП Гурина М.С.</t>
  </si>
  <si>
    <t>РЭД 04/10-248 от 04.10.2018</t>
  </si>
  <si>
    <t>ИП Буцков В.А.</t>
  </si>
  <si>
    <t>EF001215158RU</t>
  </si>
  <si>
    <t>РЭД 04/10-250 от 04.10.2018</t>
  </si>
  <si>
    <t>ИП Посохов А.С.</t>
  </si>
  <si>
    <t>ИП Бельцова</t>
  </si>
  <si>
    <t>РЭД 05/10-250 от 05.10.2018</t>
  </si>
  <si>
    <t>ИП Мельников С.В.</t>
  </si>
  <si>
    <t>5б</t>
  </si>
  <si>
    <t>продублировала отправку</t>
  </si>
  <si>
    <t>РЭД 04/10-249 от 04.10.2018</t>
  </si>
  <si>
    <t xml:space="preserve">г. Калуга </t>
  </si>
  <si>
    <t>электроусилители рулевого управления</t>
  </si>
  <si>
    <t>г.Тольятти</t>
  </si>
  <si>
    <t>ИП Артемов А.В.</t>
  </si>
  <si>
    <t>РЭД 05/10-252 от 05.10.2018</t>
  </si>
  <si>
    <t>ООО СистемаГрузоВИК</t>
  </si>
  <si>
    <t>РЭД 05/10-251 от 05.10.2018</t>
  </si>
  <si>
    <t>Х-МАРКЕТ</t>
  </si>
  <si>
    <t>EF001215100RU</t>
  </si>
  <si>
    <t>РЭД 05/10-253 от 05.10.2018</t>
  </si>
  <si>
    <t>г. Белгород</t>
  </si>
  <si>
    <t>ИП Григоров В.И.</t>
  </si>
  <si>
    <t>РЭД 05/10-254 от 05.10.2018</t>
  </si>
  <si>
    <t>РЭД 05/10-255 от 05.10.2018</t>
  </si>
  <si>
    <t>РЭД 05/10-256 от 05.10.2018</t>
  </si>
  <si>
    <t>РЭД 08/10-257 от 08.10.2018</t>
  </si>
  <si>
    <t>ИП Титов Ю.А.</t>
  </si>
  <si>
    <t>РЭД 08/10-258 от 08.10.2018</t>
  </si>
  <si>
    <t>ИП Михайлюков И.И.</t>
  </si>
  <si>
    <t>РЭД 08/10-259 от 08.10.2018</t>
  </si>
  <si>
    <t>РЭД 08/10-260 от 08.10.2018</t>
  </si>
  <si>
    <t>ООО КамТранс</t>
  </si>
  <si>
    <t>РЭД 08/10-261 от 08.10.2018</t>
  </si>
  <si>
    <t>РЭД 08/10-262 от 08.10.2018</t>
  </si>
  <si>
    <t>ООО Слапыгин А.В.</t>
  </si>
  <si>
    <t>РЭД 08/10-263 от 08.10.2018</t>
  </si>
  <si>
    <t>РЭД 08/10-264 от 08.10.2018</t>
  </si>
  <si>
    <t>ИП Потапов С.А.</t>
  </si>
  <si>
    <t>П0000001240</t>
  </si>
  <si>
    <t>РЭД 08/10-265 от 08.10.2018</t>
  </si>
  <si>
    <t>РЭД 08/10-266 от 08.10.2018</t>
  </si>
  <si>
    <t>д. Трошково Раменский р-н МО</t>
  </si>
  <si>
    <t>профиль пвх</t>
  </si>
  <si>
    <t>ИП Лях И.А.</t>
  </si>
  <si>
    <t>EF001215113RU</t>
  </si>
  <si>
    <t>РЭД 09/10-267 от 09.10.2018</t>
  </si>
  <si>
    <t>ООО Декор-Логистик</t>
  </si>
  <si>
    <t>РЭД 09/10-269 от 09.10.2018</t>
  </si>
  <si>
    <t>ИП Дятлов С.В.</t>
  </si>
  <si>
    <t>РЭД 09/10-270/271 от 09.10.2018</t>
  </si>
  <si>
    <t>х-маркет</t>
  </si>
  <si>
    <t>EF001210252RU</t>
  </si>
  <si>
    <t>РЭД 11/10-272/273 от 11.10.2018</t>
  </si>
  <si>
    <t xml:space="preserve">г. Новосибирск </t>
  </si>
  <si>
    <t>ИП Халиуллин</t>
  </si>
  <si>
    <t>EF001210249RU</t>
  </si>
  <si>
    <t>РЭД 11/10-274 от 11.10.2018</t>
  </si>
  <si>
    <t>ИП Ефремова Т.А.</t>
  </si>
  <si>
    <t>РЭД 11/10-275 от 11.10.2018</t>
  </si>
  <si>
    <t>Венев-Советск (Тульской области)</t>
  </si>
  <si>
    <t>EF001210062RU</t>
  </si>
  <si>
    <t>РЭД 11/10-276 от 11.10.2018</t>
  </si>
  <si>
    <t>ООО "ТрансЛегион"</t>
  </si>
  <si>
    <t>упаковка</t>
  </si>
  <si>
    <t xml:space="preserve">упаковка </t>
  </si>
  <si>
    <t>отправила скан 19.10</t>
  </si>
  <si>
    <t>РЭД 11/10-277 от 11.10.2018</t>
  </si>
  <si>
    <t>с. Выселки, Краснодарский край</t>
  </si>
  <si>
    <t>ИП Бакаева В.Д.</t>
  </si>
  <si>
    <t>РЭД 12/10-280 от 12.10.2018</t>
  </si>
  <si>
    <t>РЭД 12/10-278/279от 12.10.2018</t>
  </si>
  <si>
    <t>труба профильная</t>
  </si>
  <si>
    <t>Обухово МО</t>
  </si>
  <si>
    <t>ИП Макаров И.Н.</t>
  </si>
  <si>
    <t>EF001215175RU</t>
  </si>
  <si>
    <t>РЭД 12/10-282 от 12.10.2018</t>
  </si>
  <si>
    <t>РЭД 12/10-283 от 12.10.2018</t>
  </si>
  <si>
    <t>ИП Гудов А.В.</t>
  </si>
  <si>
    <t>РЭД 12/10-281 от 12.10.2018</t>
  </si>
  <si>
    <t>ИП Кривцова Д.С.</t>
  </si>
  <si>
    <t>EF001210204RU</t>
  </si>
  <si>
    <t>РЭД 15/10-284/285 от 15.10.2018</t>
  </si>
  <si>
    <t>ИП Костин Р.Б.</t>
  </si>
  <si>
    <t>EF001215144RU</t>
  </si>
  <si>
    <t>ООО ТК РЕГИОН -31</t>
  </si>
  <si>
    <t>ладога</t>
  </si>
  <si>
    <t>ИП Заикин А.Ю./ИП Боев Е.В.</t>
  </si>
  <si>
    <t>РЭД 15/10-286/287 от 15.10.2018</t>
  </si>
  <si>
    <t>РЭД 15/10-288 от 15.10.2018</t>
  </si>
  <si>
    <t>ООО 5 Звезд</t>
  </si>
  <si>
    <t>#VALUE</t>
  </si>
  <si>
    <t>оплачено 28.11</t>
  </si>
  <si>
    <t>упаковка кузовов</t>
  </si>
  <si>
    <t>отправила скан EF 0012</t>
  </si>
  <si>
    <t>РЭД 17/10-289 от 17.10.2018</t>
  </si>
  <si>
    <t>ИП Шакиров Ю.М.</t>
  </si>
  <si>
    <t>РЭД 17/10-290/292 от 17.10.2018</t>
  </si>
  <si>
    <t>EF001210102RU</t>
  </si>
  <si>
    <t>РЭД 08/10-291/293 от 17.10.2018</t>
  </si>
  <si>
    <t>ИП Марченко А.А.</t>
  </si>
  <si>
    <t>198-М</t>
  </si>
  <si>
    <t>РЭД 19/10-294 от 19.10.2018</t>
  </si>
  <si>
    <t>ИП Подкапаев А.Е.</t>
  </si>
  <si>
    <t>РЭД 18/10-295 от 18.10.2018</t>
  </si>
  <si>
    <t>33 паллеты 20 т</t>
  </si>
  <si>
    <t>г. Омск - г. Новосибирск</t>
  </si>
  <si>
    <t>ИП Бескровнов А.П.</t>
  </si>
  <si>
    <t>горизонт</t>
  </si>
  <si>
    <t xml:space="preserve">ДА </t>
  </si>
  <si>
    <t>РЭД 19/10-296 от 19.10.2018</t>
  </si>
  <si>
    <t>скорость</t>
  </si>
  <si>
    <t>EF001212810RU</t>
  </si>
  <si>
    <t>РЭД 19/10-297/299 от 19.10.2018</t>
  </si>
  <si>
    <t>РЭД 19/10-300298 от 19.10.2018</t>
  </si>
  <si>
    <t>РЭД 19/10-302 от 19.10.2018</t>
  </si>
  <si>
    <t>г. Советск, г. Венев (Тульякой области)</t>
  </si>
  <si>
    <t>EF001210181RU</t>
  </si>
  <si>
    <t>РЭД 19/10-301 от 19.10.2018</t>
  </si>
  <si>
    <t>п. Горелово Санкт-Петербург</t>
  </si>
  <si>
    <t>ИП Губорева О.В.</t>
  </si>
  <si>
    <t>EF001210195RU</t>
  </si>
  <si>
    <t>РЭД 22/10-303 от 22.10.2018</t>
  </si>
  <si>
    <t>ст. Павловская Краснодарский край</t>
  </si>
  <si>
    <t>ЛО г. Кронштадт</t>
  </si>
  <si>
    <t>ООО Форсаж</t>
  </si>
  <si>
    <t>РЭД 22/10-304 от 22.10.2018</t>
  </si>
  <si>
    <t>г. Тольятти (Самарская область)</t>
  </si>
  <si>
    <t>рычаг, подрамник</t>
  </si>
  <si>
    <t>Ле-Манн Франция</t>
  </si>
  <si>
    <t>10/121</t>
  </si>
  <si>
    <t>РЭД 22/10-305 от 22.10.2018</t>
  </si>
  <si>
    <t>РЭД 23/10-305 от 22.10.2018</t>
  </si>
  <si>
    <t>г. Мытищи МО</t>
  </si>
  <si>
    <t xml:space="preserve">профиль </t>
  </si>
  <si>
    <t>ООО ТЭК Алина</t>
  </si>
  <si>
    <t>РЭД 23/10-306 от 23.10.2018</t>
  </si>
  <si>
    <t>РЭД 24/10-307 от 24.10.2018</t>
  </si>
  <si>
    <t>г. Советск (Тульякой области)</t>
  </si>
  <si>
    <t>г. Ульяновск</t>
  </si>
  <si>
    <t>ООО ТранзитСервис</t>
  </si>
  <si>
    <t>ИП Майорова О.В.</t>
  </si>
  <si>
    <t>звезда</t>
  </si>
  <si>
    <t>EF001210221RU</t>
  </si>
  <si>
    <t>РЭД 24/10-308 от 24.10.2018</t>
  </si>
  <si>
    <t>г. Мокшан Пензенская область</t>
  </si>
  <si>
    <t>ООО "ОлДи Групп"</t>
  </si>
  <si>
    <t>РЭД 24/10-309 от 24.10.2018</t>
  </si>
  <si>
    <t>ИП Кучерявый И.А.</t>
  </si>
  <si>
    <t>EF001212899RU</t>
  </si>
  <si>
    <t>РЭД 25/10-310 от 24.10.2018</t>
  </si>
  <si>
    <t>с. Ягодное Ставропольский р-н.</t>
  </si>
  <si>
    <t>ООО Фаворит</t>
  </si>
  <si>
    <t>в бухгалтерию не поступала заявка</t>
  </si>
  <si>
    <t>РЭД 25/10-311 от 25.10.2018</t>
  </si>
  <si>
    <t>ООО "МЕРИДИАН ПЛЮС"</t>
  </si>
  <si>
    <t>РЭД 25/10-312/316 от 25.10.2018</t>
  </si>
  <si>
    <t>г. Пыть-Ях2</t>
  </si>
  <si>
    <t>трубы</t>
  </si>
  <si>
    <t>г. Новый Уренгойх2</t>
  </si>
  <si>
    <t>ИП Чижов М.А.</t>
  </si>
  <si>
    <t>324/325</t>
  </si>
  <si>
    <t>РЭД 26/10-313 от 26.10.2018</t>
  </si>
  <si>
    <t>ИП Махотин А.В.</t>
  </si>
  <si>
    <t>РЭД 26/10-314 от 26.10.2018</t>
  </si>
  <si>
    <t>г. Советск -г. Венев (Тульская область)</t>
  </si>
  <si>
    <t>ИП Чалов В.В.</t>
  </si>
  <si>
    <t>клифф</t>
  </si>
  <si>
    <t>РЭД 26/10-315 от 26.10.2018</t>
  </si>
  <si>
    <t>ст. Новотитановская Краснодарский край</t>
  </si>
  <si>
    <t>ИП Орлов М.С.</t>
  </si>
  <si>
    <r>
      <t xml:space="preserve">ДА  </t>
    </r>
    <r>
      <rPr>
        <sz val="10"/>
        <color rgb="FFFF0000"/>
        <rFont val="Arial"/>
      </rPr>
      <t>(два раза по 276 оплатили 63000 10.12 и 17.12</t>
    </r>
  </si>
  <si>
    <t>РЭД 26/10-317 от 26.10.2018</t>
  </si>
  <si>
    <t>ИП Венедиктов И.С.</t>
  </si>
  <si>
    <t>EF001212837RU</t>
  </si>
  <si>
    <t>РЭД 29/10-318 от 26.10.2018</t>
  </si>
  <si>
    <t>ООО "РИЧТРАНС"</t>
  </si>
  <si>
    <t>транслогистик</t>
  </si>
  <si>
    <t>РЭД 29/10-319 от 26.10.2018</t>
  </si>
  <si>
    <t>г. Королев МО</t>
  </si>
  <si>
    <t>Мончегорск-Запалярный</t>
  </si>
  <si>
    <t>ИП Стукалов Н.Н.</t>
  </si>
  <si>
    <t>EF001212942RU</t>
  </si>
  <si>
    <t>РЭД 29/10-320 от 29.10.2018</t>
  </si>
  <si>
    <t>г. Тольятти ОЭЗ</t>
  </si>
  <si>
    <t>ШЕНКЕР КАЛУГА</t>
  </si>
  <si>
    <t>РЭД 29/10-321 от 29.10.2018</t>
  </si>
  <si>
    <t>с. Ишлы РБ</t>
  </si>
  <si>
    <t>сельхоз техника</t>
  </si>
  <si>
    <t>с.Детчино, Калужская область</t>
  </si>
  <si>
    <t>ООО "АЛПро Транс"</t>
  </si>
  <si>
    <t>ДХЛ Логистика Екат</t>
  </si>
  <si>
    <t>РЭД 30/10-322 от 30.10.2018</t>
  </si>
  <si>
    <t>тепроизолирующий материал</t>
  </si>
  <si>
    <t>г. Тольятти- г. Самара</t>
  </si>
  <si>
    <t>ИП Ефремов К.Б.</t>
  </si>
  <si>
    <t>РЭД 30/10-323 от 30.10.2018</t>
  </si>
  <si>
    <t>с. Ягодное, Ставропольский р-н Самарская область</t>
  </si>
  <si>
    <t>Шереметьево Москва</t>
  </si>
  <si>
    <t>упаковка КОРОБОК ПЕРЕДАЧ</t>
  </si>
  <si>
    <t>упаковка коробок передач</t>
  </si>
  <si>
    <t>РЭД 31/10-324 от 31.10.2018</t>
  </si>
  <si>
    <t>ШЕНКЕР МОСКВА</t>
  </si>
  <si>
    <t>РЭД 31/10-325 от 31.10.2018</t>
  </si>
  <si>
    <t>г. Краснодар</t>
  </si>
  <si>
    <t>ИП Сало Н.А.</t>
  </si>
  <si>
    <t>вызвала курьера на завтра</t>
  </si>
  <si>
    <t>РЭД 01/11-327 от 01.10.2018</t>
  </si>
  <si>
    <t>г. Реммаш</t>
  </si>
  <si>
    <t>г. Хотьково</t>
  </si>
  <si>
    <t>ООО ТК Ф1 Логистик</t>
  </si>
  <si>
    <t>не будет</t>
  </si>
  <si>
    <t>РЭД 01/11-328 от 01.11.2018</t>
  </si>
  <si>
    <t>г. Советск г. Венев. (Тульякой области)</t>
  </si>
  <si>
    <t>ИП Сычева А.А.</t>
  </si>
  <si>
    <t>29.12.18/01.02.19</t>
  </si>
  <si>
    <t>ООО "ОРГАНИЗАТОР ПЕРЕВОЗОК"</t>
  </si>
  <si>
    <t>буду вызывать курьера</t>
  </si>
  <si>
    <t>РЭД 02/11-329 от 02.11.2018</t>
  </si>
  <si>
    <t>ИП Кубанцева Т.Я.</t>
  </si>
  <si>
    <t>по ФЗ</t>
  </si>
  <si>
    <t>ШЕНКЕР СПБ</t>
  </si>
  <si>
    <t>г. Санкт-Петербург</t>
  </si>
  <si>
    <t>ИП Харитонов А.А.</t>
  </si>
  <si>
    <t>Б-0630</t>
  </si>
  <si>
    <t>ОПЛАТИЛИ</t>
  </si>
  <si>
    <t>РЭД 06/11-333 от 06.11.2018</t>
  </si>
  <si>
    <t>ООО "ТАТТРАНСКОМ"</t>
  </si>
  <si>
    <t>РЭД 06/11-334 от 06.11.2018</t>
  </si>
  <si>
    <t>г. Владимир</t>
  </si>
  <si>
    <t>листы металла в пачках</t>
  </si>
  <si>
    <t>ИП Спиридонов А.С.</t>
  </si>
  <si>
    <t>EF001211726RU</t>
  </si>
  <si>
    <t>АО "Алатырский механический завод"</t>
  </si>
  <si>
    <t>РЭД 06/11-335/336 от 06.11.2018</t>
  </si>
  <si>
    <t>запчасти для ЖД</t>
  </si>
  <si>
    <t>г. Алатырь</t>
  </si>
  <si>
    <t>ИП Лебедина С.Н.</t>
  </si>
  <si>
    <t>EF001208364RU</t>
  </si>
  <si>
    <t>РЭД 07/11-337 от 07.11.2018</t>
  </si>
  <si>
    <t>ОАЭ Тольятти</t>
  </si>
  <si>
    <t>ИП Орешкина О.А.</t>
  </si>
  <si>
    <t>РЭД 07/11-338 от 07.11.2018</t>
  </si>
  <si>
    <t>Калужская область дер. Козлово</t>
  </si>
  <si>
    <t>ИП Исайкова Т.И.</t>
  </si>
  <si>
    <t>EF001147775RU</t>
  </si>
  <si>
    <t>РЭД 07/11-339 от 07.11.2018</t>
  </si>
  <si>
    <t xml:space="preserve">Самара </t>
  </si>
  <si>
    <t>ИП Зеленина Ж.Ю.</t>
  </si>
  <si>
    <t>БН</t>
  </si>
  <si>
    <t>EF001212885RU</t>
  </si>
  <si>
    <t>ИНТА-ТРАНС +</t>
  </si>
  <si>
    <t>РЭД 08/11-340 от 08.11.2018</t>
  </si>
  <si>
    <t>г. Стерлитамак</t>
  </si>
  <si>
    <t>ПВХ</t>
  </si>
  <si>
    <t>г. Кострома</t>
  </si>
  <si>
    <t>ИП Борисов В.В.</t>
  </si>
  <si>
    <t>EF001208378RU</t>
  </si>
  <si>
    <t>РЭД 08/11-341 от 08.11.2018</t>
  </si>
  <si>
    <t>г. Аксай -Ижевск-Пермь</t>
  </si>
  <si>
    <t>ООО "ЗЕРНОВОЗИМ"</t>
  </si>
  <si>
    <t>EF001214807RU</t>
  </si>
  <si>
    <t>РЭД 08/11-344 от 08.11.2018</t>
  </si>
  <si>
    <t>п. Смышляевка Самарская обл.</t>
  </si>
  <si>
    <t>г. Похвистнево</t>
  </si>
  <si>
    <t>ООО Спец-Сервис</t>
  </si>
  <si>
    <t>EF001214824RU</t>
  </si>
  <si>
    <t>РОМАН</t>
  </si>
  <si>
    <t>ООО ЭК ЭНЕРГЕТИК</t>
  </si>
  <si>
    <t>РЭД 08/11-342/343 от 08.11.2018</t>
  </si>
  <si>
    <t>г. Волжск Республика Мари Эл</t>
  </si>
  <si>
    <t>поликорбонат</t>
  </si>
  <si>
    <t xml:space="preserve">Тульская область </t>
  </si>
  <si>
    <t>ИП Лысый С.В.</t>
  </si>
  <si>
    <t>РЭД 09/11-345 от 09.11.2018</t>
  </si>
  <si>
    <t>Новотитаровская - Казань</t>
  </si>
  <si>
    <t>12-13.11</t>
  </si>
  <si>
    <t>ИП Нисриев М. Д.</t>
  </si>
  <si>
    <t xml:space="preserve">вызвали курьера </t>
  </si>
  <si>
    <t>РЭД 09/11-346/347 от 09.11.2018</t>
  </si>
  <si>
    <t>РЭД 09/11-348 от 09.11.2018</t>
  </si>
  <si>
    <t>ООО Гарант</t>
  </si>
  <si>
    <t>РЭД 09/11-349 от 09.11.2018</t>
  </si>
  <si>
    <t>ИП Новиков А.Н.</t>
  </si>
  <si>
    <t>вызвала курьера</t>
  </si>
  <si>
    <t>РЭД 09/11-351 от 09.11.2018</t>
  </si>
  <si>
    <t>г. Оренбург</t>
  </si>
  <si>
    <t>14-15.11</t>
  </si>
  <si>
    <t>ООО ТРАНСАЛЬЯНС</t>
  </si>
  <si>
    <t>EF001214775RU</t>
  </si>
  <si>
    <t>РЭД 09/11-352 от 12.11.2018</t>
  </si>
  <si>
    <t>г. Лиски</t>
  </si>
  <si>
    <t>ИП Коркин Р.В.</t>
  </si>
  <si>
    <t>ED02444975RU</t>
  </si>
  <si>
    <t>РЭД 09/11-353 от 12.11.2018</t>
  </si>
  <si>
    <t>г. Советск Тульской области</t>
  </si>
  <si>
    <t>01.02.19/29.12.18</t>
  </si>
  <si>
    <t>РЭД 12/11-354 от 12.11.2018</t>
  </si>
  <si>
    <t>РЭД 12/11-359 от 12.11.2018</t>
  </si>
  <si>
    <t>ИП Мрищук Ф.В.</t>
  </si>
  <si>
    <t>УПАКОВКА КОРОБОК ПЕРЕДАЧ</t>
  </si>
  <si>
    <t>РЭД 12/11-355 от 12.11.2018</t>
  </si>
  <si>
    <t>РЭД 12/11-356 от 12.10.2018</t>
  </si>
  <si>
    <t>ИП Морозова А.Б.</t>
  </si>
  <si>
    <t>EF001211709RU</t>
  </si>
  <si>
    <t>РЭД 12/11-357 от 12.10.2018</t>
  </si>
  <si>
    <t>г. Берлин Германия</t>
  </si>
  <si>
    <t>ИП Гарипов Ф.Н.</t>
  </si>
  <si>
    <t>03/18</t>
  </si>
  <si>
    <t>РЭД 12/11-358 от 12.11.2018</t>
  </si>
  <si>
    <t>Миовени Румыния</t>
  </si>
  <si>
    <t>ИП Зайнуллин Р.Б.</t>
  </si>
  <si>
    <t>РЭД 13/11-365 от 12.11.2018</t>
  </si>
  <si>
    <t>г. Москва - г. Воронеж</t>
  </si>
  <si>
    <t xml:space="preserve">ООО Авангард </t>
  </si>
  <si>
    <t>EF001211690RU</t>
  </si>
  <si>
    <t>РЭД 13/11-367 от 13.11.2018</t>
  </si>
  <si>
    <t>РЭД 13/11-366 от 13.11.2018</t>
  </si>
  <si>
    <t>ИП Аверьянов С.Н.</t>
  </si>
  <si>
    <t>РЭД 13/11-361 от 13.11.2018</t>
  </si>
  <si>
    <t>ИП Карапетян С. Ш.</t>
  </si>
  <si>
    <t>EF001214815RU</t>
  </si>
  <si>
    <t>ООО "Ак Барс Металл"</t>
  </si>
  <si>
    <t>РЭД 13/11-363/362 от 13.11.2018</t>
  </si>
  <si>
    <t>г. Набережные челны</t>
  </si>
  <si>
    <t>16.-17.11</t>
  </si>
  <si>
    <t>ИП Евдокимов Л.И.</t>
  </si>
  <si>
    <t>мередиан</t>
  </si>
  <si>
    <t>EF001211712RU</t>
  </si>
  <si>
    <t>РЭД 14/11-369 от 14.11.2018</t>
  </si>
  <si>
    <t>г. Советск (Тульская область)</t>
  </si>
  <si>
    <t>гигиена на наллетах</t>
  </si>
  <si>
    <t>РЭД 13/11-368 от 13.10.2018</t>
  </si>
  <si>
    <t xml:space="preserve">г. Дзержинск </t>
  </si>
  <si>
    <t xml:space="preserve">п. Прохоровка </t>
  </si>
  <si>
    <t>ИП Авдеев Д.П.</t>
  </si>
  <si>
    <t>EF001211743RU</t>
  </si>
  <si>
    <t>РЭД 14/11-371 от 14.11.2018</t>
  </si>
  <si>
    <t>ООО "ЛорриТраффик"</t>
  </si>
  <si>
    <t>Ногинский р-н МО</t>
  </si>
  <si>
    <t>ИП Земляков Е.А.</t>
  </si>
  <si>
    <t>РЭД 14/11-370 от 14.11.2018</t>
  </si>
  <si>
    <t>ИП Масалева О.В.</t>
  </si>
  <si>
    <t>ср/с</t>
  </si>
  <si>
    <t>г. Балашиха</t>
  </si>
  <si>
    <t>2 евро паллета</t>
  </si>
  <si>
    <t>Фатежский р-н п. Черемашной</t>
  </si>
  <si>
    <t>Ип Сарафонова Н.Ю.</t>
  </si>
  <si>
    <t>РЭД 15/11-372/373 от 15.11.2018</t>
  </si>
  <si>
    <t>ИП Рыбалов С.Е.</t>
  </si>
  <si>
    <t>УТ-19.11</t>
  </si>
  <si>
    <t>РЭД 15/11-374/375 от 15.11.2018</t>
  </si>
  <si>
    <t>УТ 77</t>
  </si>
  <si>
    <t>РЭД 15/11-378/377 от 15.11.2018</t>
  </si>
  <si>
    <t>ООО Артек</t>
  </si>
  <si>
    <t>РЭД 15/11-376 от 15.11.2018</t>
  </si>
  <si>
    <t>пос. Алексеевка Белгородская область</t>
  </si>
  <si>
    <t>ИП Козлов Э.М.</t>
  </si>
  <si>
    <t>РЭД 15/11-379 от 15.11.2018</t>
  </si>
  <si>
    <t>Ломоносовский р-н ЛО</t>
  </si>
  <si>
    <t>п. Верхнеуломский Мурманская область</t>
  </si>
  <si>
    <t>ООО Мурманский логистический центр "Мандарин"</t>
  </si>
  <si>
    <t xml:space="preserve">вызвала курьера </t>
  </si>
  <si>
    <t>ООО Батыр</t>
  </si>
  <si>
    <t>РЭД 15/11-380/381 от 15.11.2018</t>
  </si>
  <si>
    <t>металические бочки</t>
  </si>
  <si>
    <t>ИП Устюжин Ю.М.</t>
  </si>
  <si>
    <t>РЭД 16/11-382 от 16.11.2018</t>
  </si>
  <si>
    <t>г. Тольятти (Самарская область) кругорейс</t>
  </si>
  <si>
    <t>Комплектующие/ тара</t>
  </si>
  <si>
    <t>22.11/24.11</t>
  </si>
  <si>
    <t>ИП Аляутдинов Ф.Ф.</t>
  </si>
  <si>
    <t>РЭД 16/11-383 от 16.11.2018</t>
  </si>
  <si>
    <t>п. Буранный ЧО</t>
  </si>
  <si>
    <t>ИП Шибин А.В.</t>
  </si>
  <si>
    <t>РЭД 16/11-384 от 16.11.2018</t>
  </si>
  <si>
    <t>ИП Филин В.Д.</t>
  </si>
  <si>
    <t>DHL Екат</t>
  </si>
  <si>
    <t>РЭД 16/11-385 от 16.11.2018</t>
  </si>
  <si>
    <t>г. Орск</t>
  </si>
  <si>
    <t>ООО "Авто-Реновация"</t>
  </si>
  <si>
    <t>РЭД 16/11-386/387 от 16.11.2018</t>
  </si>
  <si>
    <t>металлоконструкции</t>
  </si>
  <si>
    <t>ИП Шайхразиев А.М.</t>
  </si>
  <si>
    <t>думает</t>
  </si>
  <si>
    <t>РЭД 16/11-389 от 16.11.2018</t>
  </si>
  <si>
    <t>г. Обнинск</t>
  </si>
  <si>
    <t>ООО "Альфа Транс М"</t>
  </si>
  <si>
    <t>РЭД 19/11-390 от 19.11.2018</t>
  </si>
  <si>
    <t>пос. Львовский Подольский р-н МО</t>
  </si>
  <si>
    <t>г. Ставрополь</t>
  </si>
  <si>
    <t xml:space="preserve">ИП Алиев </t>
  </si>
  <si>
    <t>РЭД 19/11-391 от 19.11.2018</t>
  </si>
  <si>
    <t>ИП Синица А.В.</t>
  </si>
  <si>
    <t>29.12/01.02</t>
  </si>
  <si>
    <t>РЭД 19/11-392/393 от 19.11.2018</t>
  </si>
  <si>
    <t>ИП Никифоров К.А.</t>
  </si>
  <si>
    <t>РЭД 19/11-394 от 19.11.2018</t>
  </si>
  <si>
    <t>г. Белый Раст</t>
  </si>
  <si>
    <t>ИП Гриценко Т.В.</t>
  </si>
  <si>
    <t>РЭД 19/11-395 от 19.11.2018</t>
  </si>
  <si>
    <t>Сода пищевая</t>
  </si>
  <si>
    <t>д. Корюково Ярославской обл.</t>
  </si>
  <si>
    <t>ИП Селькин Е.И.</t>
  </si>
  <si>
    <t>РЭД 19/11-396 от 19.11.2018</t>
  </si>
  <si>
    <t xml:space="preserve">г. Тольятти </t>
  </si>
  <si>
    <t>ИП Маслов В.П.</t>
  </si>
  <si>
    <t>РЭД 20/11-411 от 20.11.2018</t>
  </si>
  <si>
    <t>Бурса Турция</t>
  </si>
  <si>
    <t>03/04.12</t>
  </si>
  <si>
    <t>2019-01-012</t>
  </si>
  <si>
    <t>РЭД 19/11-397 от 19.11.2018</t>
  </si>
  <si>
    <t>г. Ростов -на- Дону - Ставрополь</t>
  </si>
  <si>
    <t>22/23.11</t>
  </si>
  <si>
    <t>ИП Белецкий В.А.</t>
  </si>
  <si>
    <t xml:space="preserve">5б </t>
  </si>
  <si>
    <t>РЭД 20/11-398 от 20.11.2018</t>
  </si>
  <si>
    <t>г. Львовский</t>
  </si>
  <si>
    <t>г. Аксай</t>
  </si>
  <si>
    <t>ИП Кушнир М.В.</t>
  </si>
  <si>
    <t>РЭД 20/11-399/400 от 20.11.2018</t>
  </si>
  <si>
    <t>ИП Козлов К.О.</t>
  </si>
  <si>
    <t>РЭД 20/11-401 от 20.11.2018</t>
  </si>
  <si>
    <t>гигиена на паллетех</t>
  </si>
  <si>
    <t>РЭД 20/11-402 от 20.11.2018</t>
  </si>
  <si>
    <t>ООО "Янцер"</t>
  </si>
  <si>
    <t>оплачено 67 т.р.</t>
  </si>
  <si>
    <t>оплачено 67т.р. сч ф выставлена так же на 67 т.р.</t>
  </si>
  <si>
    <t>РЭД 20/11-405/404 от 20.11.2018</t>
  </si>
  <si>
    <t>23/24.11</t>
  </si>
  <si>
    <t>компас</t>
  </si>
  <si>
    <t>РЭД 20/11-406 от 20.11.2018</t>
  </si>
  <si>
    <t xml:space="preserve">ООО "Глобал Трейд Констракшн" </t>
  </si>
  <si>
    <t>РЭД 20/11-407 от 20.11.2018</t>
  </si>
  <si>
    <t>г. Ржев</t>
  </si>
  <si>
    <t>насосы</t>
  </si>
  <si>
    <t>г. Жучки</t>
  </si>
  <si>
    <t>ИП Татаров Р.Е.</t>
  </si>
  <si>
    <t>ОЛЯ М.</t>
  </si>
  <si>
    <t>РЭД 20/11-408/410 от 20.11.2018</t>
  </si>
  <si>
    <t>ООО "ЛИНКС"</t>
  </si>
  <si>
    <t>РЭД 21/11-412 от 21.11.2018</t>
  </si>
  <si>
    <t>РЭД 21/11-413 от 21.11.2018</t>
  </si>
  <si>
    <t>сода кальценированная</t>
  </si>
  <si>
    <t>г. Кохма Ивановской области</t>
  </si>
  <si>
    <t>ООО "Компания СпецСнаб"</t>
  </si>
  <si>
    <t>РЭД 21/11-414 от 21.11.2018</t>
  </si>
  <si>
    <t>металл 6 м</t>
  </si>
  <si>
    <t>ИП Кузьмина Н.В.</t>
  </si>
  <si>
    <t>РЭД 21/11-415/416 от 21.11.2018</t>
  </si>
  <si>
    <t>РЭД 21/11-417 от 21.11.2018</t>
  </si>
  <si>
    <t>ООО Эготранс</t>
  </si>
  <si>
    <t>27/11/18-02</t>
  </si>
  <si>
    <t>ООО ЕК Кемикал</t>
  </si>
  <si>
    <t>РЭД 22/11-418 от 22.11.2018</t>
  </si>
  <si>
    <t>упаковка и порошок</t>
  </si>
  <si>
    <t>ИП Оганин М.Н.</t>
  </si>
  <si>
    <t>РЭД 22/11-419 от 22.11.2018</t>
  </si>
  <si>
    <t>ИП Ивко Г.А.</t>
  </si>
  <si>
    <t>ООО "ПИЛОТ"</t>
  </si>
  <si>
    <t>РЭД 22/11-420 от 22.11.2018</t>
  </si>
  <si>
    <t>г. Самара - г. Тольятти</t>
  </si>
  <si>
    <t>26-27.11</t>
  </si>
  <si>
    <t>ИП Кашкин Н.Н.</t>
  </si>
  <si>
    <t>р/с</t>
  </si>
  <si>
    <t>РЭД 22/11-421 от 22.11.2018</t>
  </si>
  <si>
    <t>г. Тольятти Самарская область</t>
  </si>
  <si>
    <t>ООО "Транс-Авто"</t>
  </si>
  <si>
    <t>РЭД 22/11-422 от 22.11.2018</t>
  </si>
  <si>
    <t>ИП Алиев З.Г. оглы</t>
  </si>
  <si>
    <t>22/11-422</t>
  </si>
  <si>
    <t>РЭД 22/11-423 от 22.11.2018</t>
  </si>
  <si>
    <t>г. Новочерскаск</t>
  </si>
  <si>
    <t>ИП Винокуров С.В.</t>
  </si>
  <si>
    <t>г. Ростов-на-Дону-г. Самара</t>
  </si>
  <si>
    <t>г. Тольятти ОАЭ</t>
  </si>
  <si>
    <t>ООО Лог-Трейд</t>
  </si>
  <si>
    <t>РЭД 23/11-426 от 22.11.2018</t>
  </si>
  <si>
    <t>г. Тольятти (Самарская область)х2</t>
  </si>
  <si>
    <t>ИП Белов А.А.</t>
  </si>
  <si>
    <t>РЭД 23/11-427 от 23.11.2018</t>
  </si>
  <si>
    <t>г. Советск (Тульской области)</t>
  </si>
  <si>
    <t>ИП Богословских С.А.</t>
  </si>
  <si>
    <t>ООО "Меридиан плюс"</t>
  </si>
  <si>
    <t>РЭД 23/11-428 от 23.11.2018</t>
  </si>
  <si>
    <t>ООО МЛК Гермес</t>
  </si>
  <si>
    <r>
      <t>ДА (</t>
    </r>
    <r>
      <rPr>
        <sz val="10"/>
        <color rgb="FFFF0000"/>
        <rFont val="Arial"/>
      </rPr>
      <t>22.01 оплата 2 раз)</t>
    </r>
  </si>
  <si>
    <t>РЭД 23/11-429 от 23.11.2018</t>
  </si>
  <si>
    <t>ИП Степура О.В.</t>
  </si>
  <si>
    <t>курьер сегодня 16.01 ДСВ</t>
  </si>
  <si>
    <t>РЭД 23/11-431 от 23.11.2018</t>
  </si>
  <si>
    <t>г. Ломоносов ЛО</t>
  </si>
  <si>
    <t>ИП Степанова Т.В.</t>
  </si>
  <si>
    <t>РЭД 23/11-432 от 23.11.2018</t>
  </si>
  <si>
    <t>ИП Михалев Р.А.</t>
  </si>
  <si>
    <t>29.12.18/06.02.19/01.02.19</t>
  </si>
  <si>
    <t>ООО "ОРГАНИЗАТОР ПЕРЕВОЗОК"/ ООО "МЕРИДИАН ПЛЮС"</t>
  </si>
  <si>
    <t>РЭД 23/11-430 от 23.11.2018</t>
  </si>
  <si>
    <t>г. Химки х2</t>
  </si>
  <si>
    <t>г. Боровск</t>
  </si>
  <si>
    <t>ИП Новиков Д.А.</t>
  </si>
  <si>
    <t>РЭД 26/11-433 от 26.11.2018</t>
  </si>
  <si>
    <t>ИП Зорин И.И.</t>
  </si>
  <si>
    <t>РЭД 23/11-434 от 26.11.2018</t>
  </si>
  <si>
    <t>г.Санкт-Петербург</t>
  </si>
  <si>
    <t>г.Нововоронеж</t>
  </si>
  <si>
    <t>ООО "Велес+"</t>
  </si>
  <si>
    <t>РЭД 23/11-437 от 26.11.2018</t>
  </si>
  <si>
    <t>г.Нижний Ломов Пензенская обл.</t>
  </si>
  <si>
    <t>РЭД 23/11-438 от 26.11.2018</t>
  </si>
  <si>
    <t>ИП Баканов И.М.</t>
  </si>
  <si>
    <t>ООО  "Компакс"</t>
  </si>
  <si>
    <t>РЭД 23/11-440 от 26.11.2018</t>
  </si>
  <si>
    <t>г.Лиски, Воронежская обл.</t>
  </si>
  <si>
    <t>ИП Чайка С.В.</t>
  </si>
  <si>
    <t>РЭД 23/11-439 от 26.11.2018</t>
  </si>
  <si>
    <t>г.Венев, Тульская обл.</t>
  </si>
  <si>
    <t>г.Симферополь</t>
  </si>
  <si>
    <t>РЭД 23/11-435 от 26.11.2018</t>
  </si>
  <si>
    <t>г.Казань</t>
  </si>
  <si>
    <t>РЭД 23/11-436 от 26.11.2018</t>
  </si>
  <si>
    <t>г.Стерлитамак</t>
  </si>
  <si>
    <t>пищевые добавки</t>
  </si>
  <si>
    <t>с.Лискинское, Воронежская обл.</t>
  </si>
  <si>
    <t>ориг 15.01</t>
  </si>
  <si>
    <t>РЭД 27/11-447 от 27.11.2018</t>
  </si>
  <si>
    <t>п.Михнево, МО</t>
  </si>
  <si>
    <t>г.Екатеринбург</t>
  </si>
  <si>
    <t>ИП Горюнов В.Б.</t>
  </si>
  <si>
    <t>РЭД 27/11-446 от 27.11.2018</t>
  </si>
  <si>
    <t>г.Подольск, МО</t>
  </si>
  <si>
    <t>пос.Пролетарский, Белгородская обл.</t>
  </si>
  <si>
    <t>ООО "КОМПАКС"</t>
  </si>
  <si>
    <t>РЭД 27/11-441/442 от 27.11.2018</t>
  </si>
  <si>
    <t>г. Киров</t>
  </si>
  <si>
    <t>г. Новомосковск</t>
  </si>
  <si>
    <t>ООО Компания Транспортные Линии</t>
  </si>
  <si>
    <t>отправила Роме скан</t>
  </si>
  <si>
    <t>РЭД 27/11-444 от 27.11.2018</t>
  </si>
  <si>
    <t>ИП Гришаев А.А.</t>
  </si>
  <si>
    <t>РЭД 27/11-445 от 27.11.2018</t>
  </si>
  <si>
    <t>ООО СДМ</t>
  </si>
  <si>
    <t>РЭД 29/11-421 от 29.11.2018</t>
  </si>
  <si>
    <t>ИП Спирин И.В.</t>
  </si>
  <si>
    <t>отправила скан 17.01</t>
  </si>
  <si>
    <t>РЭД 28/11-448 от 28.11.2018</t>
  </si>
  <si>
    <t>п.Нигозеро, Карелия</t>
  </si>
  <si>
    <t>ООО Авто Гарант</t>
  </si>
  <si>
    <t>РЭД 28/11-449 от 28.11.2018</t>
  </si>
  <si>
    <t>г.Краснодар</t>
  </si>
  <si>
    <t>г.Волгоград</t>
  </si>
  <si>
    <t>ИП Белов С.Г.</t>
  </si>
  <si>
    <t>РЭД 29/11-450 от 29.11.2018</t>
  </si>
  <si>
    <t>г.Ставрополь</t>
  </si>
  <si>
    <t>ИП Ковалев А.А.</t>
  </si>
  <si>
    <t>РЭД 29/11-451 от 29.11.2018</t>
  </si>
  <si>
    <t>Бытовая химия</t>
  </si>
  <si>
    <t>г.Томск</t>
  </si>
  <si>
    <t>ИП Забурдаева С.А.</t>
  </si>
  <si>
    <t>РЭД 29/11-453 от 29.11.2018</t>
  </si>
  <si>
    <t>Бочки</t>
  </si>
  <si>
    <t>г.Нижнекамск</t>
  </si>
  <si>
    <t>ИП Гейко А.П.</t>
  </si>
  <si>
    <t>РЭД 29/11-455 от 29.11.2018</t>
  </si>
  <si>
    <t>г.Реммаш</t>
  </si>
  <si>
    <t>г.Хотьково</t>
  </si>
  <si>
    <t>ИП Картавенкова М.А.</t>
  </si>
  <si>
    <t>РЭД 29/11-456 от 29.11.2018</t>
  </si>
  <si>
    <t>ст.Дондуковская, Адыгея</t>
  </si>
  <si>
    <t>г.Воронеж</t>
  </si>
  <si>
    <t>ИП Погорелова Р.В.</t>
  </si>
  <si>
    <t>РЭД 29/11-458 от 29.11.2018</t>
  </si>
  <si>
    <t>пос.Вознесенка, Челябинская обл.</t>
  </si>
  <si>
    <t>г.Новый Уренгой</t>
  </si>
  <si>
    <t>ООО "СК КапСтрой"</t>
  </si>
  <si>
    <t>РЭД 30/11-458 от 30.11.2018</t>
  </si>
  <si>
    <t>Верхняя Пышма, Свердловская обл.</t>
  </si>
  <si>
    <t>Неопасная химия в бочках</t>
  </si>
  <si>
    <t>п.Шушары, Санкт-Петербург</t>
  </si>
  <si>
    <t>ООО РГА</t>
  </si>
  <si>
    <t>РЭД 30/11-460 от 30.11.2018</t>
  </si>
  <si>
    <t>Моторы</t>
  </si>
  <si>
    <t>г.Москва-г.Тольятти</t>
  </si>
  <si>
    <t>РЭД 30/11-466 от 30.11.2018</t>
  </si>
  <si>
    <t>пос. Буранный Челябинская обл.</t>
  </si>
  <si>
    <t>ИП Алентьев В.Б.</t>
  </si>
  <si>
    <t>ООО Мередианплюс</t>
  </si>
  <si>
    <t>РЭД 30/11-462 от 30.11.2018</t>
  </si>
  <si>
    <t>Нижний Ломов, Пензенская обл.</t>
  </si>
  <si>
    <t>ИП Халеев В.И.</t>
  </si>
  <si>
    <t>РЭД 30/11-461 от 30.11.2018</t>
  </si>
  <si>
    <t>г. Ногинск</t>
  </si>
  <si>
    <t>ООО СЕАН</t>
  </si>
  <si>
    <t>РЭД 30/11-459 от 30.11.2018</t>
  </si>
  <si>
    <t>г. Мценск, Орловская обл.</t>
  </si>
  <si>
    <t>ООО Лидер Транс Карго</t>
  </si>
  <si>
    <t>РЭД 30/11-457 от 30.11.2018</t>
  </si>
  <si>
    <t>РЭД 30/11-464/465 от 30.11.2018</t>
  </si>
  <si>
    <t>ИП Пастухов С.В.</t>
  </si>
  <si>
    <t>2_1012_0304</t>
  </si>
  <si>
    <t>ООО Нефраскомплект</t>
  </si>
  <si>
    <t>ТТГ 28/11-1/2 от 28.11.2019</t>
  </si>
  <si>
    <t>г. Старая Купавна</t>
  </si>
  <si>
    <t>химия опасная</t>
  </si>
  <si>
    <t>г. Вонеж</t>
  </si>
  <si>
    <t>ИП Семенихин В.И.</t>
  </si>
  <si>
    <t>ттг</t>
  </si>
  <si>
    <t>РЭД 30/11-464/463 от 03.12.2018</t>
  </si>
  <si>
    <t>ИП Яруллин Т.Д.</t>
  </si>
  <si>
    <t>РЭД 03/12-469 от 03.12.2018</t>
  </si>
  <si>
    <t>г. Тольятти Х2</t>
  </si>
  <si>
    <t>моторы</t>
  </si>
  <si>
    <t>ИП Алиев З.Г.</t>
  </si>
  <si>
    <t xml:space="preserve">вызвала курьера на завтра </t>
  </si>
  <si>
    <t>РЭД 03/12-470 от 03.12.2018</t>
  </si>
  <si>
    <t>Ип Забелин С.В.</t>
  </si>
  <si>
    <t>РЭД 03/12-472/471 от 03.12.2018</t>
  </si>
  <si>
    <t>бочки</t>
  </si>
  <si>
    <t>г. Рошаль МО</t>
  </si>
  <si>
    <t>ИП Шустова О.С.</t>
  </si>
  <si>
    <t>отправила 16.01</t>
  </si>
  <si>
    <t>РЭД 03/12-473 от 03.12.2018</t>
  </si>
  <si>
    <t>ООО ЭРА</t>
  </si>
  <si>
    <t>скан 15.01</t>
  </si>
  <si>
    <t>РЭД 03/12-474 от 03.12.2018</t>
  </si>
  <si>
    <t>г. Ростов-на Дону-</t>
  </si>
  <si>
    <t>ООО Р-Транс</t>
  </si>
  <si>
    <t>ИП Кузнецов С.Ю</t>
  </si>
  <si>
    <t>РЭД 03/12-475/476 от 03.12.2018</t>
  </si>
  <si>
    <t>г.Омск</t>
  </si>
  <si>
    <t>Химия в биг-бэгах</t>
  </si>
  <si>
    <t>г.Новомосковск</t>
  </si>
  <si>
    <t>ООО "Формула 1"</t>
  </si>
  <si>
    <t>РариТЭК</t>
  </si>
  <si>
    <t>РЭД 04/12-477/478 от 04.12.2018</t>
  </si>
  <si>
    <t>г.Набережные Челны</t>
  </si>
  <si>
    <t>г.Новороссийск</t>
  </si>
  <si>
    <t>ИП Анчиков А.А.</t>
  </si>
  <si>
    <t>скан 16.01</t>
  </si>
  <si>
    <t>КОСТЯ Г.</t>
  </si>
  <si>
    <t>Тубопласт-Отрадное</t>
  </si>
  <si>
    <t>РЭД 04/12-480/479 от 04.12.2018</t>
  </si>
  <si>
    <t>г.Отрадное, Ленинградская обл.</t>
  </si>
  <si>
    <t>Пластиковые тубы</t>
  </si>
  <si>
    <t>ИП Слепцов А.В.</t>
  </si>
  <si>
    <t>1427/А</t>
  </si>
  <si>
    <t>отправила скан 16.01</t>
  </si>
  <si>
    <t>РЭД 04/12-481/482 от 04.12.2018</t>
  </si>
  <si>
    <t>г.Уфа</t>
  </si>
  <si>
    <t>ИП Холкин В.А.</t>
  </si>
  <si>
    <t>отдала скан 16.01</t>
  </si>
  <si>
    <t>РЭД 04/12-483 от 04.12.2018</t>
  </si>
  <si>
    <t>пос.Шушары, Санкт-Петербург</t>
  </si>
  <si>
    <t>ООО СК ГАТП</t>
  </si>
  <si>
    <t>РЭД 04/12-484 от 04.12.2018</t>
  </si>
  <si>
    <t>г.Коноково</t>
  </si>
  <si>
    <t>изделия из металла</t>
  </si>
  <si>
    <t>г.Гороховец</t>
  </si>
  <si>
    <t>ИП Татаринова А.Л.</t>
  </si>
  <si>
    <t>РЭД 04/12-485 от 04.12.2018</t>
  </si>
  <si>
    <t>г.Домодедово, МО</t>
  </si>
  <si>
    <t>Автошины</t>
  </si>
  <si>
    <t>ИП Горелов С.В.</t>
  </si>
  <si>
    <t>РЭД 05/12-487 от 05.12.2018</t>
  </si>
  <si>
    <t>пос.Алексеевка, Белгородская обл.</t>
  </si>
  <si>
    <t>ООО "АвтоТех"</t>
  </si>
  <si>
    <t>Шреметьево, МО</t>
  </si>
  <si>
    <t>ИП Октябрьская О.А.</t>
  </si>
  <si>
    <t>отправила скан 15.01</t>
  </si>
  <si>
    <t>АРТЕМ</t>
  </si>
  <si>
    <t>ООО "Производственная группа Кайман"</t>
  </si>
  <si>
    <t>РЭД 06/12-490 от 06.12.2018</t>
  </si>
  <si>
    <t>г. Коломна</t>
  </si>
  <si>
    <t>станок</t>
  </si>
  <si>
    <t>г. Людиново</t>
  </si>
  <si>
    <t>ИП Игрунев В.С.</t>
  </si>
  <si>
    <t>РЭД 06/12-488 от 06.12.2018</t>
  </si>
  <si>
    <t>курьер сегодня 16.01.208</t>
  </si>
  <si>
    <t>ООО СТР</t>
  </si>
  <si>
    <t>РЭД 10/12-494 от 07.12.2018</t>
  </si>
  <si>
    <t>Дорохово</t>
  </si>
  <si>
    <t>Лешково</t>
  </si>
  <si>
    <t>ИП Маринец М.И.</t>
  </si>
  <si>
    <t>ООО "АКСКИМ"</t>
  </si>
  <si>
    <t>РЭД 07/12-493/492 от 07.12.2018</t>
  </si>
  <si>
    <t>с. Абсалямова РТ</t>
  </si>
  <si>
    <t>Плиты ЖБИ</t>
  </si>
  <si>
    <t>с. Танайка РТ</t>
  </si>
  <si>
    <t>скан 12.12</t>
  </si>
  <si>
    <t>РЭД 10/12-497/496 от 10.12.2018</t>
  </si>
  <si>
    <t>ИП Эптюшов С.Н.</t>
  </si>
  <si>
    <t>ла</t>
  </si>
  <si>
    <t>РЭД 11/12-499/498 от 11.12.2018</t>
  </si>
  <si>
    <t>ИП "КАМТРАНСОЙЛ"</t>
  </si>
  <si>
    <t>РЭД 11/12-505/504 от 11.12.2018</t>
  </si>
  <si>
    <t>ООО "Глобус"</t>
  </si>
  <si>
    <t>скан 27.12</t>
  </si>
  <si>
    <t>РЭД 10/12-507/506 от 10.12.2018</t>
  </si>
  <si>
    <t>ИП Якупов Р.М.</t>
  </si>
  <si>
    <t>РЭД 11/12-509/508 от 11.12.2018</t>
  </si>
  <si>
    <t>РЭД 11/12-511/512 от 11.12.2018</t>
  </si>
  <si>
    <t>ИП Нуриахметов В.З.</t>
  </si>
  <si>
    <t>РЭД 11/12-513/514 от 11.12.2018</t>
  </si>
  <si>
    <t>ООО "ГИИФ-Авто"</t>
  </si>
  <si>
    <t>РЭД 11/12-515/516 от 11.12.2018</t>
  </si>
  <si>
    <t>Ип Нурисламов М.Д.</t>
  </si>
  <si>
    <t>скан 11.01</t>
  </si>
  <si>
    <t>РЭД 11/12-517/218 от 11.12.2018</t>
  </si>
  <si>
    <t>РЭД 11/12-519/520 от 11.12.2018</t>
  </si>
  <si>
    <t>ООО ИнтерТрас-КАМАЗ</t>
  </si>
  <si>
    <t>скан 21.01</t>
  </si>
  <si>
    <t>РЭД 13/12-525/526 от 13.12.2018</t>
  </si>
  <si>
    <t>ИП Аксенова Н.А.</t>
  </si>
  <si>
    <t>РЭД 12/12-527/528 от 12.12.2018</t>
  </si>
  <si>
    <t>РЭД 13/12-521/522 от 13.12.2018</t>
  </si>
  <si>
    <t>ООО "Балтийская Фабрика бумажных изделий"</t>
  </si>
  <si>
    <t>РЭД 11/12-523/524 от 12.12.2018</t>
  </si>
  <si>
    <t>ООО "юа-транс"</t>
  </si>
  <si>
    <t>скан 21.12</t>
  </si>
  <si>
    <t>07.02.2019/22.02.19</t>
  </si>
  <si>
    <t>РЭД 11/12-510 от 12.12.2018</t>
  </si>
  <si>
    <t>ООО Гранд-Профи</t>
  </si>
  <si>
    <t>ООО "Версия-Центр"</t>
  </si>
  <si>
    <t>РЭД 10/12-503/502 от 10.12.2018</t>
  </si>
  <si>
    <t>пос. Ульяновка</t>
  </si>
  <si>
    <t>световые опоры</t>
  </si>
  <si>
    <t>п. Шилово</t>
  </si>
  <si>
    <t>ООО ОззиТранс</t>
  </si>
  <si>
    <t>тт001645</t>
  </si>
  <si>
    <t>ООО Ультра</t>
  </si>
  <si>
    <t>РЭД 12/12-529 от 12.12.2018</t>
  </si>
  <si>
    <t>г. Магнитогорск ЧО</t>
  </si>
  <si>
    <t>Шины</t>
  </si>
  <si>
    <t>г. Маралик р-н Ширак, Армения</t>
  </si>
  <si>
    <t>ИП Хетагуров И.И.</t>
  </si>
  <si>
    <t>ED024444998RU</t>
  </si>
  <si>
    <t>частич опл 6840 т.р 21.12.18, 30 000 от 07.02.19, 20 000 от 11.02.19,100 000 от 20.02.19,151 341  от 26.02.19</t>
  </si>
  <si>
    <t>11.02.2019,26.02.19</t>
  </si>
  <si>
    <t>РЭД 12/12-530/531 от 12.12.2018</t>
  </si>
  <si>
    <t>ИП Кожевников И.И.</t>
  </si>
  <si>
    <t>РЭД 12/12-532/533 от 12.12.2018</t>
  </si>
  <si>
    <t>ООО АНТАРАС</t>
  </si>
  <si>
    <t>РЭД 13/12-534/535 от 12.12.2018</t>
  </si>
  <si>
    <t>ИП Коровин А.В.</t>
  </si>
  <si>
    <t>РЭД 13/12-536/537 от 13.12.2018</t>
  </si>
  <si>
    <t>ИП Рябова О.А.</t>
  </si>
  <si>
    <t>РЭД 13/12-538/539 от 13.12.2018</t>
  </si>
  <si>
    <t>ООО ДИАЛОГ-ТОРГ</t>
  </si>
  <si>
    <t>РЭД 13/12-540 от 13.12.2018</t>
  </si>
  <si>
    <t>г.Ломоносов</t>
  </si>
  <si>
    <t>РЭД 14/12-543 от 14.12.2018</t>
  </si>
  <si>
    <t>Шеремтьево</t>
  </si>
  <si>
    <t>ООО ФОРСАЖ</t>
  </si>
  <si>
    <t>10к</t>
  </si>
  <si>
    <t>РЭД 12/12-544 от 14.12.2018</t>
  </si>
  <si>
    <t>г.Швайнфурт, Германия</t>
  </si>
  <si>
    <t>ООО "Фантом РУС"</t>
  </si>
  <si>
    <t>30к</t>
  </si>
  <si>
    <t>Простой был на 118 117,20р  оплатили 13.02.19</t>
  </si>
  <si>
    <t>РЭД 17/12-552/552 от 17.12.2018</t>
  </si>
  <si>
    <t>ИП Булычева Е.Н.</t>
  </si>
  <si>
    <t>РЭД 17/12-554/553 от 17.12.2018</t>
  </si>
  <si>
    <t>ООО "ТРИТОН-САМАРА"</t>
  </si>
  <si>
    <t>ООО Торговый дом "Метиз"</t>
  </si>
  <si>
    <t>РЭД 17/12-549/550 от 17.12.2018</t>
  </si>
  <si>
    <t>г. Ворсино</t>
  </si>
  <si>
    <t>ООО ЭП ЕГМАНА</t>
  </si>
  <si>
    <t>РЭД 17/12-547/548 от 17.12.2018</t>
  </si>
  <si>
    <t>ИП Вольсков А.Г.</t>
  </si>
  <si>
    <t>РЭД 17/12-545/546 от 17.12.2018</t>
  </si>
  <si>
    <t>РЭД 17/12-555/556 от 18.12.2018</t>
  </si>
  <si>
    <t>РЭД 14/12-541/542 от 14.12.2018</t>
  </si>
  <si>
    <t>г.Дзержинск</t>
  </si>
  <si>
    <t>ИП Смирнова Н.В.</t>
  </si>
  <si>
    <t>РЭД 19/12-558/558 от 19.12.2018</t>
  </si>
  <si>
    <t>п.Дорохово</t>
  </si>
  <si>
    <t>Полиэтилен</t>
  </si>
  <si>
    <t>г.Костерово</t>
  </si>
  <si>
    <t>ООО "Союз"</t>
  </si>
  <si>
    <t>РЭД 19/12-559/560 от 19.12.2018</t>
  </si>
  <si>
    <t>ИП Никитин А.А.</t>
  </si>
  <si>
    <t>РЭД 19/12-561 от 19.12.2018</t>
  </si>
  <si>
    <t>г.Советск</t>
  </si>
  <si>
    <t>РЭД 19/12-562 от 19.12.2018</t>
  </si>
  <si>
    <t>Михнево, МО</t>
  </si>
  <si>
    <t>Оборудование и запчасти</t>
  </si>
  <si>
    <t>ИП Фомченков А.Н.</t>
  </si>
  <si>
    <t>ДА. опл 67т.р.</t>
  </si>
  <si>
    <t>РЭД 20/12-565/564 от 20.12.2018</t>
  </si>
  <si>
    <t>б/н от 06.12.2018</t>
  </si>
  <si>
    <t>Бурса, Турция</t>
  </si>
  <si>
    <t>REALTIR&amp;CO S.R.L.</t>
  </si>
  <si>
    <t>б/н от 06.12.2019</t>
  </si>
  <si>
    <t>б/н от 06.12.2020</t>
  </si>
  <si>
    <t>КЛИЕНТЫ</t>
  </si>
  <si>
    <t>срок оплаты</t>
  </si>
  <si>
    <t>кален/банк</t>
  </si>
  <si>
    <t>копия/оригинал</t>
  </si>
  <si>
    <t>продавцы</t>
  </si>
  <si>
    <t>календарных</t>
  </si>
  <si>
    <t>копия</t>
  </si>
  <si>
    <t>РЭД</t>
  </si>
  <si>
    <t>ТАТЬЯНА Б.</t>
  </si>
  <si>
    <t>ОЛЕСЯ</t>
  </si>
  <si>
    <t>САЛТАНАТ</t>
  </si>
  <si>
    <t>РЭД 09/01-2 от 09.01.2019</t>
  </si>
  <si>
    <t>АЙРАТ</t>
  </si>
  <si>
    <t>22/23.01</t>
  </si>
  <si>
    <t>копия, копия заверенная</t>
  </si>
  <si>
    <t>НАДЕЖДА</t>
  </si>
  <si>
    <t>СЕРГЕЙ</t>
  </si>
  <si>
    <t>РЭД 09/01-1 от 09.01.2019</t>
  </si>
  <si>
    <t>банковских</t>
  </si>
  <si>
    <t>квиток, ТН в оригинале</t>
  </si>
  <si>
    <t>календарные</t>
  </si>
  <si>
    <t>Даша</t>
  </si>
  <si>
    <t>пн чт</t>
  </si>
  <si>
    <t>скан и квиток</t>
  </si>
  <si>
    <t>Леся</t>
  </si>
  <si>
    <t>банковских дней</t>
  </si>
  <si>
    <t>Оригинал</t>
  </si>
  <si>
    <t>раб. дней</t>
  </si>
  <si>
    <t>БАНКОВСКИХ</t>
  </si>
  <si>
    <t>ЛОРЕС</t>
  </si>
  <si>
    <t>РЭД 15/01- 05 от 15.01.2019</t>
  </si>
  <si>
    <t>г. Ульяновск РФ</t>
  </si>
  <si>
    <t xml:space="preserve">банковский </t>
  </si>
  <si>
    <t>автомобили УАЗ</t>
  </si>
  <si>
    <t>ОТТН</t>
  </si>
  <si>
    <t>г. Плевен Болгария</t>
  </si>
  <si>
    <t>25/28.01</t>
  </si>
  <si>
    <t>ООД Пиргови</t>
  </si>
  <si>
    <t xml:space="preserve">календарных </t>
  </si>
  <si>
    <t>10 б</t>
  </si>
  <si>
    <t xml:space="preserve">курьер </t>
  </si>
  <si>
    <t>14-16</t>
  </si>
  <si>
    <t>сканы</t>
  </si>
  <si>
    <t>ФТТН</t>
  </si>
  <si>
    <t>ТТГ 17/01 - 007 от 17.01.2019</t>
  </si>
  <si>
    <t xml:space="preserve">г. Тольятти Самарская область </t>
  </si>
  <si>
    <t>Банковских</t>
  </si>
  <si>
    <t>фТТН</t>
  </si>
  <si>
    <t>ООО Кемикал</t>
  </si>
  <si>
    <t>по выгрузке</t>
  </si>
  <si>
    <t>Оплата при получении оригиналов</t>
  </si>
  <si>
    <t>ТТГ 18/01 - 06 от 18.01.2019</t>
  </si>
  <si>
    <t xml:space="preserve">С. Абсалямово </t>
  </si>
  <si>
    <t>г. Нижнекамск</t>
  </si>
  <si>
    <t>ООО Рыбинский кожевенный завод</t>
  </si>
  <si>
    <t>ООО АВВА</t>
  </si>
  <si>
    <t>оригиналам</t>
  </si>
  <si>
    <t>Татьяна</t>
  </si>
  <si>
    <t>ООО "РегПром"</t>
  </si>
  <si>
    <t>ООО "НПК" Астат"</t>
  </si>
  <si>
    <t>Надежда</t>
  </si>
  <si>
    <t>ООО "АЛКО-ХИМСЕРВИС"</t>
  </si>
  <si>
    <t>3Б</t>
  </si>
  <si>
    <t>Роман</t>
  </si>
  <si>
    <t>ООО "Металл-Завод</t>
  </si>
  <si>
    <t>3б</t>
  </si>
  <si>
    <t>ООО "Ваше Хозяйство"</t>
  </si>
  <si>
    <t>Похвистнево</t>
  </si>
  <si>
    <t>ООО "Экопрод"</t>
  </si>
  <si>
    <t>ОАО "Сясьский ЦБК"</t>
  </si>
  <si>
    <t>ООО "ВЕКТОР"</t>
  </si>
  <si>
    <t>СКАНАМ</t>
  </si>
  <si>
    <t>ОАО "ГОЗСА"</t>
  </si>
  <si>
    <t>НАЛИЧНЫЙ</t>
  </si>
  <si>
    <t>НА ВЫГРУЗКЕ</t>
  </si>
  <si>
    <t>ООО "Торговая компания "Русь-Матушка"</t>
  </si>
  <si>
    <t>ООО "НовоПласт"</t>
  </si>
  <si>
    <t>ООО "ПФ Электрощит"</t>
  </si>
  <si>
    <t>ООО Ориннокс"</t>
  </si>
  <si>
    <t>ТТГ 18/01 - 08 от 18.01.2019</t>
  </si>
  <si>
    <t>ООО АТЛ Регионы</t>
  </si>
  <si>
    <t>РЭД 22/01- 07 от 22.01.2019</t>
  </si>
  <si>
    <t>курьр</t>
  </si>
  <si>
    <t>№ 8 от 18.01.2019</t>
  </si>
  <si>
    <t>ООО Транс-Лидер</t>
  </si>
  <si>
    <t>курьер на завтра 12.01</t>
  </si>
  <si>
    <t>ТТГ 21/01-11 от 21.01.2019</t>
  </si>
  <si>
    <t>МО г. Старая Купавна</t>
  </si>
  <si>
    <t>продукция под пломбу второй пакет документов</t>
  </si>
  <si>
    <t>ООО ТК АМ-Логистик</t>
  </si>
  <si>
    <t>через наш р/сч</t>
  </si>
  <si>
    <t>ДМ/19/17 от 24.01.2019</t>
  </si>
  <si>
    <t>г. Радикович Чехия</t>
  </si>
  <si>
    <t>ООО ДМ-ГРУПП</t>
  </si>
  <si>
    <t>скан отправлен 20.02</t>
  </si>
  <si>
    <t>НЕТ НОМЕРА ЗАЯВКИ</t>
  </si>
  <si>
    <t>ИП Князева Т.Н.</t>
  </si>
  <si>
    <t>отправлен скан 26.02</t>
  </si>
  <si>
    <t>№ 20 на 12.02.2019 (ТОРА)</t>
  </si>
  <si>
    <t>12-13.02</t>
  </si>
  <si>
    <t>Внуково Москва</t>
  </si>
  <si>
    <t>14/15.02</t>
  </si>
  <si>
    <t>ООО АвтоТрейд Симбирск</t>
  </si>
  <si>
    <t>отправлен скан 28.02</t>
  </si>
  <si>
    <t>Услуги фумигации</t>
  </si>
  <si>
    <t>№ 21 на 13.02.2019 (ТОРА)</t>
  </si>
  <si>
    <t>г. Первоуральск</t>
  </si>
  <si>
    <t>ободование</t>
  </si>
  <si>
    <t>Татарстан пгт Актюбинский</t>
  </si>
  <si>
    <t>ИП Небеснова Л.И.</t>
  </si>
  <si>
    <t>№ РЭД 13/02 от 13.02.2019</t>
  </si>
  <si>
    <t>№ 23 на 14.02.2019</t>
  </si>
  <si>
    <t>15/16.02</t>
  </si>
  <si>
    <t>ООО ГАРАНТ АВТО ТЛТ</t>
  </si>
  <si>
    <t>скан отправлен 28.02</t>
  </si>
  <si>
    <t>ТОРА</t>
  </si>
  <si>
    <t>№25 на 14.02.2019 (ТОРА)</t>
  </si>
  <si>
    <t>Ростов-на-Дону</t>
  </si>
  <si>
    <t>№27 на 14.02.2019</t>
  </si>
  <si>
    <t>Балашиха</t>
  </si>
  <si>
    <t>Клей 1 паллета</t>
  </si>
  <si>
    <t>ИП Пучков В.В.</t>
  </si>
  <si>
    <t>ООО ДИАЛОГ -ТОРГ</t>
  </si>
  <si>
    <t>№26 на 14.02.2019</t>
  </si>
  <si>
    <t>Клей</t>
  </si>
  <si>
    <t>Сегежа, Карелия</t>
  </si>
  <si>
    <t>№28 на 15.02.2019</t>
  </si>
  <si>
    <t>Ногинск - Львовский</t>
  </si>
  <si>
    <t>Шахты, Ростовская обл.</t>
  </si>
  <si>
    <t>№27 на 18.02.2019 (ТОРА)</t>
  </si>
  <si>
    <t>Львовский, МО</t>
  </si>
  <si>
    <t>Краснодар</t>
  </si>
  <si>
    <t>ООО "Тлт-Минерал"</t>
  </si>
  <si>
    <t>ч/з наш р/сч</t>
  </si>
  <si>
    <t>№29 на 18.02.2019</t>
  </si>
  <si>
    <t>Москва</t>
  </si>
  <si>
    <t>ООО "Тольятти Транс"</t>
  </si>
  <si>
    <t>ТЛ-691</t>
  </si>
  <si>
    <t>№31 на 21.02.2019</t>
  </si>
  <si>
    <t>Обухово</t>
  </si>
  <si>
    <t>рц Шахты</t>
  </si>
  <si>
    <t>№35 на 25.01.2019</t>
  </si>
  <si>
    <t>Шереметьево, Москва</t>
  </si>
  <si>
    <t>скан отправлен 01.03</t>
  </si>
  <si>
    <t>№30 на 21.02.1019 (ТОРА)</t>
  </si>
  <si>
    <t>ИП Просецкий А.В.</t>
  </si>
  <si>
    <t>№33 на 22.02.2019 (ТОРА)</t>
  </si>
  <si>
    <t>Воронеж</t>
  </si>
  <si>
    <t>0219-07</t>
  </si>
  <si>
    <t>а</t>
  </si>
  <si>
    <t>№35 на 22.02.2019 (ТОРА)</t>
  </si>
  <si>
    <t>Белый Раст, МО</t>
  </si>
  <si>
    <t>№ РЭД 27/02 - 38 от 27.02.2019</t>
  </si>
  <si>
    <t>скан отправлен 11.03</t>
  </si>
  <si>
    <t>№41 на 27.02.2019</t>
  </si>
  <si>
    <t>ООО "ЕвроАвтоТранс"</t>
  </si>
  <si>
    <t>№39 на 27.02.2019</t>
  </si>
  <si>
    <t>№40 на 27.02.2019</t>
  </si>
  <si>
    <t>Бумага</t>
  </si>
  <si>
    <t>Рыбное,Рязанская обл./пгт. Быково МО</t>
  </si>
  <si>
    <t>ООО "Талисман"</t>
  </si>
  <si>
    <t>да(товарка)</t>
  </si>
  <si>
    <t>частично оплачен 20 т.р. 16.04.19</t>
  </si>
  <si>
    <t xml:space="preserve"> 2 000 за простой </t>
  </si>
  <si>
    <t>№36 на 26.02.2019</t>
  </si>
  <si>
    <t>Автомобили УАЗ</t>
  </si>
  <si>
    <t>Kamtrans s.r.o</t>
  </si>
  <si>
    <t>№37 на 26.02.2019</t>
  </si>
  <si>
    <t>№43 на 27.02.2019</t>
  </si>
  <si>
    <t>Inter Trans Way GmbH</t>
  </si>
  <si>
    <t>15б</t>
  </si>
  <si>
    <t>№ 35 на 22.02.2019</t>
  </si>
  <si>
    <t>27/28.2019</t>
  </si>
  <si>
    <t>Орехово зуево МО</t>
  </si>
  <si>
    <t>ИП Шлыков А.А.</t>
  </si>
  <si>
    <t>7б+квиток</t>
  </si>
  <si>
    <t>№ 31 на 21.02.2019</t>
  </si>
  <si>
    <t xml:space="preserve">Шебекино Белгородская область </t>
  </si>
  <si>
    <t>неопасная химия</t>
  </si>
  <si>
    <t>г. Рыбинск</t>
  </si>
  <si>
    <t>по прибытии</t>
  </si>
  <si>
    <t>ООО Вега</t>
  </si>
  <si>
    <t xml:space="preserve">7б </t>
  </si>
  <si>
    <t>№41 на28.02.2019 (ТОРА)</t>
  </si>
  <si>
    <t>Тюмень</t>
  </si>
  <si>
    <t>Утеплитель</t>
  </si>
  <si>
    <t>Ульяновск-Тольятти</t>
  </si>
  <si>
    <t>№ РЭД 28/02 - 46 от 28.02.2019</t>
  </si>
  <si>
    <t>Липецк</t>
  </si>
  <si>
    <t>блоки</t>
  </si>
  <si>
    <t>Тула</t>
  </si>
  <si>
    <t>ИП Морозов Е.Н</t>
  </si>
  <si>
    <t>с нашего р/сч</t>
  </si>
  <si>
    <t>№ 48 на 01.03.2019</t>
  </si>
  <si>
    <t>Калуга</t>
  </si>
  <si>
    <t>Всеволожск</t>
  </si>
  <si>
    <t>ООО "СКС"</t>
  </si>
  <si>
    <t>10 к</t>
  </si>
  <si>
    <t>скан отправлен 06.03</t>
  </si>
  <si>
    <t>№ РЭД 28/02 - 48 от 28.02.2019</t>
  </si>
  <si>
    <t>№ 49 на 01.03.2019</t>
  </si>
  <si>
    <t>скан отправлен 12.03</t>
  </si>
  <si>
    <t>№ 45  на 04.03.2019</t>
  </si>
  <si>
    <t>Шушары, Санкт-Петербург</t>
  </si>
  <si>
    <t>ООО "Промснабметалл"</t>
  </si>
  <si>
    <t>№47 на 28.02.2019 (ТОРА)</t>
  </si>
  <si>
    <t>Первоуральск</t>
  </si>
  <si>
    <t>Металл</t>
  </si>
  <si>
    <t>пгт.Афипский, Краснодарский край</t>
  </si>
  <si>
    <t>№ 294 от 07.03.2019</t>
  </si>
  <si>
    <t>г. Шушары Санкт-Петербург</t>
  </si>
  <si>
    <t>6 б</t>
  </si>
  <si>
    <t>№ 50 на 06.03.2019</t>
  </si>
  <si>
    <t>ООО Ал-Ком</t>
  </si>
  <si>
    <t>№ 52 на 01.03.2019</t>
  </si>
  <si>
    <t>№ РЭД 11/03 - 51 от 11.03.2019</t>
  </si>
  <si>
    <t>ИП Мудрых В.А.</t>
  </si>
  <si>
    <t xml:space="preserve">с нашего р/с </t>
  </si>
  <si>
    <t>№ 51 на 11.03.2019</t>
  </si>
  <si>
    <t>ИП Бирюкова Д.Д.</t>
  </si>
  <si>
    <t>№ 38 на 12.03.2019 (ТОРА)</t>
  </si>
  <si>
    <t>Стеллажи</t>
  </si>
  <si>
    <t>№ 59 на 12.03.2019 (ТОРА)</t>
  </si>
  <si>
    <t>Шереметьево, МОсква</t>
  </si>
  <si>
    <t>Авттокомпаненты</t>
  </si>
  <si>
    <t>отправлен скан 02.04</t>
  </si>
  <si>
    <t>№54 на 12.03.2019 (ТОРА)</t>
  </si>
  <si>
    <t>Раменское, МО</t>
  </si>
  <si>
    <t>Белоярский, Свердловская обл.</t>
  </si>
  <si>
    <t>Гай, Оренбургская обл.</t>
  </si>
  <si>
    <t>2 биг-бэга</t>
  </si>
  <si>
    <t>ООО "УРАЛ М"</t>
  </si>
  <si>
    <t>№51 на 07.03.2019 (ТОРА)</t>
  </si>
  <si>
    <t>Понежукай, Адыгея</t>
  </si>
  <si>
    <t xml:space="preserve">№70 на 12.03.2019 </t>
  </si>
  <si>
    <t>Ставрополь - Лермонтов</t>
  </si>
  <si>
    <t>ООО "ПРОФЛОГИСТИК-136"</t>
  </si>
  <si>
    <t>№69 на 12.03.2019</t>
  </si>
  <si>
    <t>Домодедово</t>
  </si>
  <si>
    <t>ИП Ерохова Н.Ю.</t>
  </si>
  <si>
    <t xml:space="preserve">№54 на 12.03.2019 </t>
  </si>
  <si>
    <t>ИП Белодурина К.Р.</t>
  </si>
  <si>
    <t>№52 на 11.03.2019 (ТОРА)</t>
  </si>
  <si>
    <t>Насос</t>
  </si>
  <si>
    <t>б/н</t>
  </si>
  <si>
    <t>№63 на 14.03.2019</t>
  </si>
  <si>
    <t>№71 на 14.03.2019</t>
  </si>
  <si>
    <t>Владимир</t>
  </si>
  <si>
    <t>Листы металла</t>
  </si>
  <si>
    <t>ООО "ДЕЛОВОЙ КУРЬЕР"</t>
  </si>
  <si>
    <t>№ РЭД 14/03 - 67 от 14.03.2019</t>
  </si>
  <si>
    <t>Шереметьво Карго</t>
  </si>
  <si>
    <t>№ ДМ/19/17 №0184</t>
  </si>
  <si>
    <t>Градец Кралове, Чехия</t>
  </si>
  <si>
    <t>№81 на 14.03.2019</t>
  </si>
  <si>
    <t>Самара-Тольятти</t>
  </si>
  <si>
    <t>№ 303 от 14.03.2019 (РЭД)</t>
  </si>
  <si>
    <t>№ 27 ОТ 14.02.2019</t>
  </si>
  <si>
    <t>клей</t>
  </si>
  <si>
    <t>ИП Носков С.Н.</t>
  </si>
  <si>
    <t>7б/д</t>
  </si>
  <si>
    <t>№ 66 от 15.03.2019 (ТОРА)</t>
  </si>
  <si>
    <t>Ацетаты целлюлозы</t>
  </si>
  <si>
    <t>Серпухово МО</t>
  </si>
  <si>
    <t>ИП Никонорова О.Н.</t>
  </si>
  <si>
    <t>064/03</t>
  </si>
  <si>
    <t>5 б/д</t>
  </si>
  <si>
    <t>№ 71 от 18.03.2019</t>
  </si>
  <si>
    <t>№ 72 от 18.03.2019</t>
  </si>
  <si>
    <t>лак</t>
  </si>
  <si>
    <t>ООО Автовей СПб</t>
  </si>
  <si>
    <t>№ 73 от 18.03.2019</t>
  </si>
  <si>
    <t>ИП Сорокина Л,В.</t>
  </si>
  <si>
    <t>№ 70 от 18.03.2019</t>
  </si>
  <si>
    <t>ООО "НОЙ"</t>
  </si>
  <si>
    <t>№ РЭД 15/03 -67 от 15.03.2019</t>
  </si>
  <si>
    <t>г. Куйбышев Новосибирская область</t>
  </si>
  <si>
    <t>удобрения</t>
  </si>
  <si>
    <t>г. Барнаул</t>
  </si>
  <si>
    <t>ООО "СимКаргоТранс"</t>
  </si>
  <si>
    <t>№76 на 19.03.2019</t>
  </si>
  <si>
    <t>г.Ростов-на-Дону</t>
  </si>
  <si>
    <t>ИП Аристов А.В.</t>
  </si>
  <si>
    <t>01/0319</t>
  </si>
  <si>
    <t>№74 на 19.03.2019</t>
  </si>
  <si>
    <t>ИП Бобылева В.Р.</t>
  </si>
  <si>
    <t>№ РЭД 19/03 № 77 от 19.03.19</t>
  </si>
  <si>
    <t xml:space="preserve">г. Калининград </t>
  </si>
  <si>
    <t>№ РЭД 19/03 № 78 от 19.03.19</t>
  </si>
  <si>
    <t>г. Кубинка МО</t>
  </si>
  <si>
    <t>металлическая мебель</t>
  </si>
  <si>
    <t xml:space="preserve">г. Волгоград </t>
  </si>
  <si>
    <t>21/22.03</t>
  </si>
  <si>
    <t>№ 79 на 20.03.2019</t>
  </si>
  <si>
    <t>г. Советск Тульской облати</t>
  </si>
  <si>
    <t>да товарка</t>
  </si>
  <si>
    <t>№ 80 от 20.03.2019</t>
  </si>
  <si>
    <t>№ 75 от 19.03.2019</t>
  </si>
  <si>
    <t>№ 81/82 ОТ 22.03.2019</t>
  </si>
  <si>
    <t>№91 на 22.03.2019 (ТОРА)</t>
  </si>
  <si>
    <t>ООО "Логистические системы"</t>
  </si>
  <si>
    <t>Аксай, Ростовская обл.</t>
  </si>
  <si>
    <t>№88 на 21.03.2019 (ТОРА)</t>
  </si>
  <si>
    <t>№78 на 21.03.2019 (ТОРА)</t>
  </si>
  <si>
    <t>ООО "АЛЬ-ТРАНС"</t>
  </si>
  <si>
    <t>№95 на 25.03.2019 (ТОРА)</t>
  </si>
  <si>
    <t>№92 на 25.03.2019 (ТОРА)</t>
  </si>
  <si>
    <t>Стерлитамак</t>
  </si>
  <si>
    <t>ООО "СОЮЗЛАЙН18"</t>
  </si>
  <si>
    <t>№94 на 25.03.2019 (ТОРА)</t>
  </si>
  <si>
    <t>№ 91 на 26.06.2019 РЭД</t>
  </si>
  <si>
    <t>Похвитнево</t>
  </si>
  <si>
    <t>колесные пары</t>
  </si>
  <si>
    <t>Златоуст ЧО</t>
  </si>
  <si>
    <t>ООО Лига</t>
  </si>
  <si>
    <t>№ 92 на 26.06.2019 РЭД</t>
  </si>
  <si>
    <t>№ РЭД 26/03 -88 от 26.03.19</t>
  </si>
  <si>
    <t>12/13.04</t>
  </si>
  <si>
    <t>№ 95 от 27.03.2019</t>
  </si>
  <si>
    <t>г. Венев/г. Советск ТО</t>
  </si>
  <si>
    <t>ООО "ТрансПак"</t>
  </si>
  <si>
    <t>№ РЭД 27/03 -94 от 27.03.19</t>
  </si>
  <si>
    <t>г. Бишкек Кыргыстан</t>
  </si>
  <si>
    <t>ООО Бишкек Авто Транс</t>
  </si>
  <si>
    <t>№ 98 от 28.03.2019</t>
  </si>
  <si>
    <t>г. Павловская</t>
  </si>
  <si>
    <t>8б</t>
  </si>
  <si>
    <t>№ 97 от 28.03.2019</t>
  </si>
  <si>
    <t>№99 от 27.03.2019 (ТОРА)</t>
  </si>
  <si>
    <t>ИП Балиев Х.А.</t>
  </si>
  <si>
    <t>№99 от 28.03.2019 (ТОРА)</t>
  </si>
  <si>
    <t>№ 100 от 29.03.2019 (ТОРА)</t>
  </si>
  <si>
    <t>г. Саратов</t>
  </si>
  <si>
    <t>г. Удрякбаш, г. Старокучербай</t>
  </si>
  <si>
    <t>ИП Бикташев Р.Ф.</t>
  </si>
  <si>
    <t>Алексеевка БО</t>
  </si>
  <si>
    <t>№ 103 от 29.03.2019 (ТОРА)</t>
  </si>
  <si>
    <t>г. Липецк</t>
  </si>
  <si>
    <t>газобетонные блоки на паллетах</t>
  </si>
  <si>
    <t>г. Тула</t>
  </si>
  <si>
    <t>ООО Фортуна плюс</t>
  </si>
  <si>
    <t>№ РЭД 01/04 -105 от 01.04.19</t>
  </si>
  <si>
    <t>№ РЭД 01/04 -106 от 01.04.19</t>
  </si>
  <si>
    <t>лак (Химия не опасная)</t>
  </si>
  <si>
    <t>металлическая тара</t>
  </si>
  <si>
    <t>г. Всеволожск ЛО</t>
  </si>
  <si>
    <t>ИП Егоров А.А.</t>
  </si>
  <si>
    <t>да  товарка</t>
  </si>
  <si>
    <t>№ РЭД 01/04 -103 от 01.04.19</t>
  </si>
  <si>
    <t>ООО СтройМеталлГрупп</t>
  </si>
  <si>
    <t>№ РЭД 02/04 -110 от 02.04.19</t>
  </si>
  <si>
    <t>г. Елабуга</t>
  </si>
  <si>
    <t>стекла для авто</t>
  </si>
  <si>
    <t>№ 107 от 02.04.2019 (ТОРА)</t>
  </si>
  <si>
    <t>пищевая сода</t>
  </si>
  <si>
    <t>г. Иваново</t>
  </si>
  <si>
    <t>ООО КАМААВТОТРАНС</t>
  </si>
  <si>
    <t>№109 от 02.04.2019 (ТОРА)</t>
  </si>
  <si>
    <t>г.Сясьстрой</t>
  </si>
  <si>
    <t>г.Хотьково, МО</t>
  </si>
  <si>
    <t>№110 от 02.04.2019 (ТОРА)</t>
  </si>
  <si>
    <t>№ РЭД 111 от 03.04.2019</t>
  </si>
  <si>
    <t>Николаевка, Ульяновская обл.</t>
  </si>
  <si>
    <t>мел в мешках</t>
  </si>
  <si>
    <t>Жмакино-Уфа</t>
  </si>
  <si>
    <t>ИП Ванин Д.В.</t>
  </si>
  <si>
    <t>№ РЭД 114 от 04.04.2019</t>
  </si>
  <si>
    <t>№ РЭД 120  от 05.04.2019</t>
  </si>
  <si>
    <t>Ставрополь</t>
  </si>
  <si>
    <t>ИП Гуштын С.М.</t>
  </si>
  <si>
    <t>№ 122 от 05.04.2019 (ТОРА)</t>
  </si>
  <si>
    <t>Нариманов, Астраханская обл.</t>
  </si>
  <si>
    <t>ООО Вектор</t>
  </si>
  <si>
    <t>№ 02/04 - 108 от 02.04.19 (ТОРА)</t>
  </si>
  <si>
    <t xml:space="preserve">ст. Павловская Краснодарский </t>
  </si>
  <si>
    <t>с. Актаныш РТ</t>
  </si>
  <si>
    <t>ИП Сивцов О.В.</t>
  </si>
  <si>
    <t>ООО "ВЕКТОР</t>
  </si>
  <si>
    <t>№ 01/04 - 105 от 01.04.19 (ТОРА)</t>
  </si>
  <si>
    <t>г. Озеры МО</t>
  </si>
  <si>
    <t>банки жестянные</t>
  </si>
  <si>
    <t>г. Мелеуз РБ</t>
  </si>
  <si>
    <t>ИП Поляков А.А.</t>
  </si>
  <si>
    <t xml:space="preserve">8б </t>
  </si>
  <si>
    <t>№ РЭД 03/04 - 111 от 03.04.2019</t>
  </si>
  <si>
    <t>№ 112 от 04.04.19 (ТОРА)</t>
  </si>
  <si>
    <t>г. Калуга х2</t>
  </si>
  <si>
    <t>г. Всеволожск ЛО х2</t>
  </si>
  <si>
    <t>ИП Рябинкин Р.А.</t>
  </si>
  <si>
    <t>№ 124 от 08.04.2019 (ТОРА)</t>
  </si>
  <si>
    <t xml:space="preserve">ИП Елисеев </t>
  </si>
  <si>
    <t>ДА ТОВАРКА</t>
  </si>
  <si>
    <t>№ РЭД 09/04 - 125 от 09.04.2019</t>
  </si>
  <si>
    <t>12/15.04</t>
  </si>
  <si>
    <t>19/24.04</t>
  </si>
  <si>
    <t>№ 09/04-126 от 09.04.2019 (ТОРА)</t>
  </si>
  <si>
    <t>с. Чудиново ЧО</t>
  </si>
  <si>
    <t>8 б</t>
  </si>
  <si>
    <t>№ РЭД 09/04-127 от 10.04.2019</t>
  </si>
  <si>
    <t>№ 03/04 - 111 ОТ 03.04.2019 (ТОРА)</t>
  </si>
  <si>
    <t>г. Голицыно МО</t>
  </si>
  <si>
    <t>клетки для животных</t>
  </si>
  <si>
    <t>ИП Головинский Д.В.</t>
  </si>
  <si>
    <t>нал</t>
  </si>
  <si>
    <t xml:space="preserve">наличный </t>
  </si>
  <si>
    <t xml:space="preserve">да, наличный расчет </t>
  </si>
  <si>
    <t>№ РЭД 11/04 - 128 от 11.04.2019</t>
  </si>
  <si>
    <t>г. Баку Азербайджан</t>
  </si>
  <si>
    <t>ООО ДОРТЕХСЕРВИС</t>
  </si>
  <si>
    <t>№ 130 от 11.04.2019 (ТОРА)</t>
  </si>
  <si>
    <t>№ 11/04 - 131 от 11.04.2019 (ТОРА)</t>
  </si>
  <si>
    <t>с. Чудиново ЧО, Нижний Новгород</t>
  </si>
  <si>
    <t>№ 141 на 12.04.2019 (ТОРА)</t>
  </si>
  <si>
    <t>№144 на 12.04.2019 (ТОРА)</t>
  </si>
  <si>
    <t>г.Елабуга</t>
  </si>
  <si>
    <t>г.Нижний Новгород</t>
  </si>
  <si>
    <t>№145 на 12.04.2019 (ТОРА)</t>
  </si>
  <si>
    <t>Салимов И.Н.</t>
  </si>
  <si>
    <t>№146 на 12.04.2019 (ТОРА)</t>
  </si>
  <si>
    <t>№ 134 от 15.04.2019</t>
  </si>
  <si>
    <t>г. Сарапул</t>
  </si>
  <si>
    <t>мука (отруби)</t>
  </si>
  <si>
    <t>г. Копино Санкт-Петербург</t>
  </si>
  <si>
    <t>ИП Чеусова Л.С.</t>
  </si>
  <si>
    <t>№ 133 от 15.04.2019</t>
  </si>
  <si>
    <t>ИП Овчинников О.А.</t>
  </si>
  <si>
    <t>№ 132 от 15.04.2019</t>
  </si>
  <si>
    <t xml:space="preserve">г. Яровое </t>
  </si>
  <si>
    <t>г. Куйбышев, с. Чудиново</t>
  </si>
  <si>
    <t>ИП Воробьев А.Б.</t>
  </si>
  <si>
    <t>№ 150 от 17.04.2019 (ТОРА)</t>
  </si>
  <si>
    <t>ИП Орлов Р.В.</t>
  </si>
  <si>
    <t>№ РЭД 22/04 - 146 от 22.04.2019</t>
  </si>
  <si>
    <t>Яровое</t>
  </si>
  <si>
    <t>ООО "Мустанг"</t>
  </si>
  <si>
    <t>№ РЭД 25/04 - 169 от 25.04.2019</t>
  </si>
  <si>
    <t>Садовый инвентарь</t>
  </si>
  <si>
    <t>Балашиха, МО</t>
  </si>
  <si>
    <t>ИП Ратов А.А.</t>
  </si>
  <si>
    <t>№ РЭД 25/04 - 170 от 25.04.2019</t>
  </si>
  <si>
    <t>Правдинский, МО</t>
  </si>
  <si>
    <t>Хим.продукты неопасн.</t>
  </si>
  <si>
    <t>Рязань</t>
  </si>
  <si>
    <t>ООО "ТЕХНОТРАНС"</t>
  </si>
  <si>
    <t>№ РЭД 24/04 - 166 от 24.04.2019</t>
  </si>
  <si>
    <t>Ступино, МО</t>
  </si>
  <si>
    <t>Водонагреватели</t>
  </si>
  <si>
    <t>Йошкар-Ола, Набережные Челны, Стерлитамак</t>
  </si>
  <si>
    <t>ИП Корсаков О.Г.</t>
  </si>
  <si>
    <t>№ РЭД 17/04 - 139 от 17.04.2019</t>
  </si>
  <si>
    <t>19-22.04</t>
  </si>
  <si>
    <t>GRYCZKO GRYCZKA</t>
  </si>
  <si>
    <t>№ РЭД 22/04 - 162 от 22.04.2019</t>
  </si>
  <si>
    <t>26-27.04</t>
  </si>
  <si>
    <t>ИП Белоногов С.В.</t>
  </si>
  <si>
    <t>№ РЭД  18/04 - 158 от 18.04.2019</t>
  </si>
  <si>
    <t>ООО "РЕСУРС"</t>
  </si>
  <si>
    <t>№ РЭД 26/04 - 180 от 26.04.2019</t>
  </si>
  <si>
    <t xml:space="preserve">г.Алексин </t>
  </si>
  <si>
    <t>Пенопласт</t>
  </si>
  <si>
    <t>Юрга</t>
  </si>
  <si>
    <t>6-8.05</t>
  </si>
  <si>
    <t>ИП Тарасова О.В.</t>
  </si>
  <si>
    <t>частично 72 000</t>
  </si>
  <si>
    <t>№ 177 от 24.04.2019</t>
  </si>
  <si>
    <t>ИП Буров М.А.</t>
  </si>
  <si>
    <t>№159 от 24.04.2019</t>
  </si>
  <si>
    <t>Львово</t>
  </si>
  <si>
    <t>Обнинск</t>
  </si>
  <si>
    <t>ООО "АТЛАНТ"</t>
  </si>
  <si>
    <t>№ 188 от 26.04.2019</t>
  </si>
  <si>
    <t>ООО "Совфрахт-НН"</t>
  </si>
  <si>
    <t>№ 189 от 26.04.2019</t>
  </si>
  <si>
    <t>ИП Масленников В.С.</t>
  </si>
  <si>
    <t>№ РЭД 26/04 от 26.04.2019</t>
  </si>
  <si>
    <t>г. СоветскТульская область</t>
  </si>
  <si>
    <t>ООО Кондор</t>
  </si>
  <si>
    <t>г. Ростов-на Дону</t>
  </si>
  <si>
    <t>ООО АВТОВЕК ТК</t>
  </si>
  <si>
    <t>№ РЭД 29/04 № 191 от 29.04.2019</t>
  </si>
  <si>
    <t>29/30.04</t>
  </si>
  <si>
    <t>г. Саранск-г. Ульяновск, г. Казань 3 точки</t>
  </si>
  <si>
    <t>ООО РРК</t>
  </si>
  <si>
    <t>№ РЭД 23/04 163 от 23.04.2019</t>
  </si>
  <si>
    <t>г. Электростать МО</t>
  </si>
  <si>
    <t>23/24.04</t>
  </si>
  <si>
    <t>металл</t>
  </si>
  <si>
    <t>ООО Логистическая компания Проспект</t>
  </si>
  <si>
    <t>№ РЭД 29/04 190 от 29.04.2019</t>
  </si>
  <si>
    <t>ООО СНГ</t>
  </si>
  <si>
    <t>Фильтры</t>
  </si>
  <si>
    <t>AU - месяц в котором была оплата</t>
  </si>
  <si>
    <t>H-месяц по заявкам</t>
  </si>
  <si>
    <t xml:space="preserve">фильтры </t>
  </si>
  <si>
    <t>H</t>
  </si>
  <si>
    <t>A</t>
  </si>
  <si>
    <t>AS</t>
  </si>
  <si>
    <t>оплачен счет или нет</t>
  </si>
  <si>
    <t>АT</t>
  </si>
  <si>
    <t>оплачен или нет. [Пустые - нет оплаты]</t>
  </si>
  <si>
    <t>Костя Житков</t>
  </si>
  <si>
    <t>сентябрь'18 (20)</t>
  </si>
  <si>
    <t>октябрь'18(20)</t>
  </si>
  <si>
    <t>ноябрь'18 (5)</t>
  </si>
  <si>
    <t>ноябрь'18(20)</t>
  </si>
  <si>
    <t>ноябрь факт</t>
  </si>
  <si>
    <t>декабрь за ноябрь</t>
  </si>
  <si>
    <t>декабрь'18 20</t>
  </si>
  <si>
    <t xml:space="preserve">декабрь за декабрь </t>
  </si>
  <si>
    <t>январь 20</t>
  </si>
  <si>
    <t>февраль 05</t>
  </si>
  <si>
    <t>март 05</t>
  </si>
  <si>
    <t>март 20</t>
  </si>
  <si>
    <t>апрель 05</t>
  </si>
  <si>
    <t>апрель 20</t>
  </si>
  <si>
    <t>май.05</t>
  </si>
  <si>
    <t>итого</t>
  </si>
  <si>
    <t>план</t>
  </si>
  <si>
    <t>факт</t>
  </si>
  <si>
    <t>премия по итогам месяца</t>
  </si>
  <si>
    <t>было оплачено клиентами накопительным итогом</t>
  </si>
  <si>
    <t>премия 20% по оплаченным, счетам</t>
  </si>
  <si>
    <t>выплаты 5 з/п за вычетом оплаченных за пред месяц</t>
  </si>
  <si>
    <t>выплаты 20 за вычетом оплаченных за пред месяц</t>
  </si>
  <si>
    <t>мы переплатили</t>
  </si>
  <si>
    <t>долг</t>
  </si>
  <si>
    <t>сентябрь'18(10)</t>
  </si>
  <si>
    <t>октябрь'18(10)</t>
  </si>
  <si>
    <t>ноябрь'18</t>
  </si>
  <si>
    <t>ноябрь'</t>
  </si>
  <si>
    <t>премия 10% по итогам месяца</t>
  </si>
  <si>
    <t>были оплачены клиентами накопительным итогом</t>
  </si>
  <si>
    <t>выплаты 20 за вычетом оплаченных</t>
  </si>
  <si>
    <t>Ольга М.</t>
  </si>
  <si>
    <t>декабрь за декабрь</t>
  </si>
  <si>
    <t>премия 30% по оплаченным, счетам</t>
  </si>
  <si>
    <t>Роман Куликов</t>
  </si>
  <si>
    <t>декабрь за дкабрь</t>
  </si>
  <si>
    <t>откат</t>
  </si>
  <si>
    <t>мы переплатили 1200</t>
  </si>
  <si>
    <t>Артем Ратц</t>
  </si>
  <si>
    <t>апрель'19</t>
  </si>
  <si>
    <t>июнь'19</t>
  </si>
  <si>
    <t>Гуцол</t>
  </si>
  <si>
    <t>Салтанат</t>
  </si>
  <si>
    <t>олеся закупка</t>
  </si>
  <si>
    <t>перевозчик</t>
  </si>
  <si>
    <t>Сычев</t>
  </si>
  <si>
    <t>когда</t>
  </si>
  <si>
    <t>оплата после перевода ими</t>
  </si>
  <si>
    <t>зависли</t>
  </si>
  <si>
    <t xml:space="preserve">оплата после перевода </t>
  </si>
  <si>
    <t xml:space="preserve">зависли </t>
  </si>
  <si>
    <t>ИП Масалева о.в</t>
  </si>
  <si>
    <t>ИП Козлов к.о</t>
  </si>
  <si>
    <t>УТ-78</t>
  </si>
  <si>
    <t>УТ-77</t>
  </si>
  <si>
    <t>ИП Рябов О.А</t>
  </si>
  <si>
    <t>ИП Юсупова з.д</t>
  </si>
  <si>
    <t>ООО "Параллель"</t>
  </si>
  <si>
    <t>премия на 05 07</t>
  </si>
  <si>
    <t>Рыбалов остаток 55000 вместоо 85000</t>
  </si>
  <si>
    <t>Хетагуров остаток 111340 вместо 248180</t>
  </si>
  <si>
    <t>155 000 остаток Р-Транс вместо 175000</t>
  </si>
  <si>
    <t>остаток</t>
  </si>
  <si>
    <t>тора/рэд</t>
  </si>
  <si>
    <t>ИП</t>
  </si>
  <si>
    <t>зовут</t>
  </si>
  <si>
    <t>счет №</t>
  </si>
  <si>
    <t>ндс/без</t>
  </si>
  <si>
    <t>оплата, апрель 16 неделя</t>
  </si>
  <si>
    <t>оплата, апрель 17 неделя</t>
  </si>
  <si>
    <t>18 неделя, оплата</t>
  </si>
  <si>
    <t>статус апрель</t>
  </si>
  <si>
    <t>коменты</t>
  </si>
  <si>
    <t>wk16</t>
  </si>
  <si>
    <t>Профлогистика 63</t>
  </si>
  <si>
    <t>наталия</t>
  </si>
  <si>
    <t>оплачен 30 тыс</t>
  </si>
  <si>
    <t>оплатили 30, надо еще 41000</t>
  </si>
  <si>
    <t>заебывает</t>
  </si>
  <si>
    <t>1 от 27.03</t>
  </si>
  <si>
    <t>всю сумму</t>
  </si>
  <si>
    <t>Александр</t>
  </si>
  <si>
    <t>12 от 25.03</t>
  </si>
  <si>
    <t>20 тыс</t>
  </si>
  <si>
    <t>до среды 24</t>
  </si>
  <si>
    <t>14 от 1.03</t>
  </si>
  <si>
    <t>01/0319 от 19.03</t>
  </si>
  <si>
    <t>24 от 04.03</t>
  </si>
  <si>
    <t>ИП Волков</t>
  </si>
  <si>
    <t>б/н от 13.03</t>
  </si>
  <si>
    <t>Тора</t>
  </si>
  <si>
    <t>Житин</t>
  </si>
  <si>
    <t>224 от 25.03</t>
  </si>
  <si>
    <t>гарантийка 3 месяца</t>
  </si>
  <si>
    <t>кидок</t>
  </si>
  <si>
    <t>Просецкий</t>
  </si>
  <si>
    <t>Сергей</t>
  </si>
  <si>
    <t>365 от 25.02.2019</t>
  </si>
  <si>
    <t>просит держать в курсе , все понимает</t>
  </si>
  <si>
    <t>Деловой Курьер</t>
  </si>
  <si>
    <t>переуточните с закупками</t>
  </si>
  <si>
    <t>Цветков</t>
  </si>
  <si>
    <t>17 от 26.03</t>
  </si>
  <si>
    <t>на два месяцв, паникер</t>
  </si>
  <si>
    <t>претезия</t>
  </si>
  <si>
    <t>Тренин</t>
  </si>
  <si>
    <t>Яна</t>
  </si>
  <si>
    <t>на три месяца</t>
  </si>
  <si>
    <t>Разговариал, про кидок транзит, 3 месяца</t>
  </si>
  <si>
    <t>Ной</t>
  </si>
  <si>
    <t>Алексей</t>
  </si>
  <si>
    <t>20 от 22.03.2019</t>
  </si>
  <si>
    <t>на два месяцв</t>
  </si>
  <si>
    <t>Кидок</t>
  </si>
  <si>
    <t>Балиев</t>
  </si>
  <si>
    <t>Елена</t>
  </si>
  <si>
    <t>19-630 от 01.04</t>
  </si>
  <si>
    <t>паникер, на три месяца</t>
  </si>
  <si>
    <t>Тамбовцев</t>
  </si>
  <si>
    <t>1 от 26.03</t>
  </si>
  <si>
    <t>все понимает</t>
  </si>
  <si>
    <t>Суднева</t>
  </si>
  <si>
    <t>Владислав</t>
  </si>
  <si>
    <t>+7 (952) 357 69 46</t>
  </si>
  <si>
    <t>44 от 1.04</t>
  </si>
  <si>
    <t>ЕвроАвтоТранс</t>
  </si>
  <si>
    <t>Екатерина</t>
  </si>
  <si>
    <t>(910) 250 21 48</t>
  </si>
  <si>
    <t>92 от 22.03</t>
  </si>
  <si>
    <t>всю сумму, эльмира</t>
  </si>
  <si>
    <t>Лесниченко</t>
  </si>
  <si>
    <t>105 от 18.03</t>
  </si>
  <si>
    <t>wk17</t>
  </si>
  <si>
    <t>Оксана</t>
  </si>
  <si>
    <t>ИП Сорокина</t>
  </si>
  <si>
    <t>Людмила Викторовна</t>
  </si>
  <si>
    <t>79274-229-571</t>
  </si>
  <si>
    <t>Муратова</t>
  </si>
  <si>
    <t>Наталья</t>
  </si>
  <si>
    <t>Никита (вова общается), Михаил</t>
  </si>
  <si>
    <t>нДС</t>
  </si>
  <si>
    <t>Дмитрий</t>
  </si>
  <si>
    <t>Радиф</t>
  </si>
  <si>
    <t>Гуштын</t>
  </si>
  <si>
    <t>ИП Поляков/ИП Камышан</t>
  </si>
  <si>
    <t xml:space="preserve">в письме реквизиты </t>
  </si>
  <si>
    <t>Берснев</t>
  </si>
  <si>
    <t xml:space="preserve">ИП Устюжанин А.В.
</t>
  </si>
  <si>
    <t>угрожает найти, если не будем платить</t>
  </si>
  <si>
    <t>Росэкспорт</t>
  </si>
  <si>
    <t>ИП Бобылева,</t>
  </si>
  <si>
    <t>Венера</t>
  </si>
  <si>
    <t>+7 (908) 927 13 47 Венера</t>
  </si>
  <si>
    <t>ИП Бобенко</t>
  </si>
  <si>
    <t>ИП Салихов Р.М.(не взял трубку)</t>
  </si>
  <si>
    <t>Руслан</t>
  </si>
  <si>
    <t>Миронова О. В. (не взял трубку)</t>
  </si>
  <si>
    <t>ИП Бикташев Р.Ф. (платим 10000)</t>
  </si>
  <si>
    <t>153 от 4.04</t>
  </si>
  <si>
    <t>15 000,00</t>
  </si>
  <si>
    <t>15 мая след</t>
  </si>
  <si>
    <t>59 000,00</t>
  </si>
  <si>
    <t>Елисеева</t>
  </si>
  <si>
    <t>27 000,00</t>
  </si>
  <si>
    <t>пушкарев</t>
  </si>
  <si>
    <t>89272115784 александр</t>
  </si>
  <si>
    <t>23 000,00</t>
  </si>
  <si>
    <t>ИП Грушевский</t>
  </si>
  <si>
    <t>оплатить 10 мая</t>
  </si>
  <si>
    <t>102 000,00</t>
  </si>
  <si>
    <t>ИП Сычева</t>
  </si>
  <si>
    <t>погорелец</t>
  </si>
  <si>
    <t>ОЛЯ/ЛЕЙСАН, сумма на каждого</t>
  </si>
  <si>
    <t>ноябрь 18 (5)</t>
  </si>
  <si>
    <t>ноябрь'18 (20)</t>
  </si>
  <si>
    <t>декабрь 05</t>
  </si>
  <si>
    <t>декабрь 20</t>
  </si>
  <si>
    <t>декабрь за деабрь</t>
  </si>
  <si>
    <t>январь 2019</t>
  </si>
  <si>
    <t>февраль</t>
  </si>
  <si>
    <t>дедлайн</t>
  </si>
  <si>
    <t>факт, за минусом упаковки, перевозчик Димы *10% от суммы коста</t>
  </si>
  <si>
    <t>премия по итогам месяца, общая</t>
  </si>
  <si>
    <t>премия по оплаченным счетам свыше 400 000, 5 числа, итого на двоих</t>
  </si>
  <si>
    <t>долг по премии</t>
  </si>
  <si>
    <t xml:space="preserve">ОЛЯ м </t>
  </si>
  <si>
    <t>buyer</t>
  </si>
  <si>
    <t>status_of_request</t>
  </si>
  <si>
    <t>customer_name</t>
  </si>
  <si>
    <t>customer_accept_invoice_status</t>
  </si>
  <si>
    <t>customer_order_number</t>
  </si>
  <si>
    <t>customer_order_date</t>
  </si>
  <si>
    <t>customer_order_monnth</t>
  </si>
  <si>
    <t>loading_place</t>
  </si>
  <si>
    <t>date_loading</t>
  </si>
  <si>
    <t>cargo_character</t>
  </si>
  <si>
    <t>unloading_place</t>
  </si>
  <si>
    <t>unloading_date</t>
  </si>
  <si>
    <t>supplier_name</t>
  </si>
  <si>
    <t>sale</t>
  </si>
  <si>
    <t>direction</t>
  </si>
  <si>
    <t>tora_red</t>
  </si>
  <si>
    <t>blank_option_1</t>
  </si>
  <si>
    <t>ttn_cmr_available</t>
  </si>
  <si>
    <t>cost_with_vat</t>
  </si>
  <si>
    <t>cost_we_still_need_pay</t>
  </si>
  <si>
    <t>s_inv_date</t>
  </si>
  <si>
    <t>s_inv_amount</t>
  </si>
  <si>
    <t>s_inv_currency</t>
  </si>
  <si>
    <t>s_inv_vat</t>
  </si>
  <si>
    <t>s_prepaid_amount</t>
  </si>
  <si>
    <t>s_prepaid_data</t>
  </si>
  <si>
    <t>s_inv_status_payment</t>
  </si>
  <si>
    <t>s_inv_credit_terms</t>
  </si>
  <si>
    <t>s_credit_terms_scan_org</t>
  </si>
  <si>
    <t>s_inv_pay_intill_data</t>
  </si>
  <si>
    <t>s_inv_was_payment</t>
  </si>
  <si>
    <t>s_inv_act_date_payment</t>
  </si>
  <si>
    <t>s_invoice_transit_name</t>
  </si>
  <si>
    <t>c_inv_number</t>
  </si>
  <si>
    <t>s_invoice_number</t>
  </si>
  <si>
    <t>c_invoice_date</t>
  </si>
  <si>
    <t>c_inv_amount</t>
  </si>
  <si>
    <t>c_inv_currency</t>
  </si>
  <si>
    <t>c_invfacture_number</t>
  </si>
  <si>
    <t>c_invfacture_data</t>
  </si>
  <si>
    <t>c_inv_issue</t>
  </si>
  <si>
    <t>c_inv_track_number</t>
  </si>
  <si>
    <t>c_inv_post_send_data</t>
  </si>
  <si>
    <t>c_inv_plan_pay</t>
  </si>
  <si>
    <t>c_inv_week_plan_pay</t>
  </si>
  <si>
    <t>c_inv_status_payment</t>
  </si>
  <si>
    <t>c_inv_act_pay_date</t>
  </si>
  <si>
    <t>profit</t>
  </si>
  <si>
    <t>month_number</t>
  </si>
  <si>
    <t>comments</t>
  </si>
  <si>
    <t>s_inv_put_reestr</t>
  </si>
  <si>
    <t>s_np_ati</t>
  </si>
  <si>
    <t>s_inv_part_payment_16wk</t>
  </si>
  <si>
    <t>s_inv_part_pay_issue</t>
  </si>
  <si>
    <t>s_inv_part_payment_17wk</t>
  </si>
  <si>
    <t>s_inv_part_payment_18wk_2019</t>
  </si>
  <si>
    <t>s_inv_part_payment_19wk_2019</t>
  </si>
  <si>
    <t>s_inv_part_payment_20wk_2019</t>
  </si>
  <si>
    <t>s_inv_part_payment_21wk_2019</t>
  </si>
  <si>
    <t>s_inv_part_payment_22wk_2019</t>
  </si>
  <si>
    <t>s_inv_part_payment_23wk_2019</t>
  </si>
  <si>
    <t>s_inv_part_payment_24wk_2019</t>
  </si>
  <si>
    <t>s_inv_part_payment_25wk_2019</t>
  </si>
  <si>
    <t>s_inv_part_payment_26wk_2019</t>
  </si>
  <si>
    <t>s_inv_part_payment_27wk_2019</t>
  </si>
  <si>
    <t>s_inv_part_payment_28wk_2019</t>
  </si>
  <si>
    <t>s_inv_part_payment_29wk_2019</t>
  </si>
  <si>
    <t>s_inv_part_payment_30wk_2019</t>
  </si>
  <si>
    <t>s_inv_part_payment_31wk_2019</t>
  </si>
  <si>
    <t>s_inv_part_payment_32wk_2019</t>
  </si>
  <si>
    <t>s_inv_part_payment_33wk_2019</t>
  </si>
  <si>
    <t>s_inv_part_payment_34wk_2019</t>
  </si>
  <si>
    <t>s_inv_part_payment_35wk_2019</t>
  </si>
  <si>
    <t>s_inv_part_payment_36wk_2019</t>
  </si>
  <si>
    <t>s_inv_part_payment_37wk_20119</t>
  </si>
  <si>
    <t>s_inv_part_payment_38wk_2019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</si>
</sst>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dd\.mm"/>
    <numFmt numFmtId="165" formatCode="dd\.mm\.yyyy"/>
    <numFmt numFmtId="166" formatCode="dd/mm"/>
    <numFmt numFmtId="167" formatCode="d\.m"/>
    <numFmt numFmtId="168" formatCode="yyyy/m"/>
    <numFmt numFmtId="169" formatCode="d\.m\."/>
    <numFmt numFmtId="170" formatCode="yyyy\-mm\-dd"/>
    <numFmt numFmtId="171" formatCode="dd\.mm\."/>
    <numFmt numFmtId="172" formatCode="dd\.mm\.yy"/>
    <numFmt numFmtId="174" formatCode="d/m"/>
    <numFmt numFmtId="175" formatCode="d\.m\.yyyy"/>
    <numFmt numFmtId="176" formatCode="d/m/yyyy"/>
    <numFmt numFmtId="177" formatCode="d\.m\.yy"/>
    <numFmt numFmtId="178" formatCode="d\-m"/>
    <numFmt numFmtId="179" formatCode="yyyy\-mm"/>
    <numFmt numFmtId="180" formatCode="mm/yyyy"/>
    <numFmt numFmtId="182" formatCode="d/mm/yyyy;@"/>
  </numFmts>
  <fonts count="48">
    <font>
      <sz val="10"/>
      <color rgb="FF000000"/>
      <name val="Arial"/>
    </font>
    <font>
      <sz val="10"/>
      <name val="Arial"/>
    </font>
    <font>
      <sz val="10"/>
      <color rgb="FFFF0000"/>
      <name val="Arial"/>
    </font>
    <font>
      <b/>
      <sz val="10"/>
      <name val="Arial"/>
    </font>
    <font>
      <b/>
      <sz val="10"/>
      <color rgb="FF000000"/>
      <name val="Arial"/>
    </font>
    <font>
      <sz val="12"/>
      <color rgb="FF000000"/>
      <name val="Times"/>
    </font>
    <font>
      <b/>
      <sz val="10"/>
      <name val="Times"/>
    </font>
    <font>
      <sz val="10"/>
      <color rgb="FF000000"/>
      <name val="Arial"/>
    </font>
    <font>
      <sz val="10"/>
      <name val="Times"/>
    </font>
    <font>
      <sz val="10"/>
      <name val="Arial"/>
    </font>
    <font>
      <b/>
      <sz val="9"/>
      <name val="Times"/>
    </font>
    <font>
      <sz val="10"/>
      <color rgb="FF7F6000"/>
      <name val="Arial"/>
    </font>
    <font>
      <b/>
      <sz val="10"/>
      <color rgb="FF000000"/>
      <name val="Times"/>
    </font>
    <font>
      <sz val="11"/>
      <color rgb="FF400080"/>
      <name val="Arial"/>
    </font>
    <font>
      <i/>
      <sz val="10"/>
      <name val="Arial"/>
    </font>
    <font>
      <i/>
      <sz val="10"/>
      <color rgb="FF000000"/>
      <name val="Arial"/>
    </font>
    <font>
      <sz val="10"/>
      <color rgb="FF000000"/>
      <name val="Arial"/>
    </font>
    <font>
      <sz val="10"/>
      <name val="Arial"/>
    </font>
    <font>
      <b/>
      <sz val="8"/>
      <name val="Arial"/>
    </font>
    <font>
      <b/>
      <sz val="10"/>
      <color rgb="FFFF0000"/>
      <name val="Arial"/>
    </font>
    <font>
      <sz val="10"/>
      <color rgb="FF0000FF"/>
      <name val="Arial"/>
    </font>
    <font>
      <strike/>
      <sz val="10"/>
      <name val="Arial"/>
    </font>
    <font>
      <strike/>
      <sz val="10"/>
      <color rgb="FF000000"/>
      <name val="Arial"/>
    </font>
    <font>
      <strike/>
      <sz val="10"/>
      <color rgb="FFFF0000"/>
      <name val="Arial"/>
    </font>
    <font>
      <sz val="11"/>
      <name val="Arial"/>
    </font>
    <font>
      <sz val="10"/>
      <name val="Roboto"/>
    </font>
    <font>
      <sz val="11"/>
      <color rgb="FFFF0000"/>
      <name val="Inconsolata"/>
    </font>
    <font>
      <sz val="11"/>
      <color rgb="FFFF0000"/>
      <name val="Arial"/>
    </font>
    <font>
      <strike/>
      <sz val="10"/>
      <name val="Arial"/>
    </font>
    <font>
      <strike/>
      <sz val="11"/>
      <color rgb="FFFF0000"/>
      <name val="Inconsolata"/>
    </font>
    <font>
      <sz val="10"/>
      <color rgb="FF0382CE"/>
      <name val="Arial"/>
    </font>
    <font>
      <strike/>
      <sz val="11"/>
      <color rgb="FFFF0000"/>
      <name val="Arial"/>
    </font>
    <font>
      <sz val="10"/>
      <color rgb="FF0382CE"/>
      <name val="Arial"/>
    </font>
    <font>
      <sz val="11"/>
      <name val="Arial"/>
    </font>
    <font>
      <sz val="10"/>
      <color rgb="FF980000"/>
      <name val="Arial"/>
    </font>
    <font>
      <sz val="12"/>
      <name val="Arial"/>
    </font>
    <font>
      <sz val="15"/>
      <color rgb="FF005BD1"/>
      <name val="Helvetica"/>
    </font>
    <font>
      <sz val="10"/>
      <color rgb="FFFF0000"/>
      <name val="Arial"/>
    </font>
    <font>
      <sz val="15"/>
      <color rgb="FFFF0000"/>
      <name val="Helvetica"/>
    </font>
    <font>
      <sz val="14"/>
      <color rgb="FF005BD1"/>
      <name val="Verdana"/>
    </font>
    <font>
      <sz val="11"/>
      <color rgb="FF000000"/>
      <name val="Verdana"/>
    </font>
    <font>
      <sz val="15"/>
      <color rgb="FF000000"/>
      <name val="Helvetica"/>
    </font>
    <font>
      <sz val="15"/>
      <color rgb="FF000000"/>
      <name val="Arial"/>
    </font>
    <font>
      <b/>
      <sz val="10"/>
      <color rgb="FF000000"/>
      <name val="Arial"/>
    </font>
    <font>
      <sz val="10"/>
      <color rgb="FF000000"/>
      <name val="Roboto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1C4587"/>
        <bgColor rgb="FF1C4587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1155CC"/>
        <bgColor rgb="FF1155CC"/>
      </patternFill>
    </fill>
    <fill>
      <patternFill patternType="solid">
        <fgColor rgb="FF660000"/>
        <bgColor rgb="FF660000"/>
      </patternFill>
    </fill>
    <fill>
      <patternFill patternType="solid">
        <fgColor rgb="FFD0CECE"/>
        <bgColor rgb="FFD0CECE"/>
      </patternFill>
    </fill>
    <fill>
      <patternFill patternType="solid">
        <fgColor rgb="FFA6A6A6"/>
        <bgColor rgb="FFA6A6A6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FF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FF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ck">
        <color rgb="FF00FF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320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164" fontId="1" fillId="0" borderId="1" xfId="0" applyNumberFormat="1" applyFont="1" applyBorder="1"/>
    <xf numFmtId="165" fontId="1" fillId="0" borderId="1" xfId="0" applyNumberFormat="1" applyFont="1" applyBorder="1"/>
    <xf numFmtId="164" fontId="1" fillId="0" borderId="0" xfId="0" applyNumberFormat="1" applyFont="1"/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1" fillId="0" borderId="0" xfId="0" applyFont="1" applyAlignment="1">
      <alignment horizontal="right" wrapText="1"/>
    </xf>
    <xf numFmtId="0" fontId="1" fillId="0" borderId="7" xfId="0" applyFont="1" applyBorder="1"/>
    <xf numFmtId="164" fontId="1" fillId="0" borderId="1" xfId="0" applyNumberFormat="1" applyFont="1" applyBorder="1" applyAlignment="1">
      <alignment horizontal="right"/>
    </xf>
    <xf numFmtId="0" fontId="1" fillId="3" borderId="0" xfId="0" applyFont="1" applyFill="1"/>
    <xf numFmtId="0" fontId="1" fillId="3" borderId="10" xfId="0" applyFont="1" applyFill="1" applyBorder="1"/>
    <xf numFmtId="166" fontId="1" fillId="0" borderId="1" xfId="0" applyNumberFormat="1" applyFont="1" applyBorder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6" fillId="0" borderId="1" xfId="0" applyFont="1" applyBorder="1" applyAlignment="1">
      <alignment horizontal="left" vertical="top"/>
    </xf>
    <xf numFmtId="0" fontId="1" fillId="4" borderId="1" xfId="0" applyFont="1" applyFill="1" applyBorder="1" applyAlignment="1">
      <alignment horizontal="right"/>
    </xf>
    <xf numFmtId="165" fontId="1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165" fontId="1" fillId="0" borderId="0" xfId="0" applyNumberFormat="1" applyFont="1"/>
    <xf numFmtId="164" fontId="1" fillId="0" borderId="10" xfId="0" applyNumberFormat="1" applyFont="1" applyBorder="1" applyAlignment="1">
      <alignment horizontal="right"/>
    </xf>
    <xf numFmtId="0" fontId="7" fillId="2" borderId="0" xfId="0" applyFont="1" applyFill="1" applyAlignment="1">
      <alignment horizontal="left"/>
    </xf>
    <xf numFmtId="164" fontId="1" fillId="0" borderId="0" xfId="0" applyNumberFormat="1" applyFont="1" applyAlignment="1">
      <alignment horizontal="right"/>
    </xf>
    <xf numFmtId="0" fontId="8" fillId="0" borderId="1" xfId="0" applyFont="1" applyBorder="1" applyAlignment="1">
      <alignment horizontal="left" vertical="top"/>
    </xf>
    <xf numFmtId="0" fontId="6" fillId="0" borderId="1" xfId="0" applyFont="1" applyBorder="1"/>
    <xf numFmtId="0" fontId="7" fillId="2" borderId="1" xfId="0" applyFont="1" applyFill="1" applyBorder="1" applyAlignment="1">
      <alignment horizontal="right"/>
    </xf>
    <xf numFmtId="167" fontId="1" fillId="0" borderId="1" xfId="0" applyNumberFormat="1" applyFont="1" applyBorder="1"/>
    <xf numFmtId="0" fontId="3" fillId="0" borderId="1" xfId="0" applyFont="1" applyBorder="1"/>
    <xf numFmtId="0" fontId="10" fillId="0" borderId="1" xfId="0" applyFont="1" applyBorder="1" applyAlignment="1">
      <alignment horizontal="left" vertical="top"/>
    </xf>
    <xf numFmtId="0" fontId="10" fillId="0" borderId="1" xfId="0" applyFont="1" applyBorder="1"/>
    <xf numFmtId="0" fontId="11" fillId="5" borderId="0" xfId="0" applyFont="1" applyFill="1"/>
    <xf numFmtId="0" fontId="11" fillId="5" borderId="0" xfId="0" applyFont="1" applyFill="1" applyAlignment="1">
      <alignment horizontal="right"/>
    </xf>
    <xf numFmtId="0" fontId="1" fillId="5" borderId="0" xfId="0" applyFont="1" applyFill="1"/>
    <xf numFmtId="0" fontId="1" fillId="5" borderId="10" xfId="0" applyFont="1" applyFill="1" applyBorder="1" applyAlignment="1">
      <alignment horizontal="right"/>
    </xf>
    <xf numFmtId="168" fontId="1" fillId="0" borderId="1" xfId="0" applyNumberFormat="1" applyFont="1" applyBorder="1"/>
    <xf numFmtId="0" fontId="12" fillId="0" borderId="1" xfId="0" applyFont="1" applyBorder="1"/>
    <xf numFmtId="0" fontId="13" fillId="0" borderId="1" xfId="0" applyFont="1" applyBorder="1"/>
    <xf numFmtId="0" fontId="1" fillId="0" borderId="1" xfId="0" applyFont="1" applyBorder="1" applyAlignment="1">
      <alignment horizontal="right"/>
    </xf>
    <xf numFmtId="167" fontId="3" fillId="0" borderId="1" xfId="0" applyNumberFormat="1" applyFont="1" applyBorder="1"/>
    <xf numFmtId="0" fontId="5" fillId="0" borderId="1" xfId="0" applyFont="1" applyBorder="1"/>
    <xf numFmtId="0" fontId="14" fillId="0" borderId="1" xfId="0" applyFont="1" applyBorder="1"/>
    <xf numFmtId="0" fontId="15" fillId="0" borderId="1" xfId="0" applyFont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167" fontId="16" fillId="0" borderId="1" xfId="0" applyNumberFormat="1" applyFont="1" applyBorder="1"/>
    <xf numFmtId="0" fontId="16" fillId="0" borderId="1" xfId="0" applyFont="1" applyBorder="1"/>
    <xf numFmtId="166" fontId="1" fillId="0" borderId="1" xfId="0" applyNumberFormat="1" applyFont="1" applyBorder="1"/>
    <xf numFmtId="0" fontId="17" fillId="0" borderId="11" xfId="0" applyFont="1" applyBorder="1" applyAlignment="1">
      <alignment horizontal="right"/>
    </xf>
    <xf numFmtId="164" fontId="3" fillId="0" borderId="1" xfId="0" applyNumberFormat="1" applyFont="1" applyBorder="1"/>
    <xf numFmtId="0" fontId="16" fillId="2" borderId="0" xfId="0" applyFont="1" applyFill="1"/>
    <xf numFmtId="0" fontId="2" fillId="0" borderId="1" xfId="0" applyFont="1" applyBorder="1"/>
    <xf numFmtId="0" fontId="16" fillId="2" borderId="0" xfId="0" applyFont="1" applyFill="1" applyAlignment="1">
      <alignment horizontal="right"/>
    </xf>
    <xf numFmtId="164" fontId="16" fillId="2" borderId="0" xfId="0" applyNumberFormat="1" applyFont="1" applyFill="1"/>
    <xf numFmtId="0" fontId="18" fillId="2" borderId="1" xfId="0" applyFont="1" applyFill="1" applyBorder="1" applyAlignment="1">
      <alignment horizontal="left" vertical="top"/>
    </xf>
    <xf numFmtId="164" fontId="16" fillId="2" borderId="10" xfId="0" applyNumberFormat="1" applyFont="1" applyFill="1" applyBorder="1" applyAlignment="1">
      <alignment horizontal="right"/>
    </xf>
    <xf numFmtId="169" fontId="3" fillId="0" borderId="1" xfId="0" applyNumberFormat="1" applyFont="1" applyBorder="1"/>
    <xf numFmtId="169" fontId="1" fillId="0" borderId="1" xfId="0" applyNumberFormat="1" applyFont="1" applyBorder="1"/>
    <xf numFmtId="164" fontId="1" fillId="0" borderId="0" xfId="0" applyNumberFormat="1" applyFont="1" applyAlignment="1">
      <alignment wrapText="1"/>
    </xf>
    <xf numFmtId="167" fontId="19" fillId="0" borderId="1" xfId="0" applyNumberFormat="1" applyFont="1" applyBorder="1"/>
    <xf numFmtId="0" fontId="19" fillId="0" borderId="1" xfId="0" applyFont="1" applyBorder="1"/>
    <xf numFmtId="170" fontId="1" fillId="0" borderId="0" xfId="0" applyNumberFormat="1" applyFont="1"/>
    <xf numFmtId="0" fontId="3" fillId="0" borderId="0" xfId="0" applyFont="1"/>
    <xf numFmtId="0" fontId="2" fillId="0" borderId="1" xfId="0" applyFont="1" applyBorder="1" applyAlignment="1">
      <alignment horizontal="right"/>
    </xf>
    <xf numFmtId="171" fontId="16" fillId="2" borderId="10" xfId="0" applyNumberFormat="1" applyFont="1" applyFill="1" applyBorder="1" applyAlignment="1">
      <alignment horizontal="right"/>
    </xf>
    <xf numFmtId="0" fontId="1" fillId="0" borderId="1" xfId="0" applyFont="1" applyBorder="1" applyAlignment="1"/>
    <xf numFmtId="166" fontId="1" fillId="0" borderId="0" xfId="0" applyNumberFormat="1" applyFont="1"/>
    <xf numFmtId="166" fontId="1" fillId="0" borderId="10" xfId="0" applyNumberFormat="1" applyFont="1" applyBorder="1" applyAlignment="1">
      <alignment horizontal="right"/>
    </xf>
    <xf numFmtId="171" fontId="1" fillId="0" borderId="0" xfId="0" applyNumberFormat="1" applyFont="1"/>
    <xf numFmtId="0" fontId="1" fillId="2" borderId="0" xfId="0" applyFont="1" applyFill="1"/>
    <xf numFmtId="0" fontId="2" fillId="2" borderId="0" xfId="0" applyFont="1" applyFill="1"/>
    <xf numFmtId="0" fontId="1" fillId="0" borderId="1" xfId="0" applyFont="1" applyBorder="1"/>
    <xf numFmtId="170" fontId="16" fillId="2" borderId="0" xfId="0" applyNumberFormat="1" applyFont="1" applyFill="1"/>
    <xf numFmtId="166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center"/>
    </xf>
    <xf numFmtId="0" fontId="1" fillId="6" borderId="4" xfId="0" applyFont="1" applyFill="1" applyBorder="1"/>
    <xf numFmtId="0" fontId="1" fillId="6" borderId="0" xfId="0" applyFont="1" applyFill="1"/>
    <xf numFmtId="0" fontId="1" fillId="6" borderId="0" xfId="0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72" fontId="1" fillId="0" borderId="0" xfId="0" applyNumberFormat="1" applyFont="1" applyAlignment="1"/>
    <xf numFmtId="164" fontId="1" fillId="3" borderId="0" xfId="0" applyNumberFormat="1" applyFont="1" applyFill="1"/>
    <xf numFmtId="0" fontId="2" fillId="3" borderId="0" xfId="0" applyFont="1" applyFill="1"/>
    <xf numFmtId="0" fontId="1" fillId="0" borderId="4" xfId="0" applyFont="1" applyBorder="1" applyAlignment="1">
      <alignment wrapText="1"/>
    </xf>
    <xf numFmtId="0" fontId="7" fillId="2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167" fontId="1" fillId="0" borderId="0" xfId="0" applyNumberFormat="1" applyFont="1"/>
    <xf numFmtId="175" fontId="1" fillId="0" borderId="0" xfId="0" applyNumberFormat="1" applyFont="1"/>
    <xf numFmtId="0" fontId="7" fillId="0" borderId="0" xfId="0" applyFont="1" applyAlignment="1">
      <alignment horizontal="left"/>
    </xf>
    <xf numFmtId="0" fontId="1" fillId="8" borderId="0" xfId="0" applyFont="1" applyFill="1" applyAlignment="1">
      <alignment horizontal="right"/>
    </xf>
    <xf numFmtId="0" fontId="1" fillId="0" borderId="12" xfId="0" applyFont="1" applyBorder="1"/>
    <xf numFmtId="0" fontId="1" fillId="0" borderId="12" xfId="0" applyFont="1" applyBorder="1" applyAlignment="1">
      <alignment horizontal="right"/>
    </xf>
    <xf numFmtId="164" fontId="1" fillId="0" borderId="12" xfId="0" applyNumberFormat="1" applyFont="1" applyBorder="1"/>
    <xf numFmtId="0" fontId="20" fillId="0" borderId="0" xfId="0" applyFont="1"/>
    <xf numFmtId="0" fontId="21" fillId="0" borderId="0" xfId="0" applyFont="1"/>
    <xf numFmtId="0" fontId="22" fillId="2" borderId="0" xfId="0" applyFont="1" applyFill="1" applyAlignment="1">
      <alignment horizontal="left"/>
    </xf>
    <xf numFmtId="164" fontId="21" fillId="0" borderId="0" xfId="0" applyNumberFormat="1" applyFont="1"/>
    <xf numFmtId="0" fontId="21" fillId="3" borderId="10" xfId="0" applyFont="1" applyFill="1" applyBorder="1"/>
    <xf numFmtId="0" fontId="21" fillId="0" borderId="4" xfId="0" applyFont="1" applyBorder="1"/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/>
    <xf numFmtId="0" fontId="21" fillId="3" borderId="0" xfId="0" applyFont="1" applyFill="1"/>
    <xf numFmtId="0" fontId="21" fillId="0" borderId="7" xfId="0" applyFont="1" applyBorder="1"/>
    <xf numFmtId="174" fontId="1" fillId="0" borderId="0" xfId="0" applyNumberFormat="1" applyFont="1"/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right"/>
    </xf>
    <xf numFmtId="0" fontId="1" fillId="0" borderId="14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3" fillId="0" borderId="0" xfId="0" applyFont="1" applyAlignment="1">
      <alignment horizontal="right"/>
    </xf>
    <xf numFmtId="174" fontId="1" fillId="0" borderId="0" xfId="0" applyNumberFormat="1" applyFont="1" applyAlignment="1">
      <alignment horizontal="right"/>
    </xf>
    <xf numFmtId="0" fontId="16" fillId="0" borderId="0" xfId="0" applyFont="1"/>
    <xf numFmtId="167" fontId="1" fillId="0" borderId="0" xfId="0" applyNumberFormat="1" applyFont="1" applyAlignment="1">
      <alignment horizontal="right"/>
    </xf>
    <xf numFmtId="0" fontId="9" fillId="2" borderId="0" xfId="0" applyFont="1" applyFill="1"/>
    <xf numFmtId="0" fontId="20" fillId="0" borderId="0" xfId="0" applyFont="1" applyAlignment="1">
      <alignment horizontal="right"/>
    </xf>
    <xf numFmtId="176" fontId="1" fillId="0" borderId="0" xfId="0" applyNumberFormat="1" applyFont="1"/>
    <xf numFmtId="164" fontId="1" fillId="0" borderId="0" xfId="0" applyNumberFormat="1" applyFont="1" applyAlignment="1"/>
    <xf numFmtId="0" fontId="22" fillId="0" borderId="0" xfId="0" applyFont="1" applyAlignment="1">
      <alignment horizontal="left"/>
    </xf>
    <xf numFmtId="167" fontId="21" fillId="0" borderId="0" xfId="0" applyNumberFormat="1" applyFont="1"/>
    <xf numFmtId="177" fontId="1" fillId="0" borderId="0" xfId="0" applyNumberFormat="1" applyFont="1"/>
    <xf numFmtId="168" fontId="1" fillId="0" borderId="0" xfId="0" applyNumberFormat="1" applyFont="1"/>
    <xf numFmtId="0" fontId="7" fillId="2" borderId="0" xfId="0" applyFont="1" applyFill="1" applyAlignment="1">
      <alignment horizontal="left"/>
    </xf>
    <xf numFmtId="0" fontId="2" fillId="9" borderId="0" xfId="0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1" fillId="0" borderId="7" xfId="0" applyNumberFormat="1" applyFont="1" applyBorder="1"/>
    <xf numFmtId="0" fontId="1" fillId="6" borderId="7" xfId="0" applyFont="1" applyFill="1" applyBorder="1"/>
    <xf numFmtId="0" fontId="25" fillId="0" borderId="0" xfId="0" applyFont="1" applyAlignment="1"/>
    <xf numFmtId="172" fontId="1" fillId="0" borderId="0" xfId="0" applyNumberFormat="1" applyFont="1"/>
    <xf numFmtId="1" fontId="26" fillId="2" borderId="0" xfId="0" applyNumberFormat="1" applyFont="1" applyFill="1" applyAlignment="1">
      <alignment horizontal="center"/>
    </xf>
    <xf numFmtId="0" fontId="1" fillId="10" borderId="0" xfId="0" applyFont="1" applyFill="1"/>
    <xf numFmtId="0" fontId="7" fillId="2" borderId="0" xfId="0" applyFont="1" applyFill="1" applyAlignment="1">
      <alignment horizontal="left" wrapText="1"/>
    </xf>
    <xf numFmtId="177" fontId="1" fillId="0" borderId="0" xfId="0" applyNumberFormat="1" applyFont="1" applyAlignment="1"/>
    <xf numFmtId="0" fontId="1" fillId="11" borderId="0" xfId="0" applyFont="1" applyFill="1"/>
    <xf numFmtId="1" fontId="21" fillId="0" borderId="7" xfId="0" applyNumberFormat="1" applyFont="1" applyBorder="1"/>
    <xf numFmtId="167" fontId="2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72" fontId="1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right"/>
    </xf>
    <xf numFmtId="0" fontId="17" fillId="0" borderId="0" xfId="0" applyFont="1" applyAlignment="1"/>
    <xf numFmtId="0" fontId="7" fillId="2" borderId="0" xfId="0" applyFont="1" applyFill="1" applyAlignment="1"/>
    <xf numFmtId="164" fontId="17" fillId="0" borderId="0" xfId="0" applyNumberFormat="1" applyFont="1" applyAlignment="1">
      <alignment horizontal="right"/>
    </xf>
    <xf numFmtId="0" fontId="17" fillId="3" borderId="9" xfId="0" applyFont="1" applyFill="1" applyBorder="1" applyAlignment="1">
      <alignment horizontal="right"/>
    </xf>
    <xf numFmtId="0" fontId="4" fillId="0" borderId="0" xfId="0" applyFont="1"/>
    <xf numFmtId="1" fontId="27" fillId="2" borderId="0" xfId="0" applyNumberFormat="1" applyFont="1" applyFill="1" applyAlignment="1">
      <alignment horizontal="center"/>
    </xf>
    <xf numFmtId="0" fontId="28" fillId="0" borderId="0" xfId="0" applyFont="1" applyAlignment="1"/>
    <xf numFmtId="0" fontId="22" fillId="2" borderId="0" xfId="0" applyFont="1" applyFill="1" applyAlignment="1"/>
    <xf numFmtId="164" fontId="28" fillId="0" borderId="0" xfId="0" applyNumberFormat="1" applyFont="1" applyAlignment="1">
      <alignment horizontal="right"/>
    </xf>
    <xf numFmtId="0" fontId="28" fillId="3" borderId="9" xfId="0" applyFont="1" applyFill="1" applyBorder="1" applyAlignment="1">
      <alignment horizontal="right"/>
    </xf>
    <xf numFmtId="1" fontId="29" fillId="2" borderId="0" xfId="0" applyNumberFormat="1" applyFont="1" applyFill="1" applyAlignment="1">
      <alignment horizontal="center"/>
    </xf>
    <xf numFmtId="0" fontId="30" fillId="2" borderId="0" xfId="0" applyFont="1" applyFill="1"/>
    <xf numFmtId="0" fontId="9" fillId="0" borderId="0" xfId="0" applyFont="1" applyAlignment="1"/>
    <xf numFmtId="0" fontId="1" fillId="0" borderId="0" xfId="0" applyFont="1" applyAlignment="1">
      <alignment horizontal="left" wrapText="1"/>
    </xf>
    <xf numFmtId="0" fontId="7" fillId="2" borderId="0" xfId="0" applyFont="1" applyFill="1" applyAlignment="1">
      <alignment horizontal="left" wrapText="1"/>
    </xf>
    <xf numFmtId="1" fontId="1" fillId="0" borderId="0" xfId="0" applyNumberFormat="1" applyFont="1"/>
    <xf numFmtId="1" fontId="31" fillId="2" borderId="0" xfId="0" applyNumberFormat="1" applyFont="1" applyFill="1" applyAlignment="1">
      <alignment horizontal="center"/>
    </xf>
    <xf numFmtId="0" fontId="32" fillId="2" borderId="0" xfId="0" applyFont="1" applyFill="1" applyAlignment="1">
      <alignment horizontal="left"/>
    </xf>
    <xf numFmtId="0" fontId="33" fillId="0" borderId="0" xfId="0" applyFont="1"/>
    <xf numFmtId="178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wrapText="1"/>
    </xf>
    <xf numFmtId="178" fontId="1" fillId="0" borderId="0" xfId="0" applyNumberFormat="1" applyFont="1" applyAlignment="1"/>
    <xf numFmtId="172" fontId="25" fillId="0" borderId="0" xfId="0" applyNumberFormat="1" applyFont="1" applyAlignment="1"/>
    <xf numFmtId="0" fontId="25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" fontId="26" fillId="2" borderId="0" xfId="0" applyNumberFormat="1" applyFont="1" applyFill="1" applyAlignment="1">
      <alignment horizontal="center"/>
    </xf>
    <xf numFmtId="0" fontId="25" fillId="0" borderId="0" xfId="0" applyFont="1"/>
    <xf numFmtId="0" fontId="1" fillId="6" borderId="0" xfId="0" applyFont="1" applyFill="1" applyAlignment="1">
      <alignment horizontal="right"/>
    </xf>
    <xf numFmtId="165" fontId="1" fillId="0" borderId="0" xfId="0" applyNumberFormat="1" applyFont="1" applyAlignment="1">
      <alignment horizontal="right"/>
    </xf>
    <xf numFmtId="0" fontId="1" fillId="3" borderId="0" xfId="0" applyFont="1" applyFill="1" applyAlignment="1">
      <alignment horizontal="right"/>
    </xf>
    <xf numFmtId="165" fontId="1" fillId="0" borderId="0" xfId="0" applyNumberFormat="1" applyFont="1" applyAlignment="1"/>
    <xf numFmtId="171" fontId="1" fillId="0" borderId="0" xfId="0" applyNumberFormat="1" applyFont="1" applyAlignment="1"/>
    <xf numFmtId="179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1" fillId="0" borderId="0" xfId="0" applyFont="1"/>
    <xf numFmtId="164" fontId="21" fillId="0" borderId="0" xfId="0" applyNumberFormat="1" applyFont="1" applyAlignment="1"/>
    <xf numFmtId="0" fontId="28" fillId="3" borderId="9" xfId="0" applyFont="1" applyFill="1" applyBorder="1" applyAlignment="1">
      <alignment horizontal="righ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1" fillId="3" borderId="0" xfId="0" applyFont="1" applyFill="1"/>
    <xf numFmtId="0" fontId="21" fillId="0" borderId="7" xfId="0" applyFont="1" applyBorder="1"/>
    <xf numFmtId="0" fontId="34" fillId="0" borderId="7" xfId="0" applyFont="1" applyBorder="1"/>
    <xf numFmtId="0" fontId="1" fillId="9" borderId="0" xfId="0" applyFont="1" applyFill="1" applyAlignment="1">
      <alignment horizontal="right"/>
    </xf>
    <xf numFmtId="174" fontId="1" fillId="0" borderId="0" xfId="0" applyNumberFormat="1" applyFont="1" applyAlignment="1"/>
    <xf numFmtId="172" fontId="1" fillId="0" borderId="0" xfId="0" applyNumberFormat="1" applyFont="1" applyAlignment="1">
      <alignment horizontal="left"/>
    </xf>
    <xf numFmtId="180" fontId="1" fillId="0" borderId="0" xfId="0" applyNumberFormat="1" applyFont="1" applyAlignment="1"/>
    <xf numFmtId="0" fontId="1" fillId="8" borderId="0" xfId="0" applyFont="1" applyFill="1" applyAlignment="1">
      <alignment horizontal="right"/>
    </xf>
    <xf numFmtId="0" fontId="7" fillId="0" borderId="0" xfId="0" applyFont="1" applyAlignment="1"/>
    <xf numFmtId="0" fontId="1" fillId="3" borderId="1" xfId="0" applyFont="1" applyFill="1" applyBorder="1"/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/>
    <xf numFmtId="0" fontId="16" fillId="2" borderId="1" xfId="0" applyFont="1" applyFill="1" applyBorder="1"/>
    <xf numFmtId="0" fontId="17" fillId="0" borderId="1" xfId="0" applyFont="1" applyBorder="1" applyAlignment="1"/>
    <xf numFmtId="0" fontId="17" fillId="0" borderId="0" xfId="0" applyFont="1" applyAlignment="1"/>
    <xf numFmtId="0" fontId="1" fillId="0" borderId="8" xfId="0" applyFont="1" applyBorder="1"/>
    <xf numFmtId="0" fontId="35" fillId="0" borderId="1" xfId="0" applyFont="1" applyBorder="1" applyAlignment="1">
      <alignment horizontal="left" vertical="top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17" fillId="0" borderId="0" xfId="0" applyFont="1" applyAlignment="1"/>
    <xf numFmtId="0" fontId="17" fillId="0" borderId="0" xfId="0" applyFont="1" applyAlignment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9" fontId="7" fillId="0" borderId="0" xfId="0" applyNumberFormat="1" applyFont="1" applyAlignment="1">
      <alignment horizontal="left"/>
    </xf>
    <xf numFmtId="0" fontId="3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37" fillId="0" borderId="0" xfId="0" applyFont="1" applyAlignment="1"/>
    <xf numFmtId="0" fontId="37" fillId="0" borderId="0" xfId="0" applyFont="1" applyAlignment="1"/>
    <xf numFmtId="0" fontId="38" fillId="0" borderId="0" xfId="0" applyFont="1" applyAlignment="1">
      <alignment horizontal="right"/>
    </xf>
    <xf numFmtId="0" fontId="37" fillId="0" borderId="0" xfId="0" applyFont="1" applyAlignment="1">
      <alignment horizontal="right"/>
    </xf>
    <xf numFmtId="0" fontId="37" fillId="0" borderId="0" xfId="0" applyFont="1" applyAlignment="1"/>
    <xf numFmtId="9" fontId="37" fillId="0" borderId="0" xfId="0" applyNumberFormat="1" applyFont="1" applyAlignment="1">
      <alignment horizontal="left"/>
    </xf>
    <xf numFmtId="0" fontId="7" fillId="12" borderId="0" xfId="0" applyFont="1" applyFill="1" applyAlignment="1"/>
    <xf numFmtId="0" fontId="7" fillId="12" borderId="0" xfId="0" applyFont="1" applyFill="1" applyAlignment="1"/>
    <xf numFmtId="0" fontId="17" fillId="12" borderId="0" xfId="0" applyFont="1" applyFill="1" applyAlignment="1"/>
    <xf numFmtId="0" fontId="39" fillId="12" borderId="0" xfId="0" applyFont="1" applyFill="1" applyAlignment="1">
      <alignment horizontal="right"/>
    </xf>
    <xf numFmtId="0" fontId="7" fillId="12" borderId="0" xfId="0" applyFont="1" applyFill="1" applyAlignment="1">
      <alignment horizontal="right"/>
    </xf>
    <xf numFmtId="0" fontId="7" fillId="12" borderId="0" xfId="0" applyFont="1" applyFill="1" applyAlignment="1"/>
    <xf numFmtId="0" fontId="7" fillId="12" borderId="0" xfId="0" applyFont="1" applyFill="1" applyAlignment="1">
      <alignment horizontal="right"/>
    </xf>
    <xf numFmtId="0" fontId="7" fillId="12" borderId="0" xfId="0" applyFont="1" applyFill="1" applyAlignment="1"/>
    <xf numFmtId="0" fontId="36" fillId="12" borderId="0" xfId="0" applyFont="1" applyFill="1" applyAlignment="1">
      <alignment horizontal="right"/>
    </xf>
    <xf numFmtId="9" fontId="7" fillId="12" borderId="0" xfId="0" applyNumberFormat="1" applyFont="1" applyFill="1" applyAlignment="1">
      <alignment horizontal="left"/>
    </xf>
    <xf numFmtId="0" fontId="40" fillId="12" borderId="0" xfId="0" quotePrefix="1" applyFont="1" applyFill="1" applyAlignment="1">
      <alignment horizontal="right"/>
    </xf>
    <xf numFmtId="0" fontId="7" fillId="12" borderId="0" xfId="0" applyFont="1" applyFill="1" applyAlignment="1">
      <alignment horizontal="left"/>
    </xf>
    <xf numFmtId="0" fontId="41" fillId="0" borderId="0" xfId="0" applyFont="1" applyAlignment="1"/>
    <xf numFmtId="0" fontId="42" fillId="0" borderId="0" xfId="0" applyFont="1" applyAlignment="1">
      <alignment horizontal="right"/>
    </xf>
    <xf numFmtId="0" fontId="7" fillId="2" borderId="1" xfId="0" applyFont="1" applyFill="1" applyBorder="1" applyAlignment="1">
      <alignment horizontal="right"/>
    </xf>
    <xf numFmtId="0" fontId="7" fillId="2" borderId="0" xfId="0" applyFont="1" applyFill="1" applyAlignment="1"/>
    <xf numFmtId="0" fontId="7" fillId="13" borderId="0" xfId="0" applyFont="1" applyFill="1" applyAlignment="1"/>
    <xf numFmtId="0" fontId="17" fillId="13" borderId="0" xfId="0" applyFont="1" applyFill="1" applyAlignment="1"/>
    <xf numFmtId="0" fontId="7" fillId="13" borderId="0" xfId="0" applyFont="1" applyFill="1" applyAlignment="1">
      <alignment horizontal="right"/>
    </xf>
    <xf numFmtId="0" fontId="17" fillId="13" borderId="0" xfId="0" applyFont="1" applyFill="1" applyAlignment="1">
      <alignment horizontal="right"/>
    </xf>
    <xf numFmtId="0" fontId="7" fillId="13" borderId="0" xfId="0" applyFont="1" applyFill="1" applyAlignment="1"/>
    <xf numFmtId="0" fontId="7" fillId="13" borderId="0" xfId="0" applyFont="1" applyFill="1" applyAlignment="1"/>
    <xf numFmtId="0" fontId="36" fillId="0" borderId="0" xfId="0" applyFont="1" applyAlignment="1">
      <alignment horizontal="right"/>
    </xf>
    <xf numFmtId="0" fontId="7" fillId="2" borderId="0" xfId="0" applyFont="1" applyFill="1" applyAlignment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/>
    <xf numFmtId="0" fontId="17" fillId="2" borderId="0" xfId="0" applyFont="1" applyFill="1" applyAlignment="1"/>
    <xf numFmtId="0" fontId="43" fillId="0" borderId="0" xfId="0" applyFont="1" applyAlignment="1"/>
    <xf numFmtId="0" fontId="17" fillId="0" borderId="0" xfId="0" applyFont="1" applyAlignment="1"/>
    <xf numFmtId="0" fontId="7" fillId="0" borderId="0" xfId="0" applyFont="1" applyAlignment="1">
      <alignment horizontal="left"/>
    </xf>
    <xf numFmtId="0" fontId="7" fillId="0" borderId="15" xfId="0" applyFont="1" applyBorder="1" applyAlignment="1"/>
    <xf numFmtId="0" fontId="7" fillId="0" borderId="15" xfId="0" applyFont="1" applyBorder="1" applyAlignment="1"/>
    <xf numFmtId="0" fontId="42" fillId="0" borderId="0" xfId="0" quotePrefix="1" applyFont="1" applyAlignment="1"/>
    <xf numFmtId="0" fontId="7" fillId="2" borderId="0" xfId="0" applyFont="1" applyFill="1" applyAlignment="1">
      <alignment horizontal="right"/>
    </xf>
    <xf numFmtId="0" fontId="37" fillId="12" borderId="0" xfId="0" applyFont="1" applyFill="1" applyAlignment="1"/>
    <xf numFmtId="0" fontId="37" fillId="0" borderId="0" xfId="0" applyFont="1" applyAlignment="1">
      <alignment horizontal="right"/>
    </xf>
    <xf numFmtId="0" fontId="37" fillId="12" borderId="0" xfId="0" applyFont="1" applyFill="1" applyAlignment="1">
      <alignment horizontal="right"/>
    </xf>
    <xf numFmtId="0" fontId="4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/>
    <xf numFmtId="0" fontId="7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5" fillId="0" borderId="0" xfId="0" applyFont="1" applyAlignment="1">
      <alignment wrapText="1"/>
    </xf>
    <xf numFmtId="0" fontId="45" fillId="0" borderId="2" xfId="0" applyFont="1" applyBorder="1" applyAlignment="1">
      <alignment wrapText="1"/>
    </xf>
    <xf numFmtId="0" fontId="45" fillId="0" borderId="3" xfId="0" applyFont="1" applyBorder="1" applyAlignment="1">
      <alignment wrapText="1"/>
    </xf>
    <xf numFmtId="0" fontId="45" fillId="0" borderId="4" xfId="0" applyFont="1" applyBorder="1" applyAlignment="1">
      <alignment wrapText="1"/>
    </xf>
    <xf numFmtId="0" fontId="45" fillId="0" borderId="0" xfId="0" applyFont="1" applyAlignment="1">
      <alignment horizontal="right" wrapText="1"/>
    </xf>
    <xf numFmtId="0" fontId="45" fillId="0" borderId="0" xfId="0" applyFont="1" applyAlignment="1">
      <alignment horizontal="left" wrapText="1"/>
    </xf>
    <xf numFmtId="0" fontId="46" fillId="0" borderId="0" xfId="0" applyFont="1" applyAlignment="1">
      <alignment horizontal="center" wrapText="1"/>
    </xf>
    <xf numFmtId="0" fontId="46" fillId="0" borderId="0" xfId="0" applyFont="1" applyAlignment="1">
      <alignment wrapText="1"/>
    </xf>
    <xf numFmtId="0" fontId="45" fillId="0" borderId="5" xfId="0" applyFont="1" applyBorder="1" applyAlignment="1">
      <alignment wrapText="1"/>
    </xf>
    <xf numFmtId="0" fontId="45" fillId="0" borderId="7" xfId="0" applyFont="1" applyBorder="1" applyAlignment="1">
      <alignment wrapText="1"/>
    </xf>
    <xf numFmtId="0" fontId="47" fillId="0" borderId="0" xfId="0" applyFont="1" applyAlignment="1">
      <alignment wrapText="1"/>
    </xf>
    <xf numFmtId="0" fontId="47" fillId="0" borderId="8" xfId="0" applyFont="1" applyBorder="1" applyAlignment="1">
      <alignment wrapText="1"/>
    </xf>
    <xf numFmtId="0" fontId="47" fillId="0" borderId="9" xfId="0" applyFont="1" applyBorder="1" applyAlignment="1">
      <alignment wrapText="1"/>
    </xf>
    <xf numFmtId="182" fontId="1" fillId="0" borderId="3" xfId="0" applyNumberFormat="1" applyFont="1" applyBorder="1" applyAlignment="1">
      <alignment wrapText="1"/>
    </xf>
    <xf numFmtId="182" fontId="1" fillId="0" borderId="0" xfId="0" applyNumberFormat="1" applyFont="1"/>
    <xf numFmtId="182" fontId="21" fillId="0" borderId="0" xfId="0" applyNumberFormat="1" applyFont="1"/>
    <xf numFmtId="182" fontId="17" fillId="0" borderId="0" xfId="0" applyNumberFormat="1" applyFont="1" applyAlignment="1">
      <alignment horizontal="right"/>
    </xf>
    <xf numFmtId="182" fontId="28" fillId="0" borderId="0" xfId="0" applyNumberFormat="1" applyFont="1" applyAlignment="1">
      <alignment horizontal="right"/>
    </xf>
    <xf numFmtId="182" fontId="1" fillId="0" borderId="0" xfId="0" applyNumberFormat="1" applyFont="1" applyAlignment="1"/>
    <xf numFmtId="182" fontId="21" fillId="0" borderId="0" xfId="0" applyNumberFormat="1" applyFont="1" applyAlignment="1"/>
    <xf numFmtId="182" fontId="0" fillId="0" borderId="0" xfId="0" applyNumberFormat="1" applyFont="1" applyAlignment="1"/>
    <xf numFmtId="182" fontId="45" fillId="0" borderId="0" xfId="0" applyNumberFormat="1" applyFont="1" applyAlignment="1">
      <alignment horizontal="right" wrapText="1"/>
    </xf>
    <xf numFmtId="182" fontId="1" fillId="0" borderId="0" xfId="0" applyNumberFormat="1" applyFont="1" applyAlignment="1">
      <alignment horizontal="right"/>
    </xf>
    <xf numFmtId="182" fontId="1" fillId="0" borderId="0" xfId="0" applyNumberFormat="1" applyFont="1" applyAlignment="1">
      <alignment horizontal="right" wrapText="1"/>
    </xf>
    <xf numFmtId="182" fontId="1" fillId="6" borderId="0" xfId="0" applyNumberFormat="1" applyFont="1" applyFill="1" applyAlignment="1">
      <alignment horizontal="right"/>
    </xf>
    <xf numFmtId="182" fontId="21" fillId="0" borderId="0" xfId="0" applyNumberFormat="1" applyFont="1" applyAlignment="1">
      <alignment horizontal="right"/>
    </xf>
    <xf numFmtId="182" fontId="1" fillId="0" borderId="14" xfId="0" applyNumberFormat="1" applyFont="1" applyBorder="1" applyAlignment="1">
      <alignment horizontal="right"/>
    </xf>
    <xf numFmtId="182" fontId="25" fillId="0" borderId="0" xfId="0" applyNumberFormat="1" applyFont="1" applyAlignment="1">
      <alignment horizontal="right"/>
    </xf>
    <xf numFmtId="182" fontId="45" fillId="0" borderId="0" xfId="0" applyNumberFormat="1" applyFont="1" applyAlignment="1">
      <alignment wrapText="1"/>
    </xf>
    <xf numFmtId="182" fontId="1" fillId="0" borderId="14" xfId="0" applyNumberFormat="1" applyFont="1" applyBorder="1"/>
    <xf numFmtId="182" fontId="25" fillId="0" borderId="0" xfId="0" applyNumberFormat="1" applyFont="1" applyAlignment="1"/>
    <xf numFmtId="182" fontId="45" fillId="0" borderId="6" xfId="0" applyNumberFormat="1" applyFont="1" applyBorder="1" applyAlignment="1">
      <alignment wrapText="1"/>
    </xf>
    <xf numFmtId="182" fontId="11" fillId="5" borderId="0" xfId="0" applyNumberFormat="1" applyFont="1" applyFill="1"/>
    <xf numFmtId="182" fontId="16" fillId="2" borderId="0" xfId="0" applyNumberFormat="1" applyFont="1" applyFill="1"/>
    <xf numFmtId="182" fontId="1" fillId="3" borderId="0" xfId="0" applyNumberFormat="1" applyFont="1" applyFill="1"/>
    <xf numFmtId="182" fontId="1" fillId="0" borderId="12" xfId="0" applyNumberFormat="1" applyFont="1" applyBorder="1"/>
    <xf numFmtId="182" fontId="1" fillId="5" borderId="0" xfId="0" applyNumberFormat="1" applyFont="1" applyFill="1"/>
    <xf numFmtId="182" fontId="7" fillId="2" borderId="0" xfId="0" applyNumberFormat="1" applyFont="1" applyFill="1" applyAlignment="1">
      <alignment horizontal="left"/>
    </xf>
    <xf numFmtId="182" fontId="1" fillId="11" borderId="0" xfId="0" applyNumberFormat="1" applyFont="1" applyFill="1"/>
    <xf numFmtId="182" fontId="45" fillId="0" borderId="3" xfId="0" applyNumberFormat="1" applyFont="1" applyBorder="1" applyAlignment="1">
      <alignment wrapText="1"/>
    </xf>
    <xf numFmtId="182" fontId="1" fillId="2" borderId="0" xfId="0" applyNumberFormat="1" applyFont="1" applyFill="1"/>
    <xf numFmtId="182" fontId="20" fillId="0" borderId="0" xfId="0" applyNumberFormat="1" applyFont="1"/>
    <xf numFmtId="182" fontId="24" fillId="0" borderId="0" xfId="0" applyNumberFormat="1" applyFont="1"/>
  </cellXfs>
  <cellStyles count="1">
    <cellStyle name="Обычный" xfId="0" builtinId="0"/>
  </cellStyles>
  <dxfs count="1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1">
    <tableStyle name="Google Sheets Pivot Table Style" table="0" count="12">
      <tableStyleElement type="wholeTable" dxfId="14"/>
      <tableStyleElement type="headerRow" dxfId="13"/>
      <tableStyleElement type="totalRow" dxfId="12"/>
      <tableStyleElement type="firstSubtotalRow" dxfId="11"/>
      <tableStyleElement type="secondSubtotalRow" dxfId="10"/>
      <tableStyleElement type="thirdSubtotalRow" dxfId="9"/>
      <tableStyleElement type="firstColumnSubheading" dxfId="8"/>
      <tableStyleElement type="secondColumnSubheading" dxfId="7"/>
      <tableStyleElement type="thirdColumnSubheading" dxfId="6"/>
      <tableStyleElement type="firstRowSubheading" dxfId="5"/>
      <tableStyleElement type="secondRowSubheading" dxfId="4"/>
      <tableStyleElement type="thirdRowSubheading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triy/PycharmProjects/fin/&#1060;&#1080;&#1085;&#1072;&#1085;&#1089;&#1086;&#1074;&#1099;&#1081;%5bv.last%2019.02.2019%5d%20(5).xlsx" TargetMode="Externa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triy/PycharmProjects/fin/&#1060;&#1080;&#1085;&#1072;&#1085;&#1089;&#1086;&#1074;&#1099;&#1081;%5bv.last%2019.02.2019%5d%20(5).xlsx" TargetMode="Externa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triy/PycharmProjects/fin/&#1060;&#1080;&#1085;&#1072;&#1085;&#1089;&#1086;&#1074;&#1099;&#1081;%5bv.last%2019.02.2019%5d%20(5).xlsx" TargetMode="Externa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mitriy/PycharmProjects/fin/&#1060;&#1080;&#1085;&#1072;&#1085;&#1089;&#1086;&#1074;&#1099;&#1081;%5bv.last%2019.02.2019%5d%20(5)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C1:AW320" sheet="MAIN" r:id="rId1"/>
  </cacheSource>
  <cacheFields count="47">
    <cacheField name=" " numFmtId="0">
      <sharedItems containsBlank="1" count="9">
        <s v="продавец"/>
        <m/>
        <s v="ЛЕЙСАН"/>
        <s v="ВОВА"/>
        <s v="ДИМА"/>
        <s v="ДАША"/>
        <s v="КОСТЯ"/>
        <s v="ОЛЯ"/>
        <s v="РОМАН"/>
      </sharedItems>
    </cacheField>
    <cacheField name=" 2" numFmtId="0">
      <sharedItems containsBlank="1" count="10">
        <s v="закупщик"/>
        <m/>
        <s v="ОЛЯ П."/>
        <s v="САША"/>
        <s v="ПАША"/>
        <s v="ОЛЯ"/>
        <s v="Вова"/>
        <s v="ОЛЯ/Саша"/>
        <s v="ОЛЯ/Дима"/>
        <s v="Лейсан"/>
      </sharedItems>
    </cacheField>
    <cacheField name=" 3" numFmtId="0">
      <sharedItems containsBlank="1" count="5">
        <s v="статус груза"/>
        <m/>
        <s v="ДОСТАВЛЕН"/>
        <s v="ЗАПЛАНИРОВАН"/>
        <s v="В ПУТИ"/>
      </sharedItems>
    </cacheField>
    <cacheField name="Текущая дата">
      <sharedItems containsDate="1" containsBlank="1" containsMixedTypes="1" count="3">
        <m/>
        <d v="2019-05-04T00:00:00"/>
        <s v="_x000a_"/>
      </sharedItems>
    </cacheField>
    <cacheField name="наименование клиента " numFmtId="0">
      <sharedItems containsBlank="1" count="39">
        <s v="наименование клиента "/>
        <m/>
        <s v="ШЕНКЕР ЕКАТ"/>
        <s v="ЮСЕН ПИТЕР"/>
        <s v="ЮСЕН ТОЛЬЯТТИ"/>
        <s v="РЕНУС ПИТЕР"/>
        <s v="ТЕННЕКО"/>
        <s v="ДСВ МОСКВА"/>
        <s v="ГИДРОСИСТЕМЫ"/>
        <s v="ДСВ УФА"/>
        <s v="ДАКСЕР"/>
        <s v="ЮСЕН МОСКВА"/>
        <s v="ООО ТД &quot;Комфорт&quot;"/>
        <s v="ООО ГК &quot;Пластик&quot;"/>
        <s v="ООО ДХЛ логистика"/>
        <s v="М-Конструктор ИП Багнюк В.Н."/>
        <s v="ООО ТеплоТрейд"/>
        <s v="ООО Кюне+Нагель"/>
        <s v="ООО Авиа Кос"/>
        <s v="Гесштамп"/>
        <s v="Каменская БКФ"/>
        <s v="ООО ДИПО"/>
        <s v="АО УМЕКОН"/>
        <s v="ООО ИННОВА -РУС"/>
        <s v="ООО ЗЖБК &quot;КУБ&quot;"/>
        <s v="ХЕЛЛМАН"/>
        <s v="ООО &quot;ИКО Альянс&quot;"/>
        <s v="ООО &quot;Софти&quot;"/>
        <s v="ООО &quot;Завод металлоконструкций&quot;"/>
        <s v="ШЕНКЕР КРАСНОДАР"/>
        <s v="ЗАО Самарский гипсовый комбинат"/>
        <s v="ООО АРМСТРОЙ"/>
        <s v="ШЕНКЕР КАЛУГА"/>
        <s v="ДХЛ Логистика Екат"/>
        <s v="ШЕНКЕР МОСКВА"/>
        <s v="ШЕНКЕР СПБ"/>
        <s v="АО &quot;Алатырский механический завод&quot;"/>
        <s v="ИНТА-ТРАНС +"/>
        <s v="ООО ЭК ЭНЕРГЕТИК"/>
      </sharedItems>
    </cacheField>
    <cacheField name=" 4" numFmtId="0">
      <sharedItems containsBlank="1" count="3">
        <s v="счет принят клиентом, да/нет"/>
        <s v="да"/>
        <m/>
      </sharedItems>
    </cacheField>
    <cacheField name=" 5">
      <sharedItems containsMixedTypes="1" containsNumber="1" containsInteger="1" count="306">
        <s v="№ заявки с клиентом"/>
        <n v="1"/>
        <s v="РЭД 13/04-24 от 13.04.2018"/>
        <s v="РЭД 05/04-21 от 5.04.2018"/>
        <s v="РЭД 13/04-25 от 17.04.2018"/>
        <s v="РЭД 18/04-27 от 18.04.2018"/>
        <s v="РЭД 18/04-28 от 23.04.2018"/>
        <s v="РЭД 17/04-26 от 18.04.2018"/>
        <s v="РЭД 27/04-35 от 27.04.2018"/>
        <s v="РЭД 26/04-33 от 26.04.2018"/>
        <s v="РЭД 26/04-32 от 26.04.2018"/>
        <s v="РЭД 26/04-30 от 26.04.2018"/>
        <s v="РЭД 26/04-31 от 26.04.2018"/>
        <s v="РЭД 26/04-34 от 26.04.2018"/>
        <s v="РЭД 05/04-23 от 12.04.2018"/>
        <s v="РЭД 16/05-34 от 16.05.2018"/>
        <s v="РЭД 08/05-39 от 08.05.2018"/>
        <s v="РЭД 25/04-29 от 26.04.2018"/>
        <s v="РЭД 04/05-38 от 04.05.2018"/>
        <s v="РЭД 18/05-45 от 18.05.2018"/>
        <s v="РЭД 18/05-44 от 18.05.2018"/>
        <s v="РЭД 18/05-43 от 18.05.2018"/>
        <s v="РЭД 18/05-46 от 18.05.2018"/>
        <s v="РЭД 15/05-42 от 18.05.2018"/>
        <s v="РЭД 15/05-41 от 15.05.2018"/>
        <s v="РЭД 09/04-22 от 09.04.2018"/>
        <s v="РЭД 15/05-40 от 15.05.2018"/>
        <s v="РЭД 03/05-37 от 03.05.2018"/>
        <s v="РЭД 22/05-47 от 22.05.2018"/>
        <s v="РЭД 23/05-48 от 23.05.2018"/>
        <s v="РЭД 23/05-49 от 23.05.2018"/>
        <s v="РЭД 23/05-51 от 25.05.2018"/>
        <s v="РЭД 31/05-54 от 31.05.2018"/>
        <s v="РЭД 31/05-55 от 31.05.2018"/>
        <s v="РЭД 28/05-54 от 31.05.2018"/>
        <s v="РЭД 01/06-56 от 01.06.2018"/>
        <s v="РЭД 04/06-57 от 04.06.2018"/>
        <s v="РЭД 04/06-58 от 04.06.2018"/>
        <s v="РЭД 04/06-59 от 06.06.2018"/>
        <s v="РЭД 04/06-60 от 06.06.2018"/>
        <s v="РЭД 04/06-62 от 07.06.2018"/>
        <s v="РЭД 04/06-61 от 07.06.2018"/>
        <s v="РЭД 04/06-63 от 08.06.2018"/>
        <s v="РЭД 04/06-64 от 08.06.2018"/>
        <s v="РЭД 04/06-65 от 08.06.2018"/>
        <s v="РЭД 18/06-68 от 18.06.2018"/>
        <s v="РЭД 18/06-66 от 18.06.2018"/>
        <s v="РЭД 18/06-69 от 18.06.2018"/>
        <s v="РЭД 19/06-70 от 19.06.2018"/>
        <s v="РЭД 19/06-71 от 19.06.2018"/>
        <s v="РЭД 20/06-71 от 20.06.2018"/>
        <s v="РЭД 20/06-73 от 21.06.2018"/>
        <s v="РЭД 20/06-74 от 21.06.2018"/>
        <s v="РЭД 22/06-76 от 22.06.2018"/>
        <s v="РЭД 22/06-77 от 22.06.2018"/>
        <s v="РЭД 27/06-78 от 27.06.2018"/>
        <s v="РЭД 27/06-79 от 27.06.2018"/>
        <s v="РЭД 28/06-80 от 28.06.2018"/>
        <s v="РЭД 29/06-81 от 29.06.2018"/>
        <s v="РЭД 03/07-83 от 03.07.2018"/>
        <s v="РЭД 03/07-84 от 03.07.2018"/>
        <s v="РЭД 04/07-90 от 04.07.2018"/>
        <s v="РЭД 05/07-87 от 05.07.2018"/>
        <s v="РЭД 05/07-86 от 05.07.2018"/>
        <s v="РЭД 05/07-88 от 05.07.2018"/>
        <s v="РЭД 05/07-89 от 05.07.2018"/>
        <s v="РЭД 06/07-92 от 06.07.2018"/>
        <s v="РЭД 06/07-93 от 06.07.2018"/>
        <s v="РЭД 09/07-94 от 09.07.2018"/>
        <s v="РЭД 09/07-95 от 09.07.2018"/>
        <s v="РЭД 09/07-96 от 10.07.2018"/>
        <s v="РЭД 10/07-97 от 10.07.2018"/>
        <s v="РЭД 11/07-99 от 11.07.2018"/>
        <s v="РЭД 16/07-101 от 11.07.2018"/>
        <s v="РЭД 16/07-102 от 16.07.2018"/>
        <s v="РЭД 17/07-100 от 17.07.2018"/>
        <s v="РЭД 18/07-104 от 18.07.2018"/>
        <s v="РЭД 17/07-103 от 17.07.2018"/>
        <s v="РЭД 18/07-105 от 18.07.2018"/>
        <s v="РЭД 19/07-106 от 19.07.2018"/>
        <s v="РЭД 19/07-107 от 19.07.2018"/>
        <s v="РЭД 20/07-109 от 20.07.2018"/>
        <s v="РЭД 23/07-111 от 23.07.2018"/>
        <s v="РЭД 24/07-113 от 24.07.2018"/>
        <s v="РЭД 24/07-112 от 24.07.2018"/>
        <s v="РЭД 25/07-114 от 25.07.2018"/>
        <s v="РЭД 26/07-116 от 26.07.2018"/>
        <s v="РЭД 26/07-117 от 26.07.2018"/>
        <s v="РЭД 27/07-118 от 27.07.2018"/>
        <s v="РЭД 27/07-111 от 27.07.2018"/>
        <s v="РЭД 27/07-120 от 27.07.2018"/>
        <s v="РЭД 30/07-122 от 30.07.2018"/>
        <s v="РЭД 31/07-123 от 31.07.2018"/>
        <s v="РЭД 30/07-121 от 30.07.2018"/>
        <s v="Упаковка Автоваз"/>
        <s v="Упаковка Жатко"/>
        <s v="РЭД 03/08-124 от 03.08.2018"/>
        <s v="РЭД 03/08-126 от 03.08.2018"/>
        <s v="РЭД 03/08-127 от 03.08.2018"/>
        <s v="РЭД 03/08-128 от 03.08.2018"/>
        <s v="РЭД 06/08-129 от 06.08.2018"/>
        <s v="РЭД 06/08-130 от 06.08.2018"/>
        <s v="РЭД 07/08-131 от 07.08.2018"/>
        <s v="РЭД 07/08-132 от 07.08.2018"/>
        <s v="РЭД 07/08-133 от 07.08.2018"/>
        <s v="РЭД 07/08-134 от 07.08.2018"/>
        <s v="РЭД 07/08-135 от 07.08.2018"/>
        <s v="РЭД 09/08-136 от 09.08.2018"/>
        <s v="РЭД 09/08-137 от 07.08.2018"/>
        <s v="РЭД 10/08-138 от 10.08.2018"/>
        <s v="РЭД 13/08-139 от 13.08.2018"/>
        <s v="РЭД 13/08-140 от 13.08.2018"/>
        <s v="РЭД 13/08-141 от 13.08.2018"/>
        <s v="РЭД 14/08-142 от 14.08.2018"/>
        <s v="РЭД 15/08-143 от 15.08.2018"/>
        <s v="РЭД 16/08-144 от 16.08.2018"/>
        <s v="РЭД 16/08-145 от 16.08.2018"/>
        <s v="РЭД 21/08-146 от 21.08.2018"/>
        <s v="РЭД 21/08-147 от 21.08.2018"/>
        <s v="РЭД 22/08-148 от 22.08.2018"/>
        <s v="Фумигация"/>
        <s v="РЭД 27/08-149 от 27.08.2018"/>
        <s v="РЭД 28/08-150 от 28.08.2018"/>
        <s v="РЭД 28/08-152 от 28.08.2018"/>
        <s v="РЭД 28/08-151 от 28.08.2018"/>
        <s v="РЭД 29/08-153 от 29.08.2018"/>
        <s v="РЭД 30/08-155 от 30.08.2018"/>
        <s v="РЭД 30/08-156 от 30.08.2018"/>
        <s v="РЭД 30/08-154 от 30.08.2018"/>
        <s v="РЭД 30/08-157 от 30.08.2018"/>
        <s v="РЭД 31/08-158 от 31.08.2018"/>
        <s v="РЭД 31/08-159 от 31.08.2019"/>
        <s v="РЭД 01/09-160 от 01.09.2018"/>
        <s v="РЭД 03/09-162 от 03.09.2018"/>
        <s v="РЭД 04/09-163/164 от 04.09.2018"/>
        <s v="РЭД 05/09-165 от 05.09.2018"/>
        <s v="РЭД 05/09-166 от 05.09.2018"/>
        <s v="РЭД 06/09-167 от 06.09.2018"/>
        <s v="РЭД 06/09-170 от 06.09.2018"/>
        <s v="РЭД 07/09-168 от 07.09.2018"/>
        <s v="РЭД 10/09-171 от 10.09.2018"/>
        <s v="РЭД 10/09-172 от 10.09.2018"/>
        <s v="РЭД 10/09-173 от 10.09.2018"/>
        <s v="РЭД 10/09-174 от 10.09.2018"/>
        <s v="РЭД 03/09-169 от 03.09.2018"/>
        <s v="РЭД 11/09-175 от 11.09.2018"/>
        <s v="РЭД 11/09-177/178 от 11.09.2018"/>
        <s v="РЭД 11/09-176 от 11.09.2018"/>
        <s v="РЭД 12/09-179 от 12.09.2018"/>
        <s v="РЭД 12/09-180 от 12.09.2018"/>
        <s v="РЭД 13/09-183 от 13.09.2018"/>
        <s v="РЭД 13/09-181/182 от 13.09.2018"/>
        <s v="РЭД 13/09-184 от 13.09.2018"/>
        <s v="РЭД 14/09-185/186 от 14.09.2018"/>
        <s v="РЭД 17/09-187 от 17.09.2018"/>
        <s v="РЭД 18/09-188 от 18.09.2018"/>
        <s v="РЭД 18/09-189 от 18.09.2018"/>
        <s v="РЭД 18/09-190 от 18.09.2018"/>
        <s v="РЭД 19/09-192 от 19.09.2018"/>
        <s v="РЭД 19/09-191/191 от 19.09.2018"/>
        <s v="РЭД 20/09-193 от 20.09.2018"/>
        <s v="РЭД 20/09-194 от 20.09.2018"/>
        <s v="РЭД 21/09-196 от 21.09.2018"/>
        <s v="РЭД 21/09-195 от 21.09.2018"/>
        <s v="РЭД 21/09-197/198 от 20.09.2018"/>
        <s v="РЭД 21/09-199 от 20.09.2018"/>
        <s v="РЭД 21/09-200 от 20.09.2018"/>
        <s v="РЭД 20/09-201/202 от 20.09.2018"/>
        <s v="РЭД 24/09-203 от 24.09.2018"/>
        <s v="РЭД 24/09-204 от 24.09.2018"/>
        <s v="РЭД 25/09-205/206 от 27.09.2018"/>
        <s v="РЭД 25/09-208 от 25.09.2018"/>
        <s v="РЭД 25/09-209 от 25.09.2018"/>
        <s v="РЭД 26/09-210 от 26.09.2010"/>
        <s v="РЭД 26/09-211/212 от 26.09.2010"/>
        <s v="РЭД 26/09-214 от 26.09.2018"/>
        <s v="РЭД 26/09-213 от 26.09.2018,"/>
        <s v="РЭД 27/09-218/219 от 20.09.2028"/>
        <s v="РЭД 27/09-220 от 27.09.2018"/>
        <s v="РЭД 27/09-215 от 27.09.2018"/>
        <s v="РЭД 27/09-221 от 27.09.2018"/>
        <s v="РЭД 27/09-216/217от 27.09.2018"/>
        <s v="РЭД 28/09-226 от 28.09.2018"/>
        <s v="РЭД 28/09-225 от 28.09.2018"/>
        <s v="РЭД 27/09-222 от 27.09.2018"/>
        <s v="РЭД 28/09-224 от 28.09.2018"/>
        <s v="РЭД 28/09-227 от 28.09.2018"/>
        <s v="приложение к договору заявка № 6"/>
        <s v="приложение к договору заявка № 7"/>
        <s v="за изготовление поддонов"/>
        <s v="РЭД 01/10-228/229 от 01.10.2018"/>
        <s v="РЭД 01/10-230 от 01.10.2018"/>
        <s v="РЭД 01/10-231 от 01.10.2018"/>
        <s v="РЭД 01/10-232/233 от 01.10.2018"/>
        <s v="РЭД 01/10-234 от 01.10.2018"/>
        <s v="РЭД 01/10-235 от 01.10.2018"/>
        <s v="РЭД 02/10-236 от 02.10.2018"/>
        <s v="РЭД 02/10-237 от 02.10.2018"/>
        <s v="РЭД 02/10-238 от 02.10.2018"/>
        <s v="РЭД 02/10-239 от 02.10.2018"/>
        <s v="РЭД 02/10-240 от 02.10.2018"/>
        <s v="РЭД 02/10-241 от 02.10.2018"/>
        <s v="РЭД 02/10-242 от  02.10.2018"/>
        <s v="РЭД 02/10-243 от 02.10.2018"/>
        <s v="РЭД 03/10-245 от 03.10.2018"/>
        <s v="РЭД 03/10-244/246 от 02.10.2018"/>
        <s v="РЭД 03/10-247 от 03.10.2018"/>
        <s v="РЭД 04/10-248 от 04.10.2018"/>
        <s v="РЭД 04/10-250 от 04.10.2018"/>
        <s v="РЭД 05/10-250 от 05.10.2018"/>
        <s v="РЭД 04/10-249 от 04.10.2018"/>
        <s v="РЭД 05/10-252 от 05.10.2018"/>
        <s v="РЭД 05/10-251 от 05.10.2018"/>
        <s v="РЭД 05/10-253 от 05.10.2018"/>
        <s v="РЭД 05/10-254 от 05.10.2018"/>
        <s v="РЭД 05/10-255 от 05.10.2018"/>
        <s v="РЭД 05/10-256 от 05.10.2018"/>
        <s v="РЭД 08/10-257 от 08.10.2018"/>
        <s v="РЭД 08/10-258 от 08.10.2018"/>
        <s v="РЭД 08/10-259 от 08.10.2018"/>
        <s v="РЭД 08/10-260 от 08.10.2018"/>
        <s v="РЭД 08/10-261 от 08.10.2018"/>
        <s v="РЭД 08/10-262 от 08.10.2018"/>
        <s v="РЭД 08/10-263 от 08.10.2018"/>
        <s v="РЭД 08/10-264 от 08.10.2018"/>
        <s v="РЭД 08/10-265 от 08.10.2018"/>
        <s v="РЭД 08/10-266 от 08.10.2018"/>
        <s v="РЭД 09/10-267 от 09.10.2018"/>
        <s v="РЭД 09/10-269 от 09.10.2018"/>
        <s v="РЭД 09/10-270/271 от 09.10.2018"/>
        <s v="РЭД 11/10-272/273 от 11.10.2018"/>
        <s v="РЭД 11/10-274 от 11.10.2018"/>
        <s v="РЭД 11/10-275 от 11.10.2018"/>
        <s v="РЭД 11/10-276 от 11.10.2018"/>
        <s v="упаковка"/>
        <s v="РЭД 11/10-277 от 11.10.2018"/>
        <s v="РЭД 12/10-280 от 12.10.2018"/>
        <s v="РЭД 12/10-278/279от 12.10.2018"/>
        <s v="РЭД 12/10-282 от 12.10.2018"/>
        <s v="РЭД 12/10-283 от 12.10.2018"/>
        <s v="РЭД 12/10-281 от 12.10.2018"/>
        <s v="РЭД 15/10-284/285 от 15.10.2018"/>
        <s v="РЭД 15/10-286/287 от 15.10.2018"/>
        <s v="РЭД 15/10-288 от 15.10.2018"/>
        <s v="упаковка кузовов"/>
        <s v="РЭД 17/10-289 от 17.10.2018"/>
        <s v="РЭД 17/10-290/292 от 17.10.2018"/>
        <s v="РЭД 08/10-291/293 от 17.10.2018"/>
        <s v="РЭД 19/10-294 от 19.10.2018"/>
        <s v="РЭД 18/10-295 от 18.10.2018"/>
        <s v="РЭД 19/10-296 от 19.10.2018"/>
        <s v="РЭД 19/10-297/299 от 19.10.2018"/>
        <s v="РЭД 19/10-300298 от 19.10.2018"/>
        <s v="РЭД 19/10-302 от 19.10.2018"/>
        <s v="РЭД 19/10-301 от 19.10.2018"/>
        <s v="РЭД 22/10-303 от 22.10.2018"/>
        <s v="РЭД 22/10-304 от 22.10.2018"/>
        <s v="РЭД 22/10-305 от 22.10.2018"/>
        <s v="РЭД 23/10-305 от 22.10.2018"/>
        <s v="РЭД 23/10-306 от 23.10.2018"/>
        <s v="РЭД 24/10-307 от 24.10.2018"/>
        <s v="РЭД 24/10-308 от 24.10.2018"/>
        <s v="РЭД 24/10-309 от 24.10.2018"/>
        <s v="РЭД 25/10-310 от 24.10.2018"/>
        <s v="РЭД 25/10-311 от 25.10.2018"/>
        <s v="РЭД 25/10-312/316 от 25.10.2018"/>
        <s v="РЭД 26/10-313 от 26.10.2018"/>
        <s v="РЭД 26/10-314 от 26.10.2018"/>
        <s v="РЭД 26/10-315 от 26.10.2018"/>
        <s v="РЭД 26/10-317 от 26.10.2018"/>
        <s v="РЭД 29/10-318 от 26.10.2018"/>
        <s v="РЭД 29/10-319 от 26.10.2018"/>
        <s v="РЭД 29/10-320 от 29.10.2018"/>
        <s v="РЭД 29/10-321 от 29.10.2018"/>
        <s v="РЭД 30/10-322 от 30.10.2018"/>
        <s v="РЭД 30/10-323 от 30.10.2018"/>
        <s v="упаковка КОРОБОК ПЕРЕДАЧ"/>
        <s v="РЭД 31/10-324 от 31.10.2018"/>
        <s v="РЭД 31/10-325 от 31.10.2018"/>
        <s v="РЭД 01/11-327 от 01.10.2018"/>
        <s v="РЭД 01/11-328 от 01.11.2018"/>
        <s v="РЭД 02/11-329 от 02.11.2018"/>
        <s v="РЭД 06/11-333 от 06.11.2018"/>
        <s v="РЭД 06/11-334 от 06.11.2018"/>
        <s v="РЭД 06/11-335/336 от 06.11.2018"/>
        <s v="РЭД 07/11-337 от 07.11.2018"/>
        <s v="РЭД 07/11-338 от 07.11.2018"/>
        <s v="РЭД 07/11-339 от 07.11.2018"/>
        <s v="РЭД 08/11-340 от 08.11.2018"/>
        <s v="РЭД 08/11-341 от 08.11.2018"/>
        <s v="РЭД 08/11-344 от 08.11.2018"/>
        <s v="РЭД 08/11-342/343 от 08.11.2018"/>
        <s v="РЭД 09/11-345 от 09.11.2018"/>
        <s v="РЭД 09/11-346/347 от 09.11.2018"/>
        <s v="РЭД 09/11-348 от 09.11.2018"/>
        <s v="РЭД 09/11-349 от 09.11.2018"/>
        <s v="РЭД 09/11-351 от 09.11.2018"/>
        <s v="РЭД 09/11-352 от 12.11.2018"/>
        <s v="РЭД 09/11-353 от 12.11.2018"/>
        <s v="РЭД 12/11-354 от 12.11.2018"/>
        <s v="РЭД 12/11-359 от 12.11.2018"/>
        <s v="РЭД 12/11-355 от 12.11.2018"/>
        <s v="РЭД 12/11-356 от 12.10.2018"/>
        <s v="РЭД 12/11-357 от 12.10.2018"/>
        <s v="РЭД 12/11-358 от 12.11.2018"/>
        <s v="РЭД 13/11-365 от 12.11.2018"/>
      </sharedItems>
    </cacheField>
    <cacheField name=" 6">
      <sharedItems containsDate="1" containsBlank="1" containsMixedTypes="1" count="127">
        <s v="дата заявки"/>
        <d v="2018-05-15T00:00:00"/>
        <d v="2018-04-13T00:00:00"/>
        <d v="2018-04-05T00:00:00"/>
        <d v="2018-04-17T00:00:00"/>
        <d v="2018-04-18T00:00:00"/>
        <d v="2018-04-23T00:00:00"/>
        <d v="2018-04-27T00:00:00"/>
        <d v="2018-04-26T00:00:00"/>
        <d v="2018-04-28T00:00:00"/>
        <d v="2018-04-12T00:00:00"/>
        <d v="2018-05-22T00:00:00"/>
        <d v="2018-05-08T00:00:00"/>
        <d v="2018-04-25T00:00:00"/>
        <d v="2018-05-11T00:00:00"/>
        <d v="2018-05-19T00:00:00"/>
        <d v="2018-05-21T00:00:00"/>
        <d v="2018-05-17T00:00:00"/>
        <d v="2018-04-09T00:00:00"/>
        <d v="2018-03-16T00:00:00"/>
        <d v="2018-05-03T00:00:00"/>
        <d v="2018-05-23T00:00:00"/>
        <d v="2018-05-25T00:00:00"/>
        <d v="2018-05-31T00:00:00"/>
        <d v="2018-05-28T00:00:00"/>
        <d v="2018-06-01T00:00:00"/>
        <d v="2018-06-04T00:00:00"/>
        <d v="2018-06-06T00:00:00"/>
        <d v="2018-06-07T00:00:00"/>
        <d v="2018-06-08T00:00:00"/>
        <d v="2018-06-09T00:00:00"/>
        <d v="2018-06-13T00:00:00"/>
        <d v="2018-06-18T00:00:00"/>
        <d v="2018-06-19T00:00:00"/>
        <d v="2018-06-20T00:00:00"/>
        <d v="2018-06-21T00:00:00"/>
        <d v="2018-06-22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m/>
        <d v="2018-08-03T00:00:00"/>
        <d v="2018-08-06T00:00:00"/>
        <d v="2018-08-07T00:00:00"/>
        <d v="2018-08-09T00:00:00"/>
        <d v="2018-08-10T00:00:00"/>
        <d v="2018-08-13T00:00:00"/>
        <d v="2018-08-14T00:00:00"/>
        <d v="2018-08-15T00:00:00"/>
        <d v="2018-08-16T00:00:00"/>
        <d v="2018-08-22T00:00:00"/>
        <d v="2018-08-21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7T00:00:00"/>
        <d v="2018-09-06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2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7T00:00:00"/>
        <d v="2018-10-19T00:00:00"/>
        <d v="2018-10-18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28T00:00:00"/>
        <d v="2018-10-31T00:00:00"/>
        <d v="2018-11-01T00:00:00"/>
        <d v="2018-11-02T00:00:00"/>
        <d v="2018-11-06T00:00:00"/>
        <d v="2018-11-07T00:00:00"/>
        <d v="2018-11-08T00:00:00"/>
        <d v="2018-11-09T00:00:00"/>
        <d v="2018-11-12T00:00:00"/>
        <d v="2018-11-13T00:00:00"/>
      </sharedItems>
    </cacheField>
    <cacheField name=" 7">
      <sharedItems containsMixedTypes="1" containsNumber="1" containsInteger="1" count="10">
        <s v="месяц/ год"/>
        <n v="5"/>
        <n v="4"/>
        <n v="3"/>
        <n v="6"/>
        <n v="7"/>
        <n v="8"/>
        <n v="9"/>
        <n v="10"/>
        <n v="11"/>
      </sharedItems>
    </cacheField>
    <cacheField name="Откуда, вся информация" numFmtId="0">
      <sharedItems containsBlank="1" count="101">
        <s v="место загрузки"/>
        <s v="Испания"/>
        <s v="Белоярский (Свердловская обл.)"/>
        <s v="Тольятти Самарская область"/>
        <s v="Тульская область г. Алексин"/>
        <s v="Вологодская область, г. Волжский"/>
        <s v="Тульская область г. Узловая"/>
        <s v="п. Шушары Санкт-Петербург"/>
        <s v="Санкт-Петербург"/>
        <s v="Тольятти Самарская область х2"/>
        <s v="Советск"/>
        <s v="Советск-Венев Тульская обл."/>
        <s v="Казань"/>
        <s v="Тольятти"/>
        <s v="Челябинск"/>
        <s v="Ульяновск"/>
        <s v="Кстово Нижегородская обл"/>
        <s v="г. Волгоград"/>
        <s v="г. Казань"/>
        <s v="Хотьково МО"/>
        <s v="Липецкая область Грязнинский р-н, с. Казинка"/>
        <s v="Тольятти Самарская обл х2"/>
        <s v="Советск (Тульская область)"/>
        <s v="Салаир Кемеровская область"/>
        <s v="Советск Венев (Тульская область)"/>
        <s v="Тольятти (Самарская область)"/>
        <s v="пос. Белоярский СВ"/>
        <s v="Советск Тульская обл."/>
        <s v="Венев (Тульская область)"/>
        <s v="Венев - Советск (Тульская область)"/>
        <s v="Набережные Челны"/>
        <s v="Подольск МО"/>
        <s v="Покров (Подольский р-н)"/>
        <s v="Советск - Венев (Тульская обл)"/>
        <s v="Екатеринбург"/>
        <s v="г. Челябинск"/>
        <s v="г. Дзержинск"/>
        <s v="Бокситогорск ЛО"/>
        <s v="Великие Луки, Россия"/>
        <s v="Шушары Санкт-Петербург"/>
        <s v="Белорецк"/>
        <s v="г.Дзержинск (Нижегородской обл.)"/>
        <s v="Шереметьево Карго"/>
        <s v="г. Москва"/>
        <s v="г. Красноярск"/>
        <s v="Домодедово МО"/>
        <s v="г. Магнитогорск-г. Магнитогорск"/>
        <s v="с. Покров Подольский р-н МО"/>
        <m/>
        <s v="г. Екатеринбург"/>
        <s v="Турция, Бурса"/>
        <s v="г. Пенза"/>
        <s v="г. Стрельна ЛО"/>
        <s v="пос. Белоярский Свердловской области "/>
        <s v="Венев - Советск Тульская область"/>
        <s v="г. Всеволожск"/>
        <s v="г. Кувшиново (Тверская обл.)"/>
        <s v="Москва "/>
        <s v="Большой сундарь"/>
        <s v="г. Новочебоксарск"/>
        <s v="г. Нижний Новгород"/>
        <s v="г. Домодедово МО"/>
        <s v="Усть-Кут "/>
        <s v="Смышляевка Самара"/>
        <s v="Нижний Новгород"/>
        <s v="Внуково МО"/>
        <s v="г. Подольск"/>
        <s v="г. Новосибирск"/>
        <s v="Москва 2 места"/>
        <s v="г. Тольятти"/>
        <s v="г. Краснодар, г. Ростов-на-Дону"/>
        <s v="г. Самара"/>
        <s v="г. Тимашевск"/>
        <s v="ст. Дондуковская Республика Адыгея"/>
        <s v="г. Камен-Шахтинский Ростовская область"/>
        <s v="г. Калуга "/>
        <s v="д. Трошково Раменский р-н МО"/>
        <s v="г. Новосибирск "/>
        <s v="Венев-Советск (Тульской области)"/>
        <s v="г. Советск, г. Венев (Тульякой области)"/>
        <s v="ст. Павловская Краснодарский край"/>
        <s v="г. Тольятти (Самарская область)"/>
        <s v="г. Мытищи МО"/>
        <s v="г. Советск (Тульякой области)"/>
        <s v="г. Ульяновск"/>
        <s v="г. Пыть-Ях2"/>
        <s v="г. Советск -г. Венев (Тульская область)"/>
        <s v="ст. Новотитановская Краснодарский край"/>
        <s v="г. Королев МО"/>
        <s v="с. Ишлы РБ"/>
        <s v="г. Тюмень"/>
        <s v="с. Ягодное, Ставропольский р-н Самарская область"/>
        <s v="г. Реммаш"/>
        <s v="г. Советск г. Венев. (Тульякой области)"/>
        <s v="г. Санкт-Петербург"/>
        <s v="г. Владимир"/>
        <s v="г. Стерлитамак"/>
        <s v="г. Аксай -Ижевск-Пермь"/>
        <s v="п. Смышляевка Самарская обл."/>
        <s v="г. Волжск Республика Мари Эл"/>
        <s v="г. Советск Тульской области"/>
      </sharedItems>
    </cacheField>
    <cacheField name=" 8">
      <sharedItems containsDate="1" containsBlank="1" containsMixedTypes="1" count="149">
        <s v="когда загрузка"/>
        <d v="2018-05-16T00:00:00"/>
        <d v="2018-04-16T00:00:00"/>
        <d v="2018-04-14T00:00:00"/>
        <d v="2018-04-18T00:00:00"/>
        <d v="2018-04-19T00:00:00"/>
        <d v="2018-04-24T00:00:00"/>
        <d v="2018-04-28T00:00:00"/>
        <d v="2018-04-17T00:00:00"/>
        <d v="2018-05-22T00:00:00"/>
        <d v="2018-05-10T00:00:00"/>
        <d v="2018-04-25T00:00:00"/>
        <d v="2018-05-14T00:00:00"/>
        <d v="2018-05-19T00:00:00"/>
        <d v="2018-05-18T00:00:00"/>
        <d v="2018-05-17T00:00:00"/>
        <d v="2018-04-10T00:00:00"/>
        <d v="2018-05-21T00:00:00"/>
        <d v="2018-03-21T00:00:00"/>
        <d v="2018-05-05T00:00:00"/>
        <d v="2018-06-29T00:00:00"/>
        <d v="2018-05-23T00:00:00"/>
        <d v="2018-05-24T00:00:00"/>
        <d v="2018-05-26T00:00:00"/>
        <d v="2018-05-31T00:00:00"/>
        <d v="2018-06-01T00:00:00"/>
        <d v="2018-06-04T00:00:00"/>
        <d v="2018-06-05T00:00:00"/>
        <d v="2018-06-06T00:00:00"/>
        <d v="2018-06-08T00:00:00"/>
        <d v="2018-06-09T00:00:00"/>
        <d v="2018-06-15T00:00:00"/>
        <d v="2018-06-10T00:00:00"/>
        <d v="2018-06-13T00:00:00"/>
        <d v="2018-06-19T00:00:00"/>
        <d v="2018-06-20T00:00:00"/>
        <d v="2018-06-22T00:00:00"/>
        <d v="2018-06-21T00:00:00"/>
        <d v="2018-06-25T00:00:00"/>
        <d v="2018-06-26T00:00:00"/>
        <d v="2018-07-02T00:00:00"/>
        <d v="2018-06-28T00:00:00"/>
        <d v="2018-07-04T00:00:00"/>
        <d v="2018-07-06T00:00:00"/>
        <d v="2018-07-08T00:00:00"/>
        <d v="2018-07-09T00:00:00"/>
        <d v="2018-07-07T00:00:00"/>
        <d v="2018-07-12T00:00:00"/>
        <d v="2018-07-16T00:00:00"/>
        <s v="18-19.07.2018"/>
        <d v="2018-07-11T00:00:00"/>
        <s v="12-13.07"/>
        <d v="2018-07-19T00:00:00"/>
        <d v="2018-07-18T00:00:00"/>
        <d v="2018-07-20T00:00:00"/>
        <d v="2018-07-22T00:00:00"/>
        <d v="2018-07-24T00:00:00"/>
        <d v="2018-07-25T00:00:00"/>
        <d v="2018-07-26T00:00:00"/>
        <d v="2018-07-27T00:00:00"/>
        <d v="2018-07-28T00:00:00"/>
        <d v="2018-07-31T00:00:00"/>
        <d v="2018-08-01T00:00:00"/>
        <m/>
        <d v="2018-08-03T00:00:00"/>
        <d v="2018-08-07T00:00:00"/>
        <d v="2018-08-08T00:00:00"/>
        <d v="2018-08-10T00:00:00"/>
        <d v="2018-08-11T00:00:00"/>
        <d v="2018-08-14T00:00:00"/>
        <n v="20"/>
        <d v="2018-08-15T00:00:00"/>
        <d v="2018-08-18T00:00:00"/>
        <d v="2018-08-17T00:00:00"/>
        <d v="2018-08-16T00:00:00"/>
        <d v="2018-08-24T00:00:00"/>
        <d v="2018-08-22T00:00:00"/>
        <d v="2018-08-25T00:00:00"/>
        <d v="2018-08-27T00:00:00"/>
        <d v="2018-08-28T00:00:00"/>
        <d v="2018-08-30T00:00:00"/>
        <d v="2018-09-01T00:00:00"/>
        <d v="2018-09-03T00:00:00"/>
        <d v="2018-09-02T00:00:00"/>
        <d v="2018-08-31T00:00:00"/>
        <d v="2018-08-21T00:00:00"/>
        <s v="01/02.09"/>
        <d v="2018-09-04T00:00:00"/>
        <d v="2018-09-05T00:00:00"/>
        <d v="2018-09-08T00:00:00"/>
        <d v="2018-09-10T00:00:00"/>
        <d v="2018-09-07T00:00:00"/>
        <d v="2018-09-06T00:00:00"/>
        <d v="2018-09-09T00:00:00"/>
        <d v="2018-09-12T00:00:00"/>
        <d v="2018-09-11T00:00:00"/>
        <d v="2018-09-15T00:00:00"/>
        <d v="2018-09-14T00:00:00"/>
        <d v="2018-09-13T00:00:00"/>
        <d v="2018-09-17T00:00:00"/>
        <d v="2018-09-20T00:00:00"/>
        <s v="18-19.09"/>
        <d v="2018-09-22T00:00:00"/>
        <d v="2018-09-19T00:00:00"/>
        <d v="2018-09-21T00:00:00"/>
        <d v="2018-09-24T00:00:00"/>
        <d v="2018-09-27T00:00:00"/>
        <d v="2018-09-25T00:00:00"/>
        <d v="2018-09-29T00:00:00"/>
        <d v="2018-09-26T00:00:00"/>
        <d v="2018-09-28T00:00:00"/>
        <d v="2018-10-01T00:00:00"/>
        <d v="2018-09-30T00:00:00"/>
        <d v="2018-10-02T00:00:00"/>
        <d v="2018-10-03T00:00:00"/>
        <d v="2018-10-04T00:00:00"/>
        <d v="2018-10-06T00:00:00"/>
        <d v="2018-10-05T00:00:00"/>
        <d v="2018-10-09T00:00:00"/>
        <d v="2018-10-08T00:00:00"/>
        <d v="2018-10-13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29T00:00:00"/>
        <d v="2018-10-30T00:00:00"/>
        <d v="2018-10-31T00:00:00"/>
        <d v="2018-11-03T00:00:00"/>
        <d v="2018-11-01T00:00:00"/>
        <d v="2018-11-02T00:00:00"/>
        <d v="2018-11-10T00:00:00"/>
        <d v="2018-11-07T00:00:00"/>
        <d v="2018-11-09T00:00:00"/>
        <d v="2018-11-08T00:00:00"/>
        <d v="2018-11-12T00:00:00"/>
        <d v="2018-11-13T00:00:00"/>
        <d v="2018-11-14T00:00:00"/>
      </sharedItems>
    </cacheField>
    <cacheField name=" 9" numFmtId="0">
      <sharedItems containsBlank="1" count="77">
        <s v="характер груза"/>
        <s v="авто Лада"/>
        <s v="оборудование"/>
        <s v="жгутики"/>
        <s v="Эмаль НЦ"/>
        <s v="Шины без упаковки"/>
        <s v="Пластик АБС"/>
        <s v="автокомпаненты"/>
        <s v="Токопровод"/>
        <s v="Штамповая оснастка"/>
        <s v="АДР-9"/>
        <s v="Автокомпаненты в Контейнерах"/>
        <s v="Гигиена на паллетах"/>
        <s v="Пластиковые трубы"/>
        <s v="Автомобиль"/>
        <s v="алюминивый профиль"/>
        <s v="Трубы 40*1,5"/>
        <s v="Трубы 40*1,6"/>
        <s v="Люки"/>
        <s v="краски 3 класс опасности"/>
        <s v="Неопасная химия"/>
        <s v="бампера"/>
        <s v="Лотки Бетонные"/>
        <s v="измерительные приборы"/>
        <s v="труба 6 м. ПВХ"/>
        <s v="Абразивные материалы"/>
        <s v="руллоны металла"/>
        <s v="Тетрапод (металлоформа) неопасный"/>
        <s v="Бетоносместители"/>
        <s v="коробки"/>
        <s v="автокомпоненты"/>
        <s v="Колесные пары"/>
        <s v="Мукалатура"/>
        <s v="Электропровод"/>
        <s v="шины автомобильные"/>
        <s v="металлопрокат"/>
        <m/>
        <s v="метизы 1 поддон "/>
        <s v="бытовая химия"/>
        <s v="бумага в рулонах"/>
        <s v="бытовая техника"/>
        <s v="фумигация"/>
        <s v="гигиена на палетах"/>
        <s v="гофракортон"/>
        <s v="металоконструкции"/>
        <s v="водонагреватели и отопительное оборудование"/>
        <s v="ведра с мастикой"/>
        <s v="труба2 места "/>
        <s v="Изоляторы"/>
        <s v="Трубы пластиковые"/>
        <s v="кормовые добавки"/>
        <s v="ЖБИ"/>
        <s v="трубы профильные"/>
        <s v="рычаги"/>
        <s v="сахар на паллетах"/>
        <s v="сухие строительные смеси"/>
        <s v="ТНП"/>
        <s v="упаковка штампов"/>
        <s v="изготовление поддонов"/>
        <s v="К/И"/>
        <s v="везем опоры и отводы, резьбы"/>
        <s v="электроусилители рулевого управления"/>
        <s v="профиль пвх"/>
        <s v="упаковка "/>
        <s v="труба профильная"/>
        <s v="упаковка кузовов"/>
        <s v="33 паллеты 20 т"/>
        <s v="рычаг, подрамник"/>
        <s v="профиль "/>
        <s v="трубы"/>
        <s v="сельхоз техника"/>
        <s v="тепроизолирующий материал"/>
        <s v="упаковка коробок передач"/>
        <s v="листы металла в пачках"/>
        <s v="запчасти для ЖД"/>
        <s v="ПВХ"/>
        <s v="поликорбонат"/>
      </sharedItems>
    </cacheField>
    <cacheField name="Куда, вся информация" numFmtId="0">
      <sharedItems containsBlank="1" count="130">
        <s v="место выгрузки"/>
        <s v="Тольятти"/>
        <s v="Добрянка (Пермский край)"/>
        <s v="п. Шушары Санкт Петербург"/>
        <s v="Шереметьево Карго"/>
        <s v="Ульяновск ДМГ МОРИ"/>
        <s v="Кингисеппский ЛО"/>
        <s v="г. Ижевск"/>
        <s v="Узбекистан Андижан"/>
        <s v="Нижний Новгородх2"/>
        <s v="Симферополь"/>
        <s v="Самара"/>
        <s v="г. Губаха Пермский край"/>
        <s v="Тольятт Самарская область"/>
        <s v="Миовени, Титу Румыния"/>
        <s v="п. Таежный Красноярского края"/>
        <s v="Питешти Румыния"/>
        <s v="Белоярский Свердловской области"/>
        <s v="Шушары, Санкт Петербург"/>
        <s v="Сведловская область, г. Каменск-Уральский"/>
        <s v="г. Пермь"/>
        <s v="Тольятти Самарская область"/>
        <s v="Новосибирск"/>
        <s v="Усть Кут (Иркутская область)"/>
        <s v="Екатеринбург"/>
        <s v="Взморье Калининградская область"/>
        <s v="Атырау (Казахстан)"/>
        <s v="Ноябрьск"/>
        <s v="Старый оскол Белгород. обл"/>
        <s v="Челябинск"/>
        <s v="Хотьково МО"/>
        <s v="Титу Румыния"/>
        <s v="Аксай Ростовской области"/>
        <s v="Мурманск"/>
        <s v="СО р.п. Верхнее Дубово"/>
        <s v="Пермский край"/>
        <s v="п.Шушары Санкт-Петербург"/>
        <s v="г. Стомперторин, Нидерланды"/>
        <s v="ГО Первоуральск, а/д федерального знач. Р-242 Пермь - Екатеринбург, на 3 км "/>
        <s v="Киров"/>
        <s v="Ле-Манн (Франция)"/>
        <s v="г. Нижневартовск"/>
        <s v="Внуково МО,"/>
        <s v="Ягодное (Ставропольский)"/>
        <s v="г. Тверь"/>
        <s v="г. Челябинск"/>
        <s v="г. Соликамск Пермский край"/>
        <s v="Белорецк"/>
        <m/>
        <s v="пос. Рощинский Лип. обл."/>
        <s v="Ижевск"/>
        <s v="пос. Белоярский Свердловской обл."/>
        <s v="Санкт-Петербург"/>
        <s v="г. Ульяновск ДМГ Мори"/>
        <s v="Казань"/>
        <s v="г. Пенза "/>
        <s v="г. Самара"/>
        <s v="Респ.Татарстан, Лаишевский р-н, с.Столбище"/>
        <s v="Внуково МО"/>
        <s v="Елабуга"/>
        <s v="Одинцово"/>
        <s v="пос. Иня Онгудайский р-н Республика Алтай"/>
        <s v="п. Шушары Санкт-Петербург"/>
        <s v="Санкт-Петербург - Мурманск"/>
        <s v="д. Студеновка Шацкий р-н Рязанская обл."/>
        <s v="г. Омск"/>
        <s v="г. Нижний Новгород"/>
        <s v="г. Брянск"/>
        <s v="г. Самара, 2 места разгрузки, г. Екатеринбург 2 места разгрузки"/>
        <s v="п. Таежный Красноярский край"/>
        <s v="Усть-Кут"/>
        <s v="г. Энгельс"/>
        <s v="Новочебоксарск"/>
        <s v="г. Старый Оскол"/>
        <s v="Самара - Уфа"/>
        <s v="Мокшан, Пензенская область"/>
        <s v="г. Череповец"/>
        <s v="г. Елабуга РТ"/>
        <s v="г. Красноярск"/>
        <s v="Чапаевск Самарская область"/>
        <s v="г. Набережные Челны"/>
        <s v="г. Ульяновск - г. Самара - г. Уфа"/>
        <s v="г. Саки Крым"/>
        <s v="г. Уфа"/>
        <s v="г. Ногинск МО"/>
        <s v="г. Всеволожск"/>
        <s v="г. Тольятти"/>
        <s v="Желтое, Оренбургская обл."/>
        <s v="д. Пархикасы, Чебоксарский р-н"/>
        <s v="г. Симферополь"/>
        <s v="г. Ростов -на- Дону"/>
        <s v="г. Воронеж"/>
        <s v="с. Перевозинка, Оренбургской области"/>
        <s v="г. Тюмень"/>
        <s v="г.Тольятти"/>
        <s v="г. Белгород"/>
        <s v="г. Москва"/>
        <s v="г. Новосибирск"/>
        <s v="с. Выселки, Краснодарский край"/>
        <s v="Обухово МО"/>
        <s v="г. Казань"/>
        <s v="г. Омск - г. Новосибирск"/>
        <s v="п. Горелово Санкт-Петербург"/>
        <s v="ЛО г. Кронштадт"/>
        <s v="Ле-Манн Франция"/>
        <s v="г. Мокшан Пензенская область"/>
        <s v="с. Ягодное Ставропольский р-н."/>
        <s v="г. Новый Уренгойх2"/>
        <s v="г. Екатеринбург"/>
        <s v="Мончегорск-Запалярный"/>
        <s v="г. Тольятти ОЭЗ"/>
        <s v="с.Детчино, Калужская область"/>
        <s v="г. Тольятти- г. Самара"/>
        <s v="Шереметьево Москва"/>
        <s v="с. Ягодное, Ставропольский р-н Самарская область"/>
        <s v="г. Краснодар"/>
        <s v="г. Хотьково"/>
        <s v="г. Алатырь"/>
        <s v="ОАЭ Тольятти"/>
        <s v="Калужская область дер. Козлово"/>
        <s v="Самара "/>
        <s v="г. Кострома"/>
        <s v="г. Похвистнево"/>
        <s v="Тульская область "/>
        <s v="Новотитаровская - Казань"/>
        <s v="г. Оренбург"/>
        <s v="г. Лиски"/>
        <s v="г. Берлин Германия"/>
        <s v="Миовени Румыния"/>
        <s v="г. Москва - г. Воронеж"/>
      </sharedItems>
    </cacheField>
    <cacheField name=" 10">
      <sharedItems containsDate="1" containsBlank="1" containsMixedTypes="1" count="144">
        <s v="когда выгрузка"/>
        <s v="22-23.05"/>
        <d v="2018-04-17T00:00:00"/>
        <d v="2018-04-20T00:00:00"/>
        <d v="2018-04-18T00:00:00"/>
        <d v="2018-04-26T00:00:00"/>
        <d v="2018-05-03T00:00:00"/>
        <m/>
        <d v="2018-05-23T00:00:00"/>
        <d v="2018-05-15T00:00:00"/>
        <d v="2018-04-28T00:00:00"/>
        <d v="2018-05-14T00:00:00"/>
        <d v="2018-05-21T00:00:00"/>
        <d v="2018-05-22T00:00:00"/>
        <d v="2018-05-18T00:00:00"/>
        <d v="2018-04-16T00:00:00"/>
        <d v="2018-03-26T00:00:00"/>
        <d v="2018-05-07T00:00:00"/>
        <d v="2018-06-01T00:00:00"/>
        <d v="2018-05-27T00:00:00"/>
        <d v="2018-05-28T00:00:00"/>
        <d v="2018-06-04T00:00:00"/>
        <d v="2018-06-06T00:00:00"/>
        <d v="2018-06-07T00:00:00"/>
        <d v="2018-06-12T00:00:00"/>
        <s v="12-13.06"/>
        <d v="2018-06-13T00:00:00"/>
        <d v="2018-06-18T00:00:00"/>
        <d v="2018-06-11T00:00:00"/>
        <d v="2018-06-22T00:00:00"/>
        <d v="2018-06-27T00:00:00"/>
        <d v="2018-06-25T00:00:00"/>
        <s v="22-25.06"/>
        <d v="2018-06-26T00:00:00"/>
        <d v="2018-07-04T00:00:00"/>
        <d v="2018-07-05T00:00:00"/>
        <s v="27-28.06"/>
        <d v="2018-06-29T00:00:00"/>
        <d v="2018-07-01T00:00:00"/>
        <d v="2018-07-02T00:00:00"/>
        <d v="2018-07-07T00:00:00"/>
        <d v="2018-07-10T00:00:00"/>
        <d v="2018-07-11T00:00:00"/>
        <d v="2018-07-09T00:00:00"/>
        <s v="11-12.07"/>
        <d v="2018-07-12T00:00:00"/>
        <d v="2018-07-13T00:00:00"/>
        <d v="2018-07-24T00:00:00"/>
        <d v="2018-07-19T00:00:00"/>
        <s v="25-26.07.2018"/>
        <s v="12/13.07.2018"/>
        <s v="17-18.07"/>
        <d v="2018-07-18T00:00:00"/>
        <s v="26.-26.07"/>
        <s v="24-25.07"/>
        <s v="19-20.07"/>
        <d v="2018-07-30T00:00:00"/>
        <d v="2018-07-23T00:00:00"/>
        <d v="2018-07-26T00:00:00"/>
        <d v="2018-07-25T00:00:00"/>
        <d v="2018-07-28T00:00:00"/>
        <d v="2018-07-27T00:00:00"/>
        <d v="2018-07-31T00:00:00"/>
        <d v="2018-08-06T00:00:00"/>
        <s v="31.07-01.08"/>
        <d v="2018-08-01T00:00:00"/>
        <d v="2018-08-07T00:00:00"/>
        <d v="2018-08-13T00:00:00"/>
        <d v="2018-08-10T00:00:00"/>
        <d v="2018-08-21T00:00:00"/>
        <d v="2018-08-17T00:00:00"/>
        <d v="2018-08-20T00:00:00"/>
        <d v="2018-08-26T00:00:00"/>
        <d v="2018-08-28T00:00:00"/>
        <d v="2018-08-24T00:00:00"/>
        <d v="2018-09-05T00:00:00"/>
        <d v="2018-08-30T00:00:00"/>
        <d v="2018-09-07T00:00:00"/>
        <d v="2018-09-03T00:00:00"/>
        <d v="2018-09-04T00:00:00"/>
        <d v="2018-09-06T00:00:00"/>
        <d v="2018-08-31T00:00:00"/>
        <d v="2018-09-11T00:00:00"/>
        <s v="07-10.09"/>
        <d v="2018-09-12T00:00:00"/>
        <d v="2018-09-14T00:00:00"/>
        <d v="2018-09-10T00:00:00"/>
        <d v="2018-09-09T00:00:00"/>
        <d v="2018-09-13T00:00:00"/>
        <d v="2018-09-18T00:00:00"/>
        <d v="2018-09-19T00:00:00"/>
        <d v="2018-09-17T00:00:00"/>
        <d v="2018-09-21T00:00:00"/>
        <d v="2018-09-25T00:00:00"/>
        <s v="20-21.09"/>
        <d v="2018-09-27T00:00:00"/>
        <d v="2018-09-28T00:00:00"/>
        <d v="2018-09-20T00:00:00"/>
        <d v="2018-09-24T00:00:00"/>
        <d v="2018-09-26T00:00:00"/>
        <d v="2018-10-01T00:00:00"/>
        <d v="2018-10-02T00:00:00"/>
        <d v="2018-10-05T00:00:00"/>
        <s v="30.09, 01.10, 02.10"/>
        <d v="2018-10-17T00:00:00"/>
        <d v="2018-10-09T00:00:00"/>
        <d v="2018-09-29T00:00:00"/>
        <d v="2018-10-03T00:00:00"/>
        <d v="2018-10-04T00:00:00"/>
        <d v="2018-10-11T00:00:00"/>
        <d v="2018-10-07T00:00:00"/>
        <d v="2018-10-08T00:00:00"/>
        <d v="2018-10-10T00:00:00"/>
        <d v="2018-10-15T00:00:00"/>
        <d v="2018-10-16T00:00:00"/>
        <d v="2018-10-13T00:00:00"/>
        <d v="2018-10-12T00:00:00"/>
        <d v="2018-10-18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1-06T00:00:00"/>
        <d v="2018-11-01T00:00:00"/>
        <d v="2018-10-27T00:00:00"/>
        <d v="2018-11-07T00:00:00"/>
        <d v="2018-11-02T00:00:00"/>
        <d v="2018-10-28T00:00:00"/>
        <d v="2018-11-05T00:00:00"/>
        <d v="2018-11-09T00:00:00"/>
        <d v="2018-11-13T00:00:00"/>
        <d v="2018-11-08T00:00:00"/>
        <d v="2018-11-14T00:00:00"/>
        <d v="2018-11-10T00:00:00"/>
        <s v="12-13.11"/>
        <d v="2018-11-12T00:00:00"/>
        <s v="14-15.11"/>
        <d v="2018-11-15T00:00:00"/>
        <d v="2018-11-20T00:00:00"/>
        <d v="2018-11-16T00:00:00"/>
      </sharedItems>
    </cacheField>
    <cacheField name="Данные от подрядчика" numFmtId="0">
      <sharedItems containsBlank="1" count="205">
        <s v="Нименование подрядчика"/>
        <m/>
        <s v="ООО Глобус Трейд"/>
        <s v="АС-Трак"/>
        <s v="Еврологус"/>
        <s v="СМТ"/>
        <s v="ООО ПРА"/>
        <s v="ООО Лидер Скан"/>
        <s v="ИП Плеханов П.С."/>
        <s v="ИП Исакова Н.А."/>
        <s v="ИП Брылунов А.Х."/>
        <s v="ИП Мишанин"/>
        <s v="ООО ТЛТ Транс"/>
        <s v="АКТАС, ООО"/>
        <s v="ИП Хлынцев Вячеслав Васильевич"/>
        <s v="ИП морозова А.Б."/>
        <s v="ООО Лидер Скан/ИП Прохоров Сергей Федорович"/>
        <s v="ТОО &quot;НИКАР Тренд&quot;"/>
        <s v="ИП Фахразеев Ильнас Фагимович АТИ 595890"/>
        <s v="ИП Батов Д.А."/>
        <s v="ООО &quot;Лого-Транс&quot;"/>
        <s v="ООО &quot;Луч-Транс&quot;/ИП Гожда В.Я."/>
        <s v="ИП Заманова Р.Г."/>
        <s v="Хромушкин Денис Александрович"/>
        <s v="ИП Добышев И.С."/>
        <s v="ИП Малахов В.Ф."/>
        <s v="ООО &quot;АвтоДвижение&quot;ИП Баянов С.Н."/>
        <s v="SRL Trans Live"/>
        <s v="ИП Заварзин С.В."/>
        <s v="ИП Садкова М.А."/>
        <s v="ИП Хрупов А.Н."/>
        <s v="ИП Исакова Н. А."/>
        <s v="ИП Люкшин В.М."/>
        <s v="ООО БелТрансВейс"/>
        <s v="ИП Зайнетдинова Наталья Васильевна"/>
        <s v="Ролирех Сервис"/>
        <s v="ООО Нильс"/>
        <s v="ИП Крючков А.В."/>
        <s v="Ту-Телл Логистик"/>
        <s v="ООО ТК Дилижанс"/>
        <s v="ООО ТрансЛегион"/>
        <s v="АВТОСТАЛЬ"/>
        <s v="Фаворит (4 ч. минимум)"/>
        <s v="ИП Сорокин И.С."/>
        <s v="ИП Штучка А.А."/>
        <s v="ИП Грязев А.Б."/>
        <s v="ООО Тайм"/>
        <s v="ТК Алмаз"/>
        <s v="ИП Константинов Г.Н."/>
        <s v="ИП Зарипов М.А."/>
        <s v="ИП Арсланов А.М."/>
        <s v="ИП Серков С.А."/>
        <s v="ИП Вильданов С.М."/>
        <s v="ИП Бреднева А.Д."/>
        <s v="ООО РосЭкспортДизайн"/>
        <s v="ООО СпецПоставка Л"/>
        <s v="ИП Чернов М.В."/>
        <s v="ИП Панферова Т.В."/>
        <s v="ООО АлвеТранс"/>
        <s v="ИП Середа С.В."/>
        <s v="ИП Миловидов А.Н."/>
        <s v="ООО Е-Транс"/>
        <s v="ИП Алмакаев Э.Р."/>
        <s v="ООО Фарт"/>
        <s v="ИП Шаталов В.В."/>
        <s v="ИП Мусин А.Н."/>
        <s v="ИП Шереметова О.В."/>
        <s v="ИП Радишевский С.П."/>
        <s v="ООО Удача"/>
        <s v="ООО Альянс (Исакова)"/>
        <s v="ИП Яшин А.А."/>
        <s v="ООО &quot;Антэк&quot;"/>
        <s v="ООО Универсал"/>
        <s v="ИП Бандалетов Е.Г."/>
        <s v="ИП Фетисов А.В."/>
        <s v="ООО Кама-Грейт"/>
        <s v="ИП Чикин М.В."/>
        <s v="ИП Гаврилов В.Н."/>
        <s v="ООО АЛТАЙТРАНС22"/>
        <s v="ИП Мухутдинов Ильнар Рамилович"/>
        <s v="ИП Квартыч В.А."/>
        <s v="ООО Луч-Транс"/>
        <s v="ООО Дельта"/>
        <s v="ИП Житина Н.Н."/>
        <s v="ИП Морозов Н.А."/>
        <s v="ИП Павлов А.П."/>
        <s v="ИП Бутурлина М.С."/>
        <s v="ИП Богданов Д.А."/>
        <s v="ИП Иванов С.Ю."/>
        <s v="ИП Садыков Р.Ф."/>
        <s v="ООО ТЭК &quot;Большегруз&quot;"/>
        <s v="ООО Турман"/>
        <s v="ИП Лопатева Г.А."/>
        <s v="ООО Успех-авто"/>
        <s v="ТЛК Платинум"/>
        <s v="ИП Прохоров С.Ф."/>
        <s v="ООО ТАТТРАНСКОМ"/>
        <s v="ИП Болтунова М.А."/>
        <s v="ООО &quot;ЭР-ПАРТС&quot;"/>
        <s v="ИП Хаба А.А."/>
        <s v="ООО &quot;Старооскольская Транспортная компания&quot;"/>
        <s v="ИП Ахматвалиев В.М."/>
        <s v="ИП Мазыкин С.А."/>
        <s v="ООО Экспомир-М"/>
        <s v="ИП Абрамейцева С.А."/>
        <s v="ИП Чебоксарова Л.А."/>
        <s v="ИП Насыбуллин А.И."/>
        <s v="ИП Варич В.И."/>
        <s v="ИП Ильина О.А."/>
        <s v="ИП Кочетова Е.Ю."/>
        <s v="ИП Никора Евгений"/>
        <s v="ИП Шаболта И.С."/>
        <s v="ИП Оганесян А.И."/>
        <s v="ИП Петрова М.Д."/>
        <s v="ИП Вохмин С.М."/>
        <s v="ИП Соловьев Р.О."/>
        <s v="ИП Капитонов Е.М"/>
        <s v="ИП Рыбченко Е.В."/>
        <s v="ИП Каменец Л.М."/>
        <s v="ИП Николаев А.О."/>
        <s v="ИП Миллер Г.А."/>
        <s v="ИП Бородина О. И."/>
        <s v="ИП Осипов С.В."/>
        <s v="ИП Ластовский П.В."/>
        <s v="ИП Семенов М.В."/>
        <s v="ИП Федоров А.Е."/>
        <s v="ИП Кудряшова О.И."/>
        <s v="ИП Соколов Я.Ф."/>
        <s v="ИП Орлов И.М."/>
        <s v="ИП Щерба А.Б."/>
        <s v="ИП Игнатьева Т.М."/>
        <s v="ИП Гурина М.С."/>
        <s v="ИП Буцков В.А."/>
        <s v="ИП Посохов А.С."/>
        <s v="ИП Мельников С.В."/>
        <s v="ИП Артемов А.В."/>
        <s v="ООО СистемаГрузоВИК"/>
        <s v="ИП Григоров В.И."/>
        <s v="ООО &quot;Декор-Логистик&quot;"/>
        <s v="ИП Титов Ю.А."/>
        <s v="ИП Михайлюков И.И."/>
        <s v="ООО КамТранс"/>
        <s v="ООО Слапыгин А.В."/>
        <s v="ИП Потапов С.А."/>
        <s v="ИП Лях И.А."/>
        <s v="ООО Декор-Логистик"/>
        <s v="ИП Дятлов С.В."/>
        <s v="ИП Ефремова Т.А."/>
        <s v="ООО &quot;ТрансЛегион&quot;"/>
        <s v="ИП Бакаева В.Д."/>
        <s v="ИП Макаров И.Н."/>
        <s v="ИП Гудов А.В."/>
        <s v="ИП Кривцова Д.С."/>
        <s v="ООО ЕТранс"/>
        <s v="ИП Костин Р.Б."/>
        <s v="ООО ТК РЕГИОН -31"/>
        <s v="ИП Заикин А.Ю./ИП Боев Е.В."/>
        <s v="ООО 5 Звезд"/>
        <s v="ИП Шакиров Ю.М."/>
        <s v="ИП Марченко А.А."/>
        <s v="ИП Подкапаев А.Е."/>
        <s v="ИП Бескровнов А.П."/>
        <s v="ООО ТРАНСХОЛДИНГ"/>
        <s v="ИП Губорева О.В."/>
        <s v="ООО Форсаж"/>
        <s v="ООО ТЭК Алина"/>
        <s v="ООО ТранзитСервис"/>
        <s v="ИП Майорова О.В."/>
        <s v="ООО &quot;ОлДи Групп&quot;"/>
        <s v="ИП Кучерявый И.А."/>
        <s v="ООО Фаворит"/>
        <s v="ИП Чижов М.А."/>
        <s v="ИП Махотин А.В."/>
        <s v="ИП Чалов В.В."/>
        <s v="ИП Орлов М.С."/>
        <s v="ИП Венедиктов И.С."/>
        <s v="ООО &quot;РИЧТРАНС&quot;"/>
        <s v="ИП Стукалов Н.Н."/>
        <s v="ООО &quot;РОСАГРОТРАНС&quot;"/>
        <s v="ООО &quot;АЛПро Транс&quot;"/>
        <s v="ИП Ефремов К.Б."/>
        <s v="ИП Сало Н.А."/>
        <s v="ООО ТК Ф1 Логистик"/>
        <s v="ИП Сычева А.А."/>
        <s v="ИП Кубанцева Т.Я."/>
        <s v="ИП Харитонов А.А."/>
        <s v="ООО &quot;ТАТТРАНСКОМ&quot;"/>
        <s v="ИП Спиридонов А.С."/>
        <s v="ИП Лебедина С.Н."/>
        <s v="ИП Орешкина О.А."/>
        <s v="ИП Исайкова Т.И."/>
        <s v="ИП Зеленина Ж.Ю."/>
        <s v="ИП Борисов В.В."/>
        <s v="ООО &quot;ЗЕРНОВОЗИМ&quot;"/>
        <s v="ООО Спец-Сервис"/>
        <s v="ИП Лысый С.В."/>
        <s v="ИП Нисриев М. Д."/>
        <s v="ООО Гарант"/>
        <s v="ИП Новиков А.Н."/>
        <s v="ООО ТРАНСАЛЬЯНС"/>
        <s v="ИП Коркин Р.В."/>
        <s v="ИП Мрищук Ф.В."/>
        <s v="ИП Гарипов Ф.Н."/>
        <s v="ИП Зайнуллин Р.Б."/>
        <s v="ООО Авангард "/>
      </sharedItems>
    </cacheField>
    <cacheField name=" 11">
      <sharedItems containsDate="1" containsBlank="1" containsMixedTypes="1" count="243">
        <s v="№ счета"/>
        <n v="1"/>
        <n v="94"/>
        <n v="69"/>
        <n v="439"/>
        <n v="92"/>
        <n v="175"/>
        <n v="10"/>
        <n v="14"/>
        <n v="1499"/>
        <n v="1597"/>
        <n v="1576"/>
        <n v="1475"/>
        <n v="1469"/>
        <n v="155"/>
        <n v="138"/>
        <n v="135"/>
        <n v="113"/>
        <n v="122"/>
        <n v="31"/>
        <n v="3304"/>
        <n v="3388"/>
        <n v="366"/>
        <d v="2018-05-25T00:00:00"/>
        <n v="3155"/>
        <m/>
        <n v="18038"/>
        <n v="108"/>
        <n v="201"/>
        <n v="165"/>
        <n v="2637"/>
        <n v="2636"/>
        <n v="48"/>
        <n v="5"/>
        <n v="238"/>
        <n v="60"/>
        <n v="286"/>
        <n v="19"/>
        <n v="1914"/>
        <n v="199"/>
        <n v="150"/>
        <n v="83"/>
        <n v="274"/>
        <n v="43"/>
        <n v="253"/>
        <n v="209"/>
        <n v="791"/>
        <n v="289"/>
        <n v="105"/>
        <n v="68"/>
        <n v="435"/>
        <s v="наличка"/>
        <n v="29"/>
        <s v="02072018-1"/>
        <n v="51"/>
        <n v="141"/>
        <n v="350"/>
        <n v="3600"/>
        <n v="52"/>
        <n v="45"/>
        <n v="143"/>
        <n v="270"/>
        <n v="320"/>
        <n v="819"/>
        <n v="437"/>
        <n v="4348"/>
        <n v="371"/>
        <n v="44"/>
        <n v="420"/>
        <s v="07/066"/>
        <n v="602"/>
        <n v="34"/>
        <n v="474"/>
        <n v="78"/>
        <n v="63"/>
        <n v="64"/>
        <s v="тк0013840"/>
        <n v="2509"/>
        <n v="59"/>
        <n v="149"/>
        <n v="100"/>
        <s v="127/К"/>
        <n v="106"/>
        <n v="65"/>
        <n v="114"/>
        <n v="70"/>
        <n v="110"/>
        <n v="317"/>
        <n v="293"/>
        <n v="370"/>
        <n v="369"/>
        <n v="2515"/>
        <n v="2516"/>
        <n v="2695"/>
        <n v="2795"/>
        <n v="2585"/>
        <n v="134"/>
        <s v="2018-08-018"/>
        <n v="57"/>
        <n v="27"/>
        <n v="624"/>
        <n v="262"/>
        <n v="90"/>
        <n v="86"/>
        <n v="136"/>
        <s v="-------------"/>
        <n v="25"/>
        <n v="303"/>
        <n v="856"/>
        <s v="---------------"/>
        <n v="47"/>
        <n v="232"/>
        <s v="12/15"/>
        <n v="77"/>
        <n v="860"/>
        <n v="814"/>
        <s v="РЭД 05/09-165"/>
        <n v="146"/>
        <n v="444"/>
        <s v="154/9/2018"/>
        <n v="755"/>
        <n v="361"/>
        <n v="869"/>
        <n v="868"/>
        <n v="1077"/>
        <n v="514"/>
        <n v="635"/>
        <n v="66"/>
        <n v="109"/>
        <n v="213"/>
        <n v="706"/>
        <n v="139"/>
        <n v="873"/>
        <n v="874"/>
        <s v="268 ТК"/>
        <n v="62"/>
        <n v="2753"/>
        <n v="707"/>
        <n v="178"/>
        <n v="55"/>
        <n v="403"/>
        <s v="24/09-203"/>
        <n v="507"/>
        <n v="953"/>
        <n v="2"/>
        <n v="880"/>
        <n v="419"/>
        <n v="200"/>
        <d v="2018-10-16T00:00:00"/>
        <n v="423"/>
        <n v="881"/>
        <s v="27/09-215"/>
        <n v="81"/>
        <n v="36"/>
        <n v="8"/>
        <n v="406"/>
        <n v="12"/>
        <n v="416"/>
        <n v="417"/>
        <n v="920"/>
        <n v="886"/>
        <n v="338"/>
        <n v="505"/>
        <n v="53"/>
        <n v="1595"/>
        <n v="257"/>
        <n v="271"/>
        <n v="214"/>
        <n v="277"/>
        <n v="540"/>
        <n v="308"/>
        <n v="190"/>
        <n v="385"/>
        <n v="316"/>
        <n v="4"/>
        <n v="125"/>
        <n v="1605"/>
        <n v="853"/>
        <n v="852"/>
        <d v="4024-01-01T00:00:00"/>
        <n v="54"/>
        <n v="171"/>
        <n v="957"/>
        <n v="296"/>
        <n v="101"/>
        <s v="П0000001240"/>
        <n v="500"/>
        <d v="4072-01-01T00:00:00"/>
        <n v="443"/>
        <n v="966"/>
        <n v="76"/>
        <n v="152"/>
        <n v="38"/>
        <n v="80"/>
        <n v="795"/>
        <n v="772"/>
        <n v="599"/>
        <d v="2018-10-02T00:00:00"/>
        <n v="450"/>
        <n v="168"/>
        <n v="453"/>
        <s v="198-М"/>
        <n v="264"/>
        <n v="1604"/>
        <n v="305"/>
        <n v="458"/>
        <n v="459"/>
        <n v="1281"/>
        <s v="10/121"/>
        <n v="172"/>
        <n v="521"/>
        <n v="522"/>
        <n v="640"/>
        <n v="915"/>
        <n v="95"/>
        <n v="672"/>
        <n v="901"/>
        <s v="324/325"/>
        <n v="56"/>
        <n v="950"/>
        <n v="322"/>
        <n v="798"/>
        <n v="1009"/>
        <s v="ИП-000158"/>
        <n v="1378"/>
        <n v="158"/>
        <s v="Б-0630"/>
        <n v="206"/>
        <n v="794"/>
        <s v="152/1"/>
        <n v="112"/>
        <s v="БН"/>
        <n v="144"/>
        <n v="130"/>
        <n v="402"/>
        <n v="2083"/>
        <s v="37/05"/>
        <n v="154"/>
        <n v="173"/>
        <n v="711"/>
        <n v="170"/>
        <s v="03/18"/>
        <n v="1541"/>
      </sharedItems>
    </cacheField>
    <cacheField name=" 12">
      <sharedItems containsDate="1" containsBlank="1" containsMixedTypes="1" count="12">
        <s v="ТТН/CMR (да/нет)"/>
        <m/>
        <s v="ДА"/>
        <s v="НЕ БУДЕТ"/>
        <s v="скан"/>
        <s v="НЕТ"/>
        <d v="2018-06-01T00:00:00"/>
        <s v="да/02.07"/>
        <s v="да/09.07"/>
        <s v="получила копию СМР"/>
        <s v="да/06.07"/>
        <n v="0"/>
      </sharedItems>
    </cacheField>
    <cacheField name=" 13">
      <sharedItems containsDate="1" containsBlank="1" containsMixedTypes="1" count="133">
        <s v="дата счета"/>
        <d v="2018-05-23T00:00:00"/>
        <d v="2018-04-17T00:00:00"/>
        <d v="2018-04-20T00:00:00"/>
        <d v="2018-04-21T00:00:00"/>
        <d v="2018-04-26T00:00:00"/>
        <s v="28.04 срыв погрузкин"/>
        <d v="2018-05-03T00:00:00"/>
        <d v="2018-06-08T00:00:00"/>
        <d v="2018-05-25T00:00:00"/>
        <d v="2018-05-16T00:00:00"/>
        <d v="2018-05-24T00:00:00"/>
        <d v="2018-05-14T00:00:00"/>
        <d v="2018-05-21T00:00:00"/>
        <d v="2018-05-22T00:00:00"/>
        <d v="2018-05-28T00:00:00"/>
        <m/>
        <d v="2018-05-17T00:00:00"/>
        <d v="2018-03-27T00:00:00"/>
        <d v="2018-05-07T00:00:00"/>
        <d v="2018-06-01T00:00:00"/>
        <d v="2018-05-26T00:00:00"/>
        <d v="2018-05-29T00:00:00"/>
        <d v="2018-05-30T00:00:00"/>
        <d v="2018-06-04T00:00:00"/>
        <d v="2018-06-05T00:00:00"/>
        <d v="2018-06-06T00:00:00"/>
        <d v="2018-06-13T00:00:00"/>
        <d v="2018-06-18T00:00:00"/>
        <d v="2018-06-12T00:00:00"/>
        <d v="2018-06-20T00:00:00"/>
        <d v="2018-06-27T00:00:00"/>
        <d v="2018-06-19T00:00:00"/>
        <d v="2018-06-26T00:00:00"/>
        <d v="2018-06-28T00:00:00"/>
        <d v="2018-06-25T00:00:00"/>
        <d v="2018-06-21T00:00:00"/>
        <d v="2018-07-05T00:00:00"/>
        <d v="2018-07-01T00:00:00"/>
        <d v="2018-07-02T00:00:00"/>
        <d v="2018-07-03T00:00:00"/>
        <d v="2018-07-04T00:00:00"/>
        <d v="2018-07-11T00:00:00"/>
        <d v="2018-07-09T00:00:00"/>
        <d v="2018-07-12T00:00:00"/>
        <d v="2018-07-13T00:00:00"/>
        <d v="2018-07-20T00:00:00"/>
        <d v="2018-07-19T00:00:00"/>
        <d v="2018-07-25T00:00:00"/>
        <d v="2018-07-18T00:00:00"/>
        <d v="2018-07-24T00:00:00"/>
        <d v="2018-07-30T00:00:00"/>
        <d v="2018-08-24T00:00:00"/>
        <d v="2018-07-23T00:00:00"/>
        <d v="2018-07-26T00:00:00"/>
        <d v="2018-07-28T00:00:00"/>
        <d v="2018-07-31T00:00:00"/>
        <d v="2018-08-06T00:00:00"/>
        <d v="2018-08-03T00:00:00"/>
        <d v="2018-08-01T00:00:00"/>
        <d v="2018-08-08T00:00:00"/>
        <d v="2018-08-07T00:00:00"/>
        <d v="2018-08-13T00:00:00"/>
        <d v="2018-08-21T00:00:00"/>
        <d v="2018-08-09T00:00:00"/>
        <d v="2018-08-10T00:00:00"/>
        <d v="2018-08-27T00:00:00"/>
        <d v="2018-08-17T00:00:00"/>
        <d v="2018-08-22T00:00:00"/>
        <d v="2018-08-20T00:00:00"/>
        <d v="2018-08-28T00:00:00"/>
        <d v="2018-08-30T00:00:00"/>
        <d v="2018-09-10T00:00:00"/>
        <d v="2018-09-04T00:00:00"/>
        <d v="2018-08-31T00:00:00"/>
        <d v="2018-09-05T00:00:00"/>
        <d v="2018-09-13T00:00:00"/>
        <d v="2018-09-11T00:00:00"/>
        <d v="2018-09-12T00:00:00"/>
        <d v="2018-09-14T00:00:00"/>
        <d v="2018-09-09T00:00:00"/>
        <d v="2018-09-17T00:00:00"/>
        <d v="2018-09-24T00:00:00"/>
        <d v="2018-09-18T00:00:00"/>
        <d v="2018-09-25T00:00:00"/>
        <d v="2018-10-01T00:00:00"/>
        <d v="2018-09-20T00:00:00"/>
        <d v="2018-09-28T00:00:00"/>
        <d v="2018-10-02T00:00:00"/>
        <d v="2018-09-26T00:00:00"/>
        <d v="2018-09-27T00:00:00"/>
        <d v="2018-10-09T00:00:00"/>
        <d v="2018-10-17T00:00:00"/>
        <d v="2018-10-04T00:00:00"/>
        <d v="2018-09-29T00:00:00"/>
        <d v="2018-10-03T00:00:00"/>
        <d v="2018-10-12T00:00:00"/>
        <d v="2018-10-05T00:00:00"/>
        <d v="2018-10-08T00:00:00"/>
        <d v="2018-10-18T00:00:00"/>
        <d v="2018-10-15T00:00:00"/>
        <n v="0"/>
        <d v="2018-10-16T00:00:00"/>
        <d v="2018-10-11T00:00:00"/>
        <d v="2018-10-13T00:00:00"/>
        <d v="2018-10-10T00:00:00"/>
        <d v="2018-10-23T00:00:00"/>
        <d v="2018-10-22T00:00:00"/>
        <d v="2018-10-30T00:00:00"/>
        <d v="2018-10-24T00:00:00"/>
        <d v="2018-10-26T00:00:00"/>
        <d v="2018-10-25T00:00:00"/>
        <d v="2018-11-05T00:00:00"/>
        <d v="2018-11-06T00:00:00"/>
        <d v="2018-10-28T00:00:00"/>
        <d v="2018-11-08T00:00:00"/>
        <d v="2018-10-29T00:00:00"/>
        <d v="2018-11-01T00:00:00"/>
        <d v="2018-10-31T00:00:00"/>
        <d v="2019-11-01T00:00:00"/>
        <d v="2018-11-07T00:00:00"/>
        <d v="2018-11-02T00:00:00"/>
        <d v="2018-11-09T00:00:00"/>
        <d v="2018-11-10T00:00:00"/>
        <d v="2018-11-12T00:00:00"/>
        <d v="2018-11-19T00:00:00"/>
        <d v="2018-12-07T00:00:00"/>
        <d v="2018-11-13T00:00:00"/>
        <d v="2018-11-15T00:00:00"/>
        <d v="2018-11-20T00:00:00"/>
        <d v="2018-11-14T00:00:00"/>
        <d v="2019-11-19T00:00:00"/>
        <d v="2018-11-16T00:00:00"/>
      </sharedItems>
    </cacheField>
    <cacheField name=" 14">
      <sharedItems containsBlank="1" containsMixedTypes="1" containsNumber="1" count="116">
        <s v="сумма счета"/>
        <n v="2900"/>
        <n v="16000"/>
        <n v="25000"/>
        <n v="64900"/>
        <n v="12980"/>
        <n v="36000"/>
        <n v="18000"/>
        <n v="16048"/>
        <n v="53000"/>
        <n v="450"/>
        <n v="50000"/>
        <n v="144000"/>
        <n v="145000"/>
        <n v="57000"/>
        <n v="48000"/>
        <n v="16050"/>
        <n v="49000"/>
        <n v="1600"/>
        <n v="160000"/>
        <n v="1250"/>
        <n v="75000"/>
        <n v="78000"/>
        <n v="33000"/>
        <n v="65000"/>
        <n v="165000"/>
        <n v="150000"/>
        <n v="116000"/>
        <n v="125000"/>
        <n v="104000"/>
        <n v="8000"/>
        <n v="22000"/>
        <n v="175000"/>
        <n v="95000"/>
        <n v="120000"/>
        <n v="23000"/>
        <n v="153000"/>
        <n v="100000"/>
        <n v="31000"/>
        <n v="85000"/>
        <n v="46000"/>
        <n v="1500"/>
        <n v="70000"/>
        <n v="93000"/>
        <n v="102000"/>
        <n v="55000"/>
        <n v="1400"/>
        <n v="24000"/>
        <n v="123758.56"/>
        <n v="37000"/>
        <n v="1450"/>
        <n v="13000"/>
        <s v="2600+50"/>
        <n v="2800"/>
        <n v="180000"/>
        <n v="170000"/>
        <n v="9000"/>
        <n v="35000"/>
        <n v="28000"/>
        <n v="15000"/>
        <n v="11000"/>
        <n v="0"/>
        <n v="5000"/>
        <n v="14000"/>
        <n v="27000"/>
        <n v="5400"/>
        <n v="10600"/>
        <n v="2650"/>
        <n v="62000"/>
        <n v="19000"/>
        <n v="149000"/>
        <n v="59000"/>
        <n v="127000"/>
        <n v="80000"/>
        <n v="21000"/>
        <n v="58000"/>
        <n v="20000"/>
        <n v="29000"/>
        <n v="39000"/>
        <n v="146000"/>
        <n v="10000"/>
        <n v="225000"/>
        <n v="105000"/>
        <n v="40000"/>
        <n v="52000"/>
        <n v="32000"/>
        <n v="79000"/>
        <n v="77000"/>
        <n v="47000"/>
        <n v="101737.62"/>
        <n v="19500"/>
        <n v="44000"/>
        <m/>
        <n v="17000"/>
        <n v="107000"/>
        <n v="26000"/>
        <n v="60000"/>
        <n v="109000"/>
        <n v="38000"/>
        <n v="45000"/>
        <n v="30000"/>
        <n v="148000"/>
        <n v="63000"/>
        <n v="4200"/>
        <n v="97000"/>
        <n v="84000"/>
        <n v="135000"/>
        <n v="3700"/>
        <n v="3000"/>
        <n v="51000"/>
        <n v="72000"/>
        <n v="90000"/>
        <n v="43000"/>
        <n v="2500"/>
        <n v="92413.05"/>
        <n v="97246.24"/>
      </sharedItems>
    </cacheField>
    <cacheField name=" 15">
      <sharedItems containsBlank="1" containsMixedTypes="1" containsNumber="1" containsInteger="1" count="9">
        <s v="НДС/БЕЗ НДС"/>
        <m/>
        <s v="НДС"/>
        <n v="0"/>
        <s v="БЕЗ НДС"/>
        <s v="НДС 0"/>
        <s v="наличка"/>
        <s v="с НДС"/>
        <s v="карта"/>
      </sharedItems>
    </cacheField>
    <cacheField name=" 16" numFmtId="0">
      <sharedItems containsBlank="1" count="6">
        <s v="валюта счета"/>
        <s v="ЕВРО"/>
        <s v="RUB"/>
        <s v="USD"/>
        <s v="EUR"/>
        <m/>
      </sharedItems>
    </cacheField>
    <cacheField name=" 17">
      <sharedItems containsBlank="1" containsMixedTypes="1" containsNumber="1" containsInteger="1" count="19">
        <s v="Аванс сумма"/>
        <m/>
        <n v="20000"/>
        <n v="48000"/>
        <n v="49000"/>
        <n v="110000"/>
        <n v="60000"/>
        <n v="75000"/>
        <n v="58000"/>
        <n v="29000"/>
        <n v="72000"/>
        <n v="76000"/>
        <n v="35000"/>
        <n v="53000"/>
        <n v="34000"/>
        <n v="40000"/>
        <n v="68000"/>
        <n v="70000"/>
        <n v="120000"/>
      </sharedItems>
    </cacheField>
    <cacheField name=" 18">
      <sharedItems containsDate="1" containsBlank="1" containsMixedTypes="1" count="19">
        <s v="Дата Аванса"/>
        <m/>
        <d v="2018-06-01T00:00:00"/>
        <d v="2018-06-04T00:00:00"/>
        <d v="2018-06-22T00:00:00"/>
        <s v="21.06.2018/27.06.2018"/>
        <d v="2018-06-27T00:00:00"/>
        <d v="2018-06-25T00:00:00"/>
        <d v="2018-06-26T00:00:00"/>
        <d v="2018-07-04T00:00:00"/>
        <d v="2018-07-05T00:00:00"/>
        <d v="2018-07-09T00:00:00"/>
        <d v="2018-07-10T00:00:00"/>
        <d v="2018-09-04T00:00:00"/>
        <d v="2018-09-05T00:00:00"/>
        <d v="2018-09-14T00:00:00"/>
        <d v="2018-09-17T00:00:00"/>
        <s v="29.12.18/01.02.19"/>
        <s v="01.02.19/29.12.18"/>
      </sharedItems>
    </cacheField>
    <cacheField name=" 19">
      <sharedItems containsBlank="1" containsMixedTypes="1" containsNumber="1" count="210">
        <s v="кост для нас с НДС"/>
        <s v="X"/>
        <n v="16000"/>
        <n v="25000"/>
        <n v="59100"/>
        <n v="12000"/>
        <n v="36000"/>
        <n v="18000"/>
        <n v="14700"/>
        <n v="53000"/>
        <n v="27800"/>
        <n v="53800"/>
        <n v="144000"/>
        <n v="145000"/>
        <n v="57000"/>
        <n v="48000"/>
        <n v="16050"/>
        <n v="214600"/>
        <n v="49000"/>
        <n v="118400"/>
        <n v="160000"/>
        <n v="90000"/>
        <n v="50000"/>
        <n v="80250"/>
        <n v="83460"/>
        <n v="35310"/>
        <n v="65000"/>
        <n v="165000"/>
        <n v="150000"/>
        <n v="124120"/>
        <n v="133750"/>
        <n v="111280"/>
        <n v="9440"/>
        <n v="22000"/>
        <n v="175000"/>
        <n v="166667"/>
        <n v="156042"/>
        <n v="160500"/>
        <n v="95000"/>
        <n v="128400"/>
        <n v="131579"/>
        <n v="23959"/>
        <n v="171200"/>
        <n v="163710"/>
        <n v="104167"/>
        <n v="31000"/>
        <n v="88542"/>
        <n v="49500"/>
        <n v="120833"/>
        <n v="153000"/>
        <n v="111000"/>
        <n v="72917"/>
        <n v="120834"/>
        <n v="96875"/>
        <n v="106250"/>
        <n v="130209"/>
        <n v="57200"/>
        <n v="159375"/>
        <n v="103600"/>
        <n v="123758.56"/>
        <n v="37000"/>
        <n v="52083.333333333336"/>
        <n v="107300"/>
        <n v="13000"/>
        <n v="199800"/>
        <n v="3000"/>
        <n v="187500"/>
        <n v="18750"/>
        <n v="177084"/>
        <n v="9375"/>
        <n v="35000"/>
        <n v="29167"/>
        <n v="38542"/>
        <n v="15000"/>
        <n v="52084"/>
        <n v="182292"/>
        <n v="11459"/>
        <n v="47917"/>
        <n v="177083"/>
        <n v="1"/>
        <n v="5000"/>
        <n v="14000"/>
        <n v="28125"/>
        <n v="5625"/>
        <n v="8000"/>
        <n v="10600"/>
        <n v="55000"/>
        <n v="11828"/>
        <n v="201889.72"/>
        <n v="129032"/>
        <n v="64584"/>
        <n v="66667"/>
        <n v="59375"/>
        <n v="19792"/>
        <n v="8602"/>
        <n v="19355"/>
        <n v="155209"/>
        <n v="0"/>
        <n v="61459"/>
        <n v="127000"/>
        <n v="83334"/>
        <n v="26042"/>
        <n v="21000"/>
        <n v="156250"/>
        <n v="60417"/>
        <n v="20000"/>
        <n v="25806"/>
        <n v="34555"/>
        <n v="30209"/>
        <m/>
        <n v="22917"/>
        <n v="11458"/>
        <n v="40625"/>
        <n v="67709"/>
        <n v="152880"/>
        <n v="156021"/>
        <n v="10472"/>
        <n v="61781"/>
        <n v="52356"/>
        <n v="225000"/>
        <n v="20943"/>
        <n v="62000"/>
        <n v="151832"/>
        <n v="33000"/>
        <n v="157069"/>
        <n v="105000"/>
        <n v="41885"/>
        <n v="60733"/>
        <n v="54451"/>
        <n v="52357"/>
        <n v="33508"/>
        <n v="82723"/>
        <n v="80629"/>
        <n v="49215"/>
        <n v="57592"/>
        <n v="78534"/>
        <n v="101737.62"/>
        <n v="62827"/>
        <n v="167539"/>
        <n v="20419"/>
        <n v="15707"/>
        <n v="13613"/>
        <n v="46073"/>
        <n v="26178"/>
        <n v="29319"/>
        <n v="17801"/>
        <n v="73298"/>
        <n v="107000"/>
        <n v="14660"/>
        <n v="18848"/>
        <n v="21990"/>
        <n v="20942"/>
        <n v="24084"/>
        <n v="27225"/>
        <n v="32461"/>
        <n v="61780"/>
        <n v="23037"/>
        <n v="19000"/>
        <n v="19895"/>
        <n v="109000"/>
        <n v="30000"/>
        <n v="83770"/>
        <n v="39791"/>
        <n v="47120"/>
        <n v="31414"/>
        <n v="120000"/>
        <n v="64921"/>
        <n v="157446"/>
        <n v="89950"/>
        <n v="54450"/>
        <n v="32000"/>
        <n v="26450"/>
        <n v="64921.465968586388"/>
        <n v="66670"/>
        <n v="4200"/>
        <n v="156020.94240837696"/>
        <n v="101570.68062827225"/>
        <n v="60732.984293193716"/>
        <n v="107930"/>
        <n v="52356.020942408381"/>
        <n v="87960"/>
        <n v="142860"/>
        <n v="18842"/>
        <n v="60000"/>
        <n v="37700"/>
        <n v="3700"/>
        <n v="61780.104712041888"/>
        <n v="62827.225130890052"/>
        <n v="1400"/>
        <n v="111111.11111111112"/>
        <n v="3174.6031746031749"/>
        <n v="185185.1851851852"/>
        <n v="84660"/>
        <n v="49735.449735449736"/>
        <n v="19050"/>
        <n v="13760"/>
        <n v="74074.074074074073"/>
        <n v="53970"/>
        <n v="80000"/>
        <n v="11000"/>
        <n v="15870"/>
        <n v="68783.068783068782"/>
        <n v="25400"/>
        <n v="76190.476190476198"/>
        <n v="45502.645502645508"/>
        <n v="179894.17989417989"/>
        <n v="2500"/>
        <n v="10000"/>
        <n v="92413.05"/>
        <n v="102906.07407407409"/>
      </sharedItems>
    </cacheField>
    <cacheField name=" 20">
      <sharedItems containsBlank="1" containsMixedTypes="1" containsNumber="1" containsInteger="1" count="28">
        <m/>
        <s v="X остаток"/>
        <n v="16000"/>
        <n v="25000"/>
        <n v="59100"/>
        <n v="12000"/>
        <n v="36000"/>
        <n v="18000"/>
        <n v="14700"/>
        <n v="53000"/>
        <n v="27800"/>
        <n v="53800"/>
        <n v="124000"/>
        <n v="125000"/>
        <n v="57000"/>
        <n v="0"/>
        <n v="16050"/>
        <n v="214600"/>
        <n v="118400"/>
        <n v="50000"/>
        <n v="80250"/>
        <n v="83460"/>
        <n v="35310"/>
        <n v="65000"/>
        <n v="105000"/>
        <n v="87000"/>
        <n v="112000"/>
        <n v="157000"/>
      </sharedItems>
    </cacheField>
    <cacheField name=" 21" numFmtId="0">
      <sharedItems containsBlank="1" count="4">
        <s v="оплачен, да, нет"/>
        <s v="нет"/>
        <s v="ДА"/>
        <m/>
      </sharedItems>
    </cacheField>
    <cacheField name=" 22">
      <sharedItems containsBlank="1" containsMixedTypes="1" containsNumber="1" containsInteger="1" count="29">
        <s v="дата опаты по счету, в к/д"/>
        <n v="30"/>
        <n v="5"/>
        <n v="10"/>
        <n v="14"/>
        <m/>
        <n v="7"/>
        <s v="50%/50%"/>
        <n v="21"/>
        <s v="50% по ФЗ остаток 7 дней"/>
        <n v="15"/>
        <s v="50% по факту загрузки 50 % - 10 "/>
        <s v="50% по факту загрузки 50 % - 10"/>
        <s v="20 % 5 дней по сканам /80% по оригиналам"/>
        <s v="20 % ФЗ 10 дней по оригиналам"/>
        <s v="30%ФЗ 10 по скан"/>
        <s v="30% по ФЗ отстаток 10 к/д"/>
        <s v="50% по ФЗ остаток 10 к/д"/>
        <s v="20% по сканам 5 дней 80% - 10"/>
        <s v="наличка в понед 02.07"/>
        <s v="53000 ФЗ остаток 5"/>
        <n v="20"/>
        <s v="-"/>
        <s v="7 б"/>
        <s v="7Б"/>
        <s v="10б"/>
        <s v="5б"/>
        <n v="0"/>
        <s v="по ФЗ"/>
      </sharedItems>
    </cacheField>
    <cacheField name=" 23" numFmtId="0">
      <sharedItems containsBlank="1" count="9">
        <s v="оригинал/скан"/>
        <m/>
        <s v="ОРИГИНАЛ"/>
        <s v="СКАН"/>
        <s v="ФВ"/>
        <s v="ФЗ"/>
        <s v="-"/>
        <s v="сканам"/>
        <s v="б/по сканам"/>
      </sharedItems>
    </cacheField>
    <cacheField name=" 24">
      <sharedItems containsDate="1" containsBlank="1" containsMixedTypes="1" count="9">
        <s v="крайний срок опалаты"/>
        <d v="2018-01-01T00:00:00"/>
        <s v="оплачено"/>
        <s v="оплачен"/>
        <s v="оплачено 22.08.18"/>
        <s v="оплачео"/>
        <s v="оплатили"/>
        <s v="оплачено "/>
        <m/>
      </sharedItems>
    </cacheField>
    <cacheField name=" 25">
      <sharedItems containsMixedTypes="1" containsNumber="1" containsInteger="1" count="7">
        <s v="неделя"/>
        <n v="1"/>
        <e v="#VALUE!"/>
        <s v="оплачено"/>
        <s v="оплчено"/>
        <s v="#VALUE"/>
        <n v="52"/>
      </sharedItems>
    </cacheField>
    <cacheField name="для бухгалтера">
      <sharedItems containsDate="1" containsBlank="1" containsMixedTypes="1" count="86">
        <s v="дата платежа"/>
        <m/>
        <d v="2018-07-26T00:00:00"/>
        <d v="2018-07-31T00:00:00"/>
        <d v="2018-07-06T00:00:00"/>
        <d v="2018-07-05T00:00:00"/>
        <d v="2018-07-10T00:00:00"/>
        <d v="2018-07-23T00:00:00"/>
        <d v="2018-07-19T00:00:00"/>
        <d v="2018-07-04T00:00:00"/>
        <d v="2018-07-03T00:00:00"/>
        <d v="2018-08-03T00:00:00"/>
        <d v="2018-07-13T00:00:00"/>
        <d v="2018-08-14T00:00:00"/>
        <d v="2018-08-09T00:00:00"/>
        <d v="2018-07-25T00:00:00"/>
        <d v="2018-08-02T00:00:00"/>
        <d v="2018-08-10T00:00:00"/>
        <s v="оплачено 22.08.18"/>
        <s v="оплачено 03.09"/>
        <s v="оплачено 14.08"/>
        <d v="2018-08-17T00:00:00"/>
        <d v="2018-08-15T00:00:00"/>
        <n v="24.08"/>
        <d v="2018-08-27T00:00:00"/>
        <d v="2018-08-29T00:00:00"/>
        <d v="2018-09-17T00:00:00"/>
        <d v="2018-09-19T00:00:00"/>
        <d v="2019-02-01T00:00:00"/>
        <d v="2018-09-05T00:00:00"/>
        <d v="2018-09-13T00:00:00"/>
        <d v="2018-08-24T00:00:00"/>
        <d v="2018-09-07T00:00:00"/>
        <s v="нет"/>
        <n v="0"/>
        <d v="2018-09-12T00:00:00"/>
        <d v="2018-09-21T00:00:00"/>
        <d v="2018-10-01T00:00:00"/>
        <s v="оплачено"/>
        <d v="2018-09-24T00:00:00"/>
        <d v="2018-09-18T00:00:00"/>
        <d v="2018-10-08T00:00:00"/>
        <d v="2018-09-28T00:00:00"/>
        <d v="2018-10-12T00:00:00"/>
        <d v="2018-10-03T00:00:00"/>
        <d v="2018-10-17T00:00:00"/>
        <d v="2018-10-10T00:00:00"/>
        <d v="2018-10-19T00:00:00"/>
        <d v="2018-10-29T00:00:00"/>
        <d v="2019-01-31T00:00:00"/>
        <d v="2018-11-01T00:00:00"/>
        <d v="2018-10-25T00:00:00"/>
        <s v="?"/>
        <d v="2018-10-30T00:00:00"/>
        <s v="оплачено 31.10"/>
        <d v="2018-11-02T00:00:00"/>
        <d v="2018-10-26T00:00:00"/>
        <d v="2019-11-09T00:00:00"/>
        <d v="2018-10-22T00:00:00"/>
        <s v="оплачено 28.11"/>
        <d v="2018-11-06T00:00:00"/>
        <d v="2019-11-19T00:00:00"/>
        <d v="2019-02-12T00:00:00"/>
        <d v="2018-11-13T00:00:00"/>
        <d v="2019-11-14T00:00:00"/>
        <d v="2019-11-20T00:00:00"/>
        <d v="2018-11-07T00:00:00"/>
        <d v="2019-02-13T00:00:00"/>
        <d v="2018-11-19T00:00:00"/>
        <d v="2018-11-09T00:00:00"/>
        <d v="2018-11-27T00:00:00"/>
        <d v="2018-11-22T00:00:00"/>
        <d v="2019-11-13T00:00:00"/>
        <s v="29.12.18/01.02.19"/>
        <d v="2019-02-15T00:00:00"/>
        <d v="2018-11-20T00:00:00"/>
        <d v="2018-11-28T00:00:00"/>
        <d v="2019-11-26T00:00:00"/>
        <d v="2018-11-23T00:00:00"/>
        <d v="2019-02-06T00:00:00"/>
        <d v="2019-11-23T00:00:00"/>
        <d v="2018-11-26T00:00:00"/>
        <d v="2019-11-28T00:00:00"/>
        <d v="2018-12-12T00:00:00"/>
        <d v="2019-12-03T00:00:00"/>
        <d v="2018-12-07T00:00:00"/>
      </sharedItems>
    </cacheField>
    <cacheField name="для бухгалтера2">
      <sharedItems containsBlank="1" containsMixedTypes="1" containsNumber="1" containsInteger="1" count="27">
        <s v="контрагент"/>
        <m/>
        <s v="ТАТУ ПРОФ"/>
        <s v="Сегмент"/>
        <s v="Фреш"/>
        <s v="ИП Круткина с.н"/>
        <s v="ИП Лебедев"/>
        <s v="ИП Бельцова с.м"/>
        <s v="швелл"/>
        <s v="ИП Лебедев Д.В "/>
        <s v="ИП Круткина"/>
        <s v="КРОСС СИТИ"/>
        <s v="ИНТА"/>
        <s v="ИП Бельцова"/>
        <s v="ИП Халиуллин Р.М"/>
        <n v="0"/>
        <s v="Х-МАРКЕТ"/>
        <s v="ИП Халиуллин"/>
        <s v="ладога"/>
        <s v="горизонт"/>
        <s v="скорость"/>
        <s v="звезда"/>
        <s v="ООО &quot;МЕРИДИАН ПЛЮС&quot;"/>
        <s v="клифф"/>
        <s v="АРС"/>
        <s v="транслогистик"/>
        <s v="ООО &quot;ОРГАНИЗАТОР ПЕРЕВОЗОК&quot;"/>
      </sharedItems>
    </cacheField>
    <cacheField name="Счет от нас на клиента">
      <sharedItems containsBlank="1" containsMixedTypes="1" containsNumber="1" containsInteger="1" count="288">
        <s v="№ счета"/>
        <n v="1"/>
        <n v="25"/>
        <n v="26"/>
        <n v="21"/>
        <n v="23"/>
        <n v="24"/>
        <n v="22"/>
        <m/>
        <n v="31"/>
        <n v="30"/>
        <n v="29"/>
        <n v="32"/>
        <n v="33"/>
        <n v="42"/>
        <n v="39"/>
        <n v="44"/>
        <n v="45"/>
        <s v="34-1"/>
        <n v="37"/>
        <n v="46"/>
        <n v="47"/>
        <n v="40"/>
        <n v="41"/>
        <n v="43"/>
        <n v="27"/>
        <n v="38"/>
        <n v="18"/>
        <n v="36"/>
        <n v="53"/>
        <n v="49"/>
        <n v="50"/>
        <n v="48"/>
        <n v="62"/>
        <n v="63"/>
        <n v="52"/>
        <n v="51"/>
        <n v="55"/>
        <n v="54"/>
        <n v="56"/>
        <n v="58"/>
        <n v="57"/>
        <n v="73"/>
        <n v="60"/>
        <n v="61"/>
        <n v="59"/>
        <n v="66"/>
        <n v="64"/>
        <n v="65"/>
        <n v="67"/>
        <n v="70"/>
        <n v="69"/>
        <n v="68"/>
        <n v="74"/>
        <n v="75"/>
        <n v="71"/>
        <n v="72"/>
        <n v="91"/>
        <n v="76"/>
        <n v="78"/>
        <n v="77"/>
        <n v="83"/>
        <n v="79"/>
        <n v="81"/>
        <n v="84"/>
        <n v="80"/>
        <n v="88"/>
        <n v="86"/>
        <n v="85"/>
        <n v="82"/>
        <n v="89"/>
        <n v="90"/>
        <n v="95"/>
        <n v="87"/>
        <n v="92"/>
        <n v="93"/>
        <n v="100"/>
        <n v="99"/>
        <n v="96"/>
        <n v="101"/>
        <n v="102"/>
        <n v="98"/>
        <s v="103/98"/>
        <n v="103"/>
        <n v="105"/>
        <n v="106"/>
        <n v="108"/>
        <n v="107"/>
        <n v="109"/>
        <n v="110"/>
        <n v="111"/>
        <n v="112"/>
        <n v="113"/>
        <n v="114"/>
        <n v="115"/>
        <n v="116"/>
        <n v="97"/>
        <n v="117"/>
        <n v="118"/>
        <s v="124/124-01"/>
        <n v="121"/>
        <n v="122"/>
        <n v="119"/>
        <n v="120"/>
        <s v="126/126-01"/>
        <s v="125/125-01"/>
        <s v="123/123-01"/>
        <n v="143"/>
        <n v="129"/>
        <n v="130"/>
        <n v="133"/>
        <n v="132"/>
        <n v="134"/>
        <n v="139"/>
        <n v="137"/>
        <n v="140"/>
        <n v="138"/>
        <n v="141"/>
        <n v="145"/>
        <n v="144"/>
        <n v="0"/>
        <n v="148"/>
        <n v="150"/>
        <n v="146"/>
        <n v="149"/>
        <n v="147"/>
        <n v="136"/>
        <n v="151"/>
        <n v="154"/>
        <n v="157"/>
        <n v="153"/>
        <n v="160"/>
        <s v="158/2018"/>
        <s v="155/2018"/>
        <n v="156"/>
        <n v="172"/>
        <s v="162/2018"/>
        <n v="163"/>
        <n v="161"/>
        <s v="164/2018"/>
        <n v="165"/>
        <n v="167"/>
        <n v="171"/>
        <n v="169"/>
        <n v="166"/>
        <n v="170"/>
        <n v="174"/>
        <n v="168"/>
        <n v="173"/>
        <n v="178"/>
        <n v="175"/>
        <n v="179"/>
        <n v="177"/>
        <n v="180"/>
        <n v="181"/>
        <n v="187"/>
        <n v="182"/>
        <n v="185"/>
        <n v="186"/>
        <n v="184"/>
        <n v="183"/>
        <n v="190"/>
        <n v="191"/>
        <n v="188"/>
        <n v="197"/>
        <n v="189"/>
        <n v="195"/>
        <n v="194"/>
        <n v="200"/>
        <n v="279"/>
        <n v="204"/>
        <n v="198"/>
        <n v="201"/>
        <n v="199"/>
        <n v="193"/>
        <n v="203"/>
        <n v="202"/>
        <n v="196"/>
        <n v="205"/>
        <n v="207"/>
        <n v="192"/>
        <n v="210"/>
        <n v="209"/>
        <n v="233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7"/>
        <n v="223"/>
        <n v="226"/>
        <n v="225"/>
        <n v="224"/>
        <n v="228"/>
        <n v="229"/>
        <n v="247"/>
        <n v="234"/>
        <n v="231"/>
        <n v="241"/>
        <n v="239"/>
        <n v="236"/>
        <n v="237"/>
        <n v="230"/>
        <n v="235"/>
        <n v="248"/>
        <n v="250"/>
        <n v="252"/>
        <n v="256"/>
        <n v="243"/>
        <n v="242"/>
        <n v="259"/>
        <n v="245"/>
        <n v="253"/>
        <n v="258"/>
        <n v="251"/>
        <n v="255"/>
        <n v="246"/>
        <n v="254"/>
        <n v="257"/>
        <n v="244"/>
        <n v="261"/>
        <n v="262"/>
        <n v="263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</sharedItems>
    </cacheField>
    <cacheField name=" 26">
      <sharedItems containsDate="1" containsBlank="1" containsMixedTypes="1" count="127">
        <s v="дата счета"/>
        <d v="2018-05-23T00:00:00"/>
        <d v="2018-04-24T00:00:00"/>
        <m/>
        <d v="2018-05-16T00:00:00"/>
        <d v="2018-05-28T00:00:00"/>
        <d v="2018-05-21T00:00:00"/>
        <d v="2018-05-24T00:00:00"/>
        <d v="2018-05-31T00:00:00"/>
        <d v="2018-05-04T00:00:00"/>
        <d v="2018-05-15T00:00:00"/>
        <d v="2018-03-30T00:00:00"/>
        <d v="2018-05-22T00:00:00"/>
        <d v="2018-06-05T00:00:00"/>
        <d v="2018-06-18T00:00:00"/>
        <d v="2018-06-04T00:00:00"/>
        <d v="2018-06-01T00:00:00"/>
        <d v="2018-06-15T00:00:00"/>
        <d v="2018-06-06T00:00:00"/>
        <d v="2018-06-08T00:00:00"/>
        <d v="2018-06-09T00:00:00"/>
        <d v="2018-06-26T00:00:00"/>
        <d v="2018-06-13T00:00:00"/>
        <d v="2018-06-20T00:00:00"/>
        <d v="2018-06-19T00:00:00"/>
        <d v="2018-06-25T00:00:00"/>
        <d v="2018-06-22T00:00:00"/>
        <d v="2018-06-21T00:00:00"/>
        <d v="2018-07-16T00:00:00"/>
        <d v="2018-06-28T00:00:00"/>
        <d v="2018-06-29T00:00:00"/>
        <d v="2018-07-08T00:00:00"/>
        <d v="2018-07-04T00:00:00"/>
        <d v="2018-07-06T00:00:00"/>
        <d v="2018-07-09T00:00:00"/>
        <d v="2018-07-12T00:00:00"/>
        <d v="2018-07-13T00:00:00"/>
        <d v="2018-07-19T00:00:00"/>
        <d v="2018-07-11T00:00:00"/>
        <d v="2018-07-20T00:00:00"/>
        <d v="2018-07-18T00:00:00"/>
        <d v="2018-08-13T00:00:00"/>
        <d v="2018-07-23T00:00:00"/>
        <d v="2018-07-22T00:00:00"/>
        <d v="2018-07-24T00:00:00"/>
        <d v="2018-07-26T00:00:00"/>
        <d v="2018-07-27T00:00:00"/>
        <d v="2018-08-27T00:00:00"/>
        <d v="2018-07-28T00:00:00"/>
        <d v="2018-07-31T00:00:00"/>
        <d v="2018-08-01T00:00:00"/>
        <d v="2018-08-03T00:00:00"/>
        <d v="2018-08-07T00:00:00"/>
        <d v="2018-08-10T00:00:00"/>
        <d v="2018-08-08T00:00:00"/>
        <d v="2018-08-29T00:00:00"/>
        <d v="2018-08-17T00:00:00"/>
        <d v="2018-08-18T00:00:00"/>
        <d v="2018-08-16T00:00:00"/>
        <d v="2018-08-24T00:00:00"/>
        <d v="2018-08-22T00:00:00"/>
        <d v="2018-08-25T00:00:00"/>
        <d v="2018-08-30T00:00:00"/>
        <n v="0"/>
        <d v="2018-09-01T00:00:00"/>
        <d v="2018-09-03T00:00:00"/>
        <d v="2018-09-02T00:00:00"/>
        <d v="2018-08-31T00:00:00"/>
        <d v="2018-08-21T00:00:00"/>
        <d v="2018-09-05T00:00:00"/>
        <d v="2018-09-08T00:00:00"/>
        <d v="2018-09-13T00:00:00"/>
        <d v="2018-09-07T00:00:00"/>
        <d v="2018-09-06T00:00:00"/>
        <d v="2018-09-10T00:00:00"/>
        <d v="2018-09-12T00:00:00"/>
        <d v="2018-09-11T00:00:00"/>
        <d v="2018-09-15T00:00:00"/>
        <d v="2018-09-14T00:00:00"/>
        <d v="2018-09-17T00:00:00"/>
        <d v="2018-09-20T00:00:00"/>
        <d v="2018-09-19T00:00:00"/>
        <d v="2018-09-21T00:00:00"/>
        <d v="2018-09-24T00:00:00"/>
        <d v="2018-09-22T00:00:00"/>
        <d v="2018-09-27T00:00:00"/>
        <d v="2018-09-25T00:00:00"/>
        <d v="2018-09-28T00:00:00"/>
        <d v="2018-09-26T00:00:00"/>
        <d v="2018-11-06T00:00:00"/>
        <d v="2018-10-01T00:00:00"/>
        <d v="2018-10-29T00:00:00"/>
        <d v="2018-09-29T00:00:00"/>
        <d v="2018-09-30T00:00:00"/>
        <d v="2018-10-03T00:00:00"/>
        <d v="2018-10-02T00:00:00"/>
        <d v="2018-10-04T00:00:00"/>
        <d v="2018-10-06T00:00:00"/>
        <d v="2018-10-05T00:00:00"/>
        <d v="2018-10-08T00:00:00"/>
        <d v="2018-10-13T00:00:00"/>
        <d v="2018-10-09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10T00:00:00"/>
        <d v="2018-11-07T00:00:00"/>
        <d v="2018-11-09T00:00:00"/>
        <d v="2018-11-08T00:00:00"/>
        <d v="2018-11-12T00:00:00"/>
        <d v="2018-11-13T00:00:00"/>
        <d v="2018-11-14T00:00:00"/>
      </sharedItems>
    </cacheField>
    <cacheField name=" 27">
      <sharedItems containsBlank="1" containsMixedTypes="1" containsNumber="1" count="134">
        <s v="сумма счета"/>
        <s v="ххх"/>
        <n v="19000"/>
        <n v="34000"/>
        <n v="76700"/>
        <n v="21000"/>
        <n v="54800"/>
        <n v="53100"/>
        <n v="0"/>
        <n v="94000"/>
        <n v="40082.839999999997"/>
        <n v="55000"/>
        <n v="149000"/>
        <n v="61000"/>
        <n v="51000"/>
        <n v="45000"/>
        <n v="268000"/>
        <n v="50000"/>
        <n v="173000"/>
        <n v="169000"/>
        <n v="124028.18"/>
        <n v="78600"/>
        <n v="93000"/>
        <n v="43000"/>
        <n v="87000"/>
        <n v="66000"/>
        <n v="175000"/>
        <n v="18000"/>
        <n v="160000"/>
        <n v="137000"/>
        <n v="143000"/>
        <n v="118000"/>
        <n v="15000"/>
        <n v="62000"/>
        <n v="185000"/>
        <n v="180000"/>
        <n v="182000"/>
        <n v="108000"/>
        <n v="134000"/>
        <n v="29000"/>
        <n v="115000"/>
        <n v="35000"/>
        <n v="97000"/>
        <n v="130000"/>
        <n v="161000"/>
        <n v="131250"/>
        <n v="77000"/>
        <n v="103000"/>
        <n v="60000"/>
        <n v="110289.15"/>
        <n v="30000"/>
        <n v="136900"/>
        <n v="56500"/>
        <n v="142000"/>
        <n v="163000"/>
        <n v="34220"/>
        <n v="232000"/>
        <n v="25000"/>
        <n v="195000"/>
        <n v="190000"/>
        <n v="12000"/>
        <n v="37000"/>
        <n v="38000"/>
        <n v="59000"/>
        <n v="198000"/>
        <n v="14000"/>
        <n v="56000"/>
        <n v="129800"/>
        <n v="16000"/>
        <n v="187000"/>
        <n v="73000"/>
        <n v="12600"/>
        <n v="272000"/>
        <n v="192000"/>
        <n v="70000"/>
        <n v="28000"/>
        <n v="33000"/>
        <n v="72000"/>
        <n v="11000"/>
        <n v="27000"/>
        <n v="173500"/>
        <n v="96000"/>
        <n v="146000"/>
        <n v="176000"/>
        <n v="36000"/>
        <n v="31000"/>
        <n v="13000"/>
        <n v="43500"/>
        <n v="63000"/>
        <n v="260000"/>
        <n v="22000"/>
        <n v="10000"/>
        <n v="67000"/>
        <n v="170000"/>
        <n v="40000"/>
        <n v="57000"/>
        <n v="108947.97"/>
        <n v="65000"/>
        <n v="158230.16"/>
        <n v="69000"/>
        <n v="210000"/>
        <n v="23000"/>
        <n v="127597"/>
        <n v="133327"/>
        <n v="348100"/>
        <n v="24000"/>
        <n v="46000"/>
        <n v="84000"/>
        <n v="123000"/>
        <n v="17000"/>
        <n v="52000"/>
        <n v="126000"/>
        <n v="38940"/>
        <n v="95000"/>
        <n v="58000"/>
        <n v="39000"/>
        <n v="224573"/>
        <n v="76000"/>
        <n v="167000"/>
        <n v="190398"/>
        <n v="32000"/>
        <n v="140000"/>
        <n v="26000"/>
        <n v="80000"/>
        <n v="56640"/>
        <n v="68000"/>
        <m/>
        <n v="98000"/>
        <n v="13500"/>
        <n v="83000"/>
        <n v="34928"/>
        <n v="42480"/>
        <n v="152150"/>
        <n v="168440"/>
      </sharedItems>
    </cacheField>
    <cacheField name=" 28" numFmtId="0">
      <sharedItems containsBlank="1" count="5">
        <s v="валюта счета"/>
        <s v="РУБ"/>
        <s v="RUB"/>
        <m/>
        <s v="EUR"/>
      </sharedItems>
    </cacheField>
    <cacheField name="для бухгалтера3">
      <sharedItems containsBlank="1" containsMixedTypes="1" containsNumber="1" containsInteger="1" count="158">
        <s v="номер счет-фактур"/>
        <m/>
        <n v="92"/>
        <n v="88"/>
        <n v="89"/>
        <n v="101"/>
        <n v="87"/>
        <n v="104"/>
        <n v="103"/>
        <n v="102"/>
        <n v="111"/>
        <n v="97"/>
        <n v="143"/>
        <n v="0"/>
        <n v="148"/>
        <n v="153"/>
        <n v="154"/>
        <n v="160"/>
        <n v="164"/>
        <n v="174"/>
        <n v="169"/>
        <n v="168"/>
        <n v="173"/>
        <n v="180"/>
        <n v="187"/>
        <n v="189"/>
        <n v="178"/>
        <n v="181"/>
        <n v="192"/>
        <n v="186"/>
        <n v="184"/>
        <n v="182"/>
        <n v="183"/>
        <n v="202"/>
        <n v="203"/>
        <n v="188"/>
        <n v="197"/>
        <n v="224"/>
        <n v="193"/>
        <n v="199"/>
        <n v="279"/>
        <n v="205"/>
        <n v="225"/>
        <n v="206"/>
        <n v="191"/>
        <n v="196"/>
        <n v="195"/>
        <n v="198"/>
        <n v="201"/>
        <n v="207"/>
        <n v="190"/>
        <n v="210"/>
        <n v="209"/>
        <n v="235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9"/>
        <n v="223"/>
        <n v="234"/>
        <n v="228"/>
        <n v="227"/>
        <n v="226"/>
        <n v="230"/>
        <n v="231"/>
        <n v="247"/>
        <n v="236"/>
        <n v="233"/>
        <n v="241"/>
        <n v="240"/>
        <n v="238"/>
        <n v="239"/>
        <n v="232"/>
        <n v="237"/>
        <n v="249"/>
        <n v="250"/>
        <n v="252"/>
        <n v="256"/>
        <n v="243"/>
        <n v="244"/>
        <n v="242"/>
        <n v="259"/>
        <n v="246"/>
        <n v="253"/>
        <n v="258"/>
        <n v="251"/>
        <n v="255"/>
        <n v="254"/>
        <n v="257"/>
        <n v="245"/>
        <n v="261"/>
        <n v="262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</sharedItems>
    </cacheField>
    <cacheField name="для бухгалтера4">
      <sharedItems containsDate="1" containsBlank="1" containsMixedTypes="1" count="61">
        <s v="дата счет фактуры"/>
        <m/>
        <d v="2018-07-19T00:00:00"/>
        <d v="2018-07-13T00:00:00"/>
        <d v="2018-07-25T00:00:00"/>
        <d v="2018-07-27T00:00:00"/>
        <d v="2018-07-26T00:00:00"/>
        <d v="2018-07-31T00:00:00"/>
        <d v="2018-07-20T00:00:00"/>
        <d v="2018-08-29T00:00:00"/>
        <n v="0"/>
        <d v="2018-09-04T00:00:00"/>
        <d v="2018-09-07T00:00:00"/>
        <d v="2018-09-09T00:00:00"/>
        <d v="2018-09-13T00:00:00"/>
        <d v="2018-09-14T00:00:00"/>
        <d v="2018-09-20T00:00:00"/>
        <d v="2018-09-17T00:00:00"/>
        <d v="2018-09-25T00:00:00"/>
        <d v="2018-10-01T00:00:00"/>
        <d v="2018-09-24T00:00:00"/>
        <d v="2018-10-02T00:00:00"/>
        <d v="2018-09-28T00:00:00"/>
        <d v="2018-10-09T00:00:00"/>
        <d v="2018-11-06T00:00:00"/>
        <d v="2018-10-04T00:00:00"/>
        <d v="2018-10-03T00:00:00"/>
        <d v="2018-10-11T00:00:00"/>
        <d v="2018-10-05T00:00:00"/>
        <d v="2018-10-08T00:00:00"/>
        <d v="2018-10-07T00:00:00"/>
        <d v="2018-10-10T00:00:00"/>
        <d v="2018-10-13T00:00:00"/>
        <d v="2018-10-12T00:00:00"/>
        <d v="2018-10-16T00:00:00"/>
        <d v="2018-10-17T00:00:00"/>
        <d v="2018-10-18T00:00:00"/>
        <d v="2018-10-15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0-27T00:00:00"/>
        <d v="2018-11-01T00:00:00"/>
        <d v="2018-11-02T00:00:00"/>
        <d v="2018-11-07T00:00:00"/>
        <d v="2018-11-09T00:00:00"/>
        <d v="2018-11-13T00:00:00"/>
        <d v="2018-11-10T00:00:00"/>
        <d v="2018-11-08T00:00:00"/>
        <d v="2018-11-12T00:00:00"/>
        <d v="2018-11-14T00:00:00"/>
        <d v="2018-11-15T00:00:00"/>
        <d v="2018-11-16T00:00:00"/>
        <d v="2018-11-20T00:00:00"/>
        <d v="2018-11-19T00:00:00"/>
        <d v="2018-11-23T00:00:00"/>
      </sharedItems>
    </cacheField>
    <cacheField name=" 29" numFmtId="0">
      <sharedItems containsBlank="1" count="2">
        <s v="если не принят, причина?"/>
        <m/>
      </sharedItems>
    </cacheField>
    <cacheField name=" 30">
      <sharedItems containsBlank="1" containsMixedTypes="1" containsNumber="1" containsInteger="1" count="119">
        <s v="номер накладной ЕМС"/>
        <m/>
        <s v="EF001298529RU"/>
        <s v="EF004943345RU"/>
        <s v="EF001299073RU"/>
        <s v="EF001298532RU"/>
        <s v="EF001298546RU"/>
        <s v="EF001299113RU"/>
        <s v="Y0049010917"/>
        <s v="EF001299060RU"/>
        <s v="EF001299144RU"/>
        <s v="отдала"/>
        <s v="EF001301568RU"/>
        <s v="EF001296911RU"/>
        <s v="EF001301510RU"/>
        <s v="EF001301585RU"/>
        <s v="EF001301599RU"/>
        <s v="EF001303436RU"/>
        <s v="ЕF001301523RU"/>
        <s v="EF001301608RU"/>
        <s v="EF001303422RU"/>
        <s v="EF001301537RU"/>
        <s v="EF001301545RU"/>
        <s v="EF001303440RU"/>
        <s v="EF001296939RU"/>
        <s v="Y0049010702"/>
        <s v="EF00130154RU"/>
        <s v="ЕF001303419RU"/>
        <s v="отправка скан 31.07"/>
        <s v="EF001303396RU"/>
        <s v="EF001303498RU"/>
        <s v="EF001303467RU"/>
        <s v="EF001296942RU"/>
        <s v="отправлено на инвойс 03.08"/>
        <s v="EF001302550RU"/>
        <s v="EF001302529RU"/>
        <s v="скан 17.08"/>
        <s v="скан 16.08"/>
        <s v="скан"/>
        <s v="скан 31.08"/>
        <s v="скан 24.08"/>
        <s v="скан 21.08"/>
        <s v="EF001302489RU"/>
        <s v="отправила скан 31.08"/>
        <s v="Y0049010908"/>
        <s v="EF001205717RU"/>
        <s v="EF001205535RU"/>
        <s v="EF001205544RU"/>
        <s v="отправила скан 10.09 EF001302475RU"/>
        <s v="отправила скан 31,08"/>
        <n v="0"/>
        <s v="отправила скан"/>
        <s v="EF004917800RU"/>
        <s v="EF001205632RU"/>
        <s v="Y0049010891"/>
        <s v="отправлен скан"/>
        <s v="EF001205629RU"/>
        <s v="отпрпвила скан"/>
        <s v="EF001205575RU"/>
        <s v="EF001205589RU"/>
        <s v="EF001205558RU"/>
        <s v="EF001210941RU"/>
        <s v="EF001209197RU"/>
        <s v="EF001209210RU"/>
        <s v="EF001205561RU"/>
        <s v="отправлено"/>
        <s v="EF001210915RU"/>
        <s v="EF001209237RU"/>
        <s v="EF001209223RU"/>
        <s v="EF001210884RU"/>
        <s v="EF001210059RU"/>
        <s v="EF00121045RU"/>
        <s v="EF001210822RU"/>
        <s v="отправила скан "/>
        <s v="EF001210147RU"/>
        <s v="EF001215087RU"/>
        <s v="EF001209206RU"/>
        <s v="EF001215073RU"/>
        <s v="EF001210076RU"/>
        <s v="EF001210836RU"/>
        <s v="EF001210853RU"/>
        <s v="EF001215135RU"/>
        <s v="EF001210266RU"/>
        <s v="EF001210938RU"/>
        <s v="EF001215158RU"/>
        <s v="продублировала отправку"/>
        <s v="EF001215100RU"/>
        <s v="EF001215113RU"/>
        <s v="EF001210252RU"/>
        <s v="EF001210249RU"/>
        <s v="EF001210062RU"/>
        <s v="отправила скан 19.10"/>
        <s v="EF001215175RU"/>
        <s v="EF001210204RU"/>
        <s v="EF001215144RU"/>
        <s v="отправила скан EF 0012"/>
        <s v="EF001210102RU"/>
        <s v="EF001212810RU"/>
        <s v="EF001210181RU"/>
        <s v="EF001210195RU"/>
        <s v="EF001210221RU"/>
        <s v="EF001212899RU"/>
        <s v="EF001212837RU"/>
        <s v="EF001212942RU"/>
        <s v="вызвала курьера на завтра"/>
        <s v="буду вызывать курьера"/>
        <s v="EF001211726RU"/>
        <s v="EF001208364RU"/>
        <s v="EF001147775RU"/>
        <s v="EF001212885RU"/>
        <s v="EF001208378RU"/>
        <s v="EF001214807RU"/>
        <s v="EF001214824RU"/>
        <s v="вызвали курьера "/>
        <s v="вызвала курьера"/>
        <s v="EF001214775RU"/>
        <s v="ED02444975RU"/>
        <s v="EF001211709RU"/>
        <s v="EF001211690RU"/>
      </sharedItems>
    </cacheField>
    <cacheField name=" 31">
      <sharedItems containsDate="1" containsBlank="1" containsMixedTypes="1" count="70">
        <s v="дата отправки"/>
        <d v="2018-05-23T00:00:00"/>
        <m/>
        <d v="2018-05-28T00:00:00"/>
        <d v="2018-06-14T00:00:00"/>
        <d v="2018-06-04T00:00:00"/>
        <d v="2018-06-21T00:00:00"/>
        <d v="2018-07-02T00:00:00"/>
        <d v="2018-07-17T00:00:00"/>
        <d v="2018-07-10T00:00:00"/>
        <d v="2018-06-22T00:00:00"/>
        <d v="2018-07-09T00:00:00"/>
        <d v="2018-07-12T00:00:00"/>
        <s v="отправка на инвойс 26.07"/>
        <s v="скан 06.07"/>
        <s v="скан 30.07"/>
        <s v="скан 17.07"/>
        <d v="2018-07-24T00:00:00"/>
        <d v="2018-08-08T00:00:00"/>
        <d v="2018-08-01T00:00:00"/>
        <s v="отправка на инвойс 27.07"/>
        <s v="скан 17.07.2018"/>
        <s v="скан 03.08"/>
        <s v="скан "/>
        <d v="2018-08-14T00:00:00"/>
        <d v="2018-08-29T00:00:00"/>
        <d v="2018-08-17T00:00:00"/>
        <d v="2018-08-16T00:00:00"/>
        <d v="2018-08-31T00:00:00"/>
        <d v="2018-08-24T00:00:00"/>
        <d v="2018-08-21T00:00:00"/>
        <d v="2018-09-11T00:00:00"/>
        <d v="2018-08-11T00:00:00"/>
        <s v="скан 22.08/04.09"/>
        <d v="2018-09-04T00:00:00"/>
        <n v="0"/>
        <d v="2018-09-13T00:00:00"/>
        <d v="2018-10-10T00:00:00"/>
        <d v="2018-09-25T00:00:00"/>
        <d v="2018-09-05T00:00:00"/>
        <d v="2018-09-12T00:00:00"/>
        <d v="2018-10-03T00:00:00"/>
        <d v="2018-09-19T00:00:00"/>
        <d v="2018-10-17T00:00:00"/>
        <d v="2018-10-09T00:00:00"/>
        <d v="2018-09-24T00:00:00"/>
        <d v="2018-10-15T00:00:00"/>
        <d v="2018-11-08T00:00:00"/>
        <d v="2018-10-19T00:00:00"/>
        <d v="2018-10-24T00:00:00"/>
        <d v="2018-10-05T00:00:00"/>
        <d v="2018-10-25T00:00:00"/>
        <d v="2018-11-01T00:00:00"/>
        <d v="2018-10-08T00:00:00"/>
        <d v="2018-10-16T00:00:00"/>
        <d v="2018-11-30T00:00:00"/>
        <d v="2018-10-22T00:00:00"/>
        <d v="2018-11-12T00:00:00"/>
        <d v="2018-10-26T00:00:00"/>
        <d v="2018-10-31T00:00:00"/>
        <d v="2018-12-05T00:00:00"/>
        <d v="2018-12-12T00:00:00"/>
        <d v="2018-11-14T00:00:00"/>
        <d v="2018-11-21T00:00:00"/>
        <d v="2018-12-04T00:00:00"/>
        <d v="2018-11-20T00:00:00"/>
        <d v="2018-12-14T00:00:00"/>
        <d v="2018-11-28T00:00:00"/>
        <d v="2018-11-22T00:00:00"/>
        <d v="2018-11-26T00:00:00"/>
      </sharedItems>
    </cacheField>
    <cacheField name=" 32">
      <sharedItems containsDate="1" containsBlank="1" containsMixedTypes="1" count="104">
        <s v="Дата оплаты"/>
        <m/>
        <d v="2018-06-24T00:00:00"/>
        <d v="2018-05-23T00:00:00"/>
        <d v="2018-05-18T00:00:00"/>
        <d v="2018-05-11T00:00:00"/>
        <d v="2018-06-04T00:00:00"/>
        <d v="2018-06-14T00:00:00"/>
        <d v="2018-06-11T00:00:00"/>
        <d v="2018-07-04T00:00:00"/>
        <d v="2018-06-19T00:00:00"/>
        <d v="2018-06-30T00:00:00"/>
        <d v="2018-06-01T00:00:00"/>
        <d v="2018-05-25T00:00:00"/>
        <d v="2018-07-19T00:00:00"/>
        <d v="2018-04-14T00:00:00"/>
        <d v="2018-06-27T00:00:00"/>
        <d v="2018-06-17T00:00:00"/>
        <d v="2018-06-23T00:00:00"/>
        <d v="2018-07-18T00:00:00"/>
        <d v="2018-08-01T00:00:00"/>
        <d v="2018-06-26T00:00:00"/>
        <d v="2018-07-05T00:00:00"/>
        <d v="2018-07-13T00:00:00"/>
        <d v="2018-07-07T00:00:00"/>
        <d v="2018-07-09T00:00:00"/>
        <d v="2018-07-10T00:00:00"/>
        <d v="2018-07-25T00:00:00"/>
        <d v="2018-07-20T00:00:00"/>
        <d v="2018-07-22T00:00:00"/>
        <d v="2018-07-30T00:00:00"/>
        <d v="2018-07-28T00:00:00"/>
        <d v="2018-08-12T00:00:00"/>
        <d v="2018-07-17T00:00:00"/>
        <d v="2018-07-26T00:00:00"/>
        <d v="2018-08-07T00:00:00"/>
        <d v="2018-07-24T00:00:00"/>
        <d v="2018-08-14T00:00:00"/>
        <d v="2018-08-06T00:00:00"/>
        <d v="2018-08-24T00:00:00"/>
        <d v="2018-08-03T00:00:00"/>
        <d v="2019-08-08T00:00:00"/>
        <d v="2018-08-13T00:00:00"/>
        <d v="2018-08-10T00:00:00"/>
        <d v="2018-08-23T00:00:00"/>
        <d v="2018-08-26T00:00:00"/>
        <d v="2018-08-30T00:00:00"/>
        <d v="2018-09-15T00:00:00"/>
        <d v="2018-09-05T00:00:00"/>
        <d v="2018-08-19T00:00:00"/>
        <d v="2018-09-03T00:00:00"/>
        <d v="2018-08-29T00:00:00"/>
        <d v="2018-09-07T00:00:00"/>
        <d v="2018-08-31T00:00:00"/>
        <d v="2018-09-14T00:00:00"/>
        <d v="2018-09-04T00:00:00"/>
        <d v="2018-10-08T00:00:00"/>
        <n v="0"/>
        <d v="2018-09-21T00:00:00"/>
        <d v="2018-11-07T00:00:00"/>
        <d v="2018-09-11T00:00:00"/>
        <d v="2018-10-11T00:00:00"/>
        <d v="2018-09-20T00:00:00"/>
        <d v="2018-10-02T00:00:00"/>
        <d v="2018-10-07T00:00:00"/>
        <d v="2018-10-06T00:00:00"/>
        <d v="2018-09-13T00:00:00"/>
        <d v="2018-10-10T00:00:00"/>
        <d v="2018-10-12T00:00:00"/>
        <d v="2018-09-17T00:00:00"/>
        <d v="2018-10-14T00:00:00"/>
        <d v="2018-10-28T00:00:00"/>
        <d v="2018-10-15T00:00:00"/>
        <d v="2018-10-18T00:00:00"/>
        <d v="2018-10-20T00:00:00"/>
        <d v="2018-10-19T00:00:00"/>
        <d v="2018-10-21T00:00:00"/>
        <d v="2018-10-25T00:00:00"/>
        <d v="2018-10-22T00:00:00"/>
        <d v="2018-10-26T00:00:00"/>
        <d v="2018-11-02T00:00:00"/>
        <d v="2018-11-09T00:00:00"/>
        <d v="2018-10-31T00:00:00"/>
        <d v="2018-11-18T00:00:00"/>
        <d v="2018-11-30T00:00:00"/>
        <d v="2018-10-17T00:00:00"/>
        <d v="2018-11-01T00:00:00"/>
        <d v="2018-11-05T00:00:00"/>
        <d v="2018-11-08T00:00:00"/>
        <d v="2018-10-23T00:00:00"/>
        <d v="2018-11-17T00:00:00"/>
        <d v="2018-11-26T00:00:00"/>
        <d v="2018-11-10T00:00:00"/>
        <d v="2018-10-27T00:00:00"/>
        <d v="2018-12-05T00:00:00"/>
        <d v="2018-11-14T00:00:00"/>
        <d v="2018-12-12T00:00:00"/>
        <d v="2018-11-06T00:00:00"/>
        <d v="2018-12-19T00:00:00"/>
        <d v="2018-12-01T00:00:00"/>
        <d v="2018-01-02T00:00:00"/>
        <d v="2018-12-26T00:00:00"/>
        <d v="2018-12-30T00:00:00"/>
        <d v="2018-12-04T00:00:00"/>
      </sharedItems>
    </cacheField>
    <cacheField name=" 33">
      <sharedItems containsBlank="1" containsMixedTypes="1" containsNumber="1" containsInteger="1" count="39">
        <s v="WK"/>
        <m/>
        <n v="26"/>
        <n v="21"/>
        <n v="20"/>
        <n v="19"/>
        <n v="52"/>
        <n v="23"/>
        <n v="24"/>
        <n v="27"/>
        <n v="25"/>
        <n v="22"/>
        <n v="29"/>
        <n v="15"/>
        <n v="31"/>
        <n v="28"/>
        <n v="30"/>
        <n v="33"/>
        <n v="32"/>
        <n v="34"/>
        <n v="35"/>
        <n v="37"/>
        <n v="36"/>
        <n v="41"/>
        <n v="38"/>
        <n v="45"/>
        <n v="40"/>
        <n v="42"/>
        <n v="44"/>
        <n v="0"/>
        <n v="43"/>
        <n v="47"/>
        <n v="48"/>
        <n v="46"/>
        <n v="49"/>
        <n v="50"/>
        <n v="51"/>
        <n v="1"/>
        <n v="53"/>
      </sharedItems>
    </cacheField>
    <cacheField name=" 34">
      <sharedItems containsMixedTypes="1" containsNumber="1" containsInteger="1" count="10">
        <s v="оплачен, да, нет"/>
        <s v="нет"/>
        <s v="ДА"/>
        <s v="НЕ БУДЕТ"/>
        <s v="ДА  "/>
        <n v="0"/>
        <s v="N/A"/>
        <s v="ДА (2 раза по счету 165 - 16.10 и 30.10) "/>
        <s v="ДА "/>
        <s v="ДА  (два раза по 276 оплатили 63000 10.12 и 17.12"/>
      </sharedItems>
    </cacheField>
    <cacheField name=" 35">
      <sharedItems containsDate="1" containsBlank="1" containsMixedTypes="1" count="111">
        <s v="когда оплатили"/>
        <n v="-43589"/>
        <d v="2018-06-21T00:00:00"/>
        <d v="2018-06-04T00:00:00"/>
        <m/>
        <d v="2018-06-06T00:00:00"/>
        <d v="2018-06-19T00:00:00"/>
        <d v="2018-06-08T00:00:00"/>
        <d v="2018-06-25T00:00:00"/>
        <d v="2018-07-10T00:00:00"/>
        <d v="2018-06-14T00:00:00"/>
        <d v="2018-06-22T00:00:00"/>
        <d v="2018-06-07T00:00:00"/>
        <d v="2018-05-25T00:00:00"/>
        <d v="2018-07-18T00:00:00"/>
        <d v="2018-04-12T00:00:00"/>
        <d v="2018-07-24T00:00:00"/>
        <d v="2018-06-09T00:00:00"/>
        <d v="2018-06-29T00:00:00"/>
        <d v="2018-07-04T00:00:00"/>
        <d v="2018-07-11T00:00:00"/>
        <d v="2018-06-26T00:00:00"/>
        <d v="2018-07-20T00:00:00"/>
        <d v="2018-08-01T00:00:00"/>
        <d v="2018-07-27T00:00:00"/>
        <d v="2018-07-09T00:00:00"/>
        <d v="2018-08-07T00:00:00"/>
        <d v="2018-08-06T00:00:00"/>
        <d v="2018-08-14T00:00:00"/>
        <d v="2018-07-26T00:00:00"/>
        <d v="2018-09-10T00:00:00"/>
        <d v="2018-08-23T00:00:00"/>
        <d v="2018-08-21T00:00:00"/>
        <d v="2018-09-03T00:00:00"/>
        <d v="2018-10-23T00:00:00"/>
        <d v="2018-08-03T00:00:00"/>
        <d v="2018-07-23T00:00:00"/>
        <d v="2018-09-11T00:00:00"/>
        <d v="2018-10-01T00:00:00"/>
        <d v="2018-08-10T00:00:00"/>
        <d v="2018-08-16T00:00:00"/>
        <d v="2018-08-22T00:00:00"/>
        <d v="2018-09-04T00:00:00"/>
        <d v="2018-09-12T00:00:00"/>
        <d v="2018-09-07T00:00:00"/>
        <d v="2018-11-08T00:00:00"/>
        <d v="2018-09-19T00:00:00"/>
        <d v="2018-09-13T00:00:00"/>
        <d v="2018-09-17T00:00:00"/>
        <d v="2018-08-29T00:00:00"/>
        <d v="2018-09-14T00:00:00"/>
        <d v="2018-09-05T00:00:00"/>
        <d v="2018-10-02T00:00:00"/>
        <d v="2018-08-28T00:00:00"/>
        <d v="2018-10-16T00:00:00"/>
        <d v="2018-10-03T00:00:00"/>
        <n v="0"/>
        <d v="2018-09-18T00:00:00"/>
        <d v="2018-10-22T00:00:00"/>
        <d v="2019-12-14T00:00:00"/>
        <d v="2018-10-17T00:00:00"/>
        <d v="2018-10-18T00:00:00"/>
        <d v="2018-10-11T00:00:00"/>
        <d v="2018-09-20T00:00:00"/>
        <d v="2018-10-25T00:00:00"/>
        <d v="2018-09-21T00:00:00"/>
        <d v="2018-11-01T00:00:00"/>
        <d v="2018-11-14T00:00:00"/>
        <d v="2018-09-28T00:00:00"/>
        <d v="2018-11-02T00:00:00"/>
        <d v="2018-10-30T00:00:00"/>
        <d v="2018-09-26T00:00:00"/>
        <d v="2019-12-29T00:00:00"/>
        <d v="2018-12-19T00:00:00"/>
        <d v="2018-11-22T00:00:00"/>
        <d v="2018-10-09T00:00:00"/>
        <d v="2018-11-13T00:00:00"/>
        <d v="2019-02-25T00:00:00"/>
        <d v="2018-11-07T00:00:00"/>
        <d v="2018-12-13T00:00:00"/>
        <d v="2018-11-12T00:00:00"/>
        <d v="2018-11-23T00:00:00"/>
        <d v="2018-11-19T00:00:00"/>
        <d v="2018-10-24T00:00:00"/>
        <d v="2018-12-21T00:00:00"/>
        <d v="2018-11-06T00:00:00"/>
        <d v="2018-11-28T00:00:00"/>
        <d v="2018-11-20T00:00:00"/>
        <d v="2018-11-29T00:00:00"/>
        <d v="2018-10-19T00:00:00"/>
        <d v="2019-01-10T00:00:00"/>
        <d v="2018-11-15T00:00:00"/>
        <d v="2018-12-17T00:00:00"/>
        <d v="2018-12-14T00:00:00"/>
        <d v="2018-12-18T00:00:00"/>
        <d v="2019-12-17T00:00:00"/>
        <d v="2018-12-11T00:00:00"/>
        <d v="2018-11-26T00:00:00"/>
        <d v="2018-12-10T00:00:00"/>
        <d v="2018-11-27T00:00:00"/>
        <d v="2019-02-12T00:00:00"/>
        <d v="2018-12-06T00:00:00"/>
        <d v="2018-12-12T00:00:00"/>
        <d v="2019-01-24T00:00:00"/>
        <d v="2019-01-16T00:00:00"/>
        <d v="2018-11-16T00:00:00"/>
        <d v="2019-01-09T00:00:00"/>
        <d v="2018-12-07T00:00:00"/>
        <d v="2019-02-13T00:00:00"/>
        <d v="2019-01-21T00:00:00"/>
        <d v="2018-12-24T00:00:00"/>
      </sharedItems>
    </cacheField>
    <cacheField name="ПРОФИТ">
      <sharedItems containsBlank="1" containsMixedTypes="1" containsNumber="1" count="224">
        <s v="профит "/>
        <m/>
        <n v="3000"/>
        <n v="9000"/>
        <n v="17600"/>
        <n v="18800"/>
        <n v="35100"/>
        <n v="-14700"/>
        <n v="41000"/>
        <n v="12282.839999999997"/>
        <n v="1200"/>
        <n v="5000"/>
        <n v="4000"/>
        <n v="28950"/>
        <n v="53400"/>
        <n v="1000"/>
        <n v="54600"/>
        <n v="34028.179999999993"/>
        <n v="28600"/>
        <n v="12750"/>
        <n v="9540"/>
        <n v="7690"/>
        <n v="3540"/>
        <n v="10000"/>
        <n v="0"/>
        <n v="12880"/>
        <n v="9250"/>
        <n v="6720"/>
        <n v="5560"/>
        <n v="40000"/>
        <n v="13333"/>
        <n v="25958"/>
        <n v="21500"/>
        <n v="13000"/>
        <n v="5600"/>
        <n v="11421"/>
        <n v="5041"/>
        <n v="8800"/>
        <n v="16290"/>
        <n v="10833"/>
        <n v="8458"/>
        <n v="5500"/>
        <n v="9167"/>
        <n v="8000"/>
        <n v="20250"/>
        <n v="4083"/>
        <n v="9166"/>
        <n v="6125"/>
        <n v="11750"/>
        <n v="12791"/>
        <n v="2800"/>
        <n v="20625"/>
        <n v="7000"/>
        <n v="13141.440000000002"/>
        <n v="19500"/>
        <n v="2916.6666666666642"/>
        <n v="34700"/>
        <n v="21220"/>
        <n v="32200"/>
        <n v="22000"/>
        <n v="7500"/>
        <n v="6250"/>
        <n v="13833"/>
        <n v="12916"/>
        <n v="2625"/>
        <n v="2000"/>
        <n v="8833"/>
        <n v="6458"/>
        <n v="-542"/>
        <n v="15000"/>
        <n v="6916"/>
        <n v="15708"/>
        <n v="2541"/>
        <n v="2083"/>
        <n v="17917"/>
        <n v="126000"/>
        <n v="50000"/>
        <n v="9916"/>
        <n v="44875"/>
        <n v="6975"/>
        <n v="4600"/>
        <n v="18000"/>
        <n v="2172"/>
        <n v="70110.28"/>
        <n v="14916"/>
        <n v="13968"/>
        <n v="5416"/>
        <n v="4875"/>
        <n v="5333"/>
        <n v="10625"/>
        <n v="5208"/>
        <n v="34999"/>
        <n v="2398"/>
        <n v="7645"/>
        <n v="18291"/>
        <n v="8541"/>
        <n v="16000"/>
        <n v="4541"/>
        <n v="12666"/>
        <n v="3958"/>
        <n v="15791"/>
        <n v="19750"/>
        <n v="25000"/>
        <n v="9583"/>
        <n v="8194"/>
        <n v="15445"/>
        <n v="3791"/>
        <n v="7083"/>
        <n v="1542"/>
        <n v="2875"/>
        <n v="9291"/>
        <n v="23120"/>
        <n v="19979"/>
        <n v="2528"/>
        <n v="8219"/>
        <n v="10644"/>
        <n v="35000"/>
        <n v="1057"/>
        <n v="18168"/>
        <n v="18931"/>
        <n v="15115"/>
        <n v="9267"/>
        <n v="8549"/>
        <n v="10643"/>
        <n v="2492"/>
        <n v="2445"/>
        <n v="26224.97"/>
        <n v="28318.97"/>
        <n v="785"/>
        <n v="7408"/>
        <n v="3644"/>
        <n v="8466"/>
        <n v="56492.540000000008"/>
        <n v="6173"/>
        <n v="42461"/>
        <n v="1581"/>
        <n v="7293"/>
        <n v="9387"/>
        <n v="3927"/>
        <n v="1822"/>
        <n v="1681"/>
        <n v="127597"/>
        <n v="133327"/>
        <n v="198100"/>
        <n v="1445"/>
        <n v="6199"/>
        <n v="4115"/>
        <n v="10702"/>
        <n v="5199"/>
        <n v="2340"/>
        <n v="14152"/>
        <n v="11010"/>
        <n v="12058"/>
        <n v="2916"/>
        <n v="9775"/>
        <n v="1387"/>
        <n v="7173"/>
        <n v="6775"/>
        <n v="19539"/>
        <n v="3916"/>
        <n v="8220"/>
        <n v="10115"/>
        <n v="4963"/>
        <n v="8115"/>
        <n v="8105"/>
        <n v="2785"/>
        <n v="8058"/>
        <n v="17000"/>
        <n v="33100"/>
        <n v="8940"/>
        <n v="11230"/>
        <n v="9115"/>
        <n v="18209"/>
        <n v="7880"/>
        <n v="2105"/>
        <n v="7586"/>
        <n v="104573"/>
        <n v="4586"/>
        <n v="11079"/>
        <n v="9554"/>
        <n v="5050"/>
        <n v="4644"/>
        <n v="3550"/>
        <n v="40398"/>
        <n v="6000"/>
        <n v="5550"/>
        <n v="11078.534031413612"/>
        <n v="9330"/>
        <n v="-4200"/>
        <n v="19979.057591623045"/>
        <n v="16429.319371727746"/>
        <n v="9267.0157068062836"/>
        <n v="18070"/>
        <n v="10643.979057591619"/>
        <n v="8040"/>
        <n v="33140"/>
        <n v="20000"/>
        <n v="7158"/>
        <n v="5300"/>
        <n v="52940"/>
        <n v="8219.895287958112"/>
        <n v="5172.7748691099478"/>
        <n v="-1400"/>
        <n v="6888.888888888876"/>
        <n v="-3174.6031746031749"/>
        <n v="6814.814814814803"/>
        <n v="9340"/>
        <n v="10264.550264550264"/>
        <n v="6950"/>
        <n v="3240"/>
        <n v="5925.925925925927"/>
        <n v="3030"/>
        <n v="2500"/>
        <n v="3130"/>
        <n v="14216.931216931218"/>
        <n v="1600"/>
        <n v="7809.5238095238019"/>
        <n v="5497.3544973544922"/>
        <n v="7105.8201058201084"/>
        <n v="-2500"/>
        <n v="15878"/>
        <n v="32480"/>
        <n v="59736.95"/>
        <n v="65533.925925925912"/>
      </sharedItems>
    </cacheField>
    <cacheField name=" 36">
      <sharedItems containsBlank="1" containsMixedTypes="1" containsNumber="1" containsInteger="1" count="13">
        <s v="месяц"/>
        <m/>
        <n v="6"/>
        <n v="12"/>
        <n v="7"/>
        <n v="5"/>
        <n v="4"/>
        <n v="8"/>
        <n v="9"/>
        <n v="10"/>
        <n v="11"/>
        <n v="2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C1:BN722" sheet="MAIN" r:id="rId1"/>
  </cacheSource>
  <cacheFields count="64">
    <cacheField name=" " numFmtId="0">
      <sharedItems containsBlank="1" count="15">
        <s v="продавец"/>
        <m/>
        <s v="ЛЕЙСАН"/>
        <s v="ВОВА"/>
        <s v="ДИМА"/>
        <s v="ДАША"/>
        <s v="КОСТЯ"/>
        <s v="ОЛЯ"/>
        <s v="РОМАН"/>
        <s v="КОСТЯ Г."/>
        <s v="АРТЕМ"/>
        <s v="ТАТЬЯНА Б."/>
        <s v="АЙРАТ"/>
        <s v="НАДЕЖДА"/>
        <s v="САЛТАНАТ"/>
      </sharedItems>
    </cacheField>
    <cacheField name=" 2" numFmtId="0">
      <sharedItems containsBlank="1" count="14">
        <s v="закупщик"/>
        <m/>
        <s v="ОЛЯ П."/>
        <s v="САША"/>
        <s v="ПАША"/>
        <s v="ОЛЯ"/>
        <s v="Вова"/>
        <s v="ОЛЯ/Саша"/>
        <s v="ОЛЯ/Дима"/>
        <s v="Лейсан"/>
        <s v="ОЛЯ М."/>
        <s v="РОМАН"/>
        <s v=" "/>
        <s v="ОЛЕСЯ"/>
      </sharedItems>
    </cacheField>
    <cacheField name=" 3" numFmtId="0">
      <sharedItems containsBlank="1" count="5">
        <s v="статус груза"/>
        <m/>
        <s v="ДОСТАВЛЕН"/>
        <s v="ЗАПЛАНИРОВАН"/>
        <s v="В ПУТИ"/>
      </sharedItems>
    </cacheField>
    <cacheField name="Текущая дата">
      <sharedItems containsDate="1" containsBlank="1" containsMixedTypes="1" count="3">
        <m/>
        <d v="2019-05-04T00:00:00"/>
        <s v="_x000a_"/>
      </sharedItems>
    </cacheField>
    <cacheField name="наименование клиента " numFmtId="0">
      <sharedItems containsBlank="1" count="72">
        <s v="наименование клиента "/>
        <m/>
        <s v="ШЕНКЕР ЕКАТ"/>
        <s v="ЮСЕН ПИТЕР"/>
        <s v="ЮСЕН ТОЛЬЯТТИ"/>
        <s v="РЕНУС ПИТЕР"/>
        <s v="ТЕННЕКО"/>
        <s v="ДСВ МОСКВА"/>
        <s v="ГИДРОСИСТЕМЫ"/>
        <s v="ДСВ УФА"/>
        <s v="ДАКСЕР"/>
        <s v="ЮСЕН МОСКВА"/>
        <s v="ООО ТД &quot;Комфорт&quot;"/>
        <s v="ООО ГК &quot;Пластик&quot;"/>
        <s v="ООО ДХЛ логистика"/>
        <s v="М-Конструктор ИП Багнюк В.Н."/>
        <s v="ООО ТеплоТрейд"/>
        <s v="ООО Кюне+Нагель"/>
        <s v="ООО Авиа Кос"/>
        <s v="Гесштамп"/>
        <s v="Каменская БКФ"/>
        <s v="ООО ДИПО"/>
        <s v="АО УМЕКОН"/>
        <s v="ООО ИННОВА -РУС"/>
        <s v="ООО ЗЖБК &quot;КУБ&quot;"/>
        <s v="ХЕЛЛМАН"/>
        <s v="ООО &quot;ИКО Альянс&quot;"/>
        <s v="ООО &quot;Софти&quot;"/>
        <s v="ООО &quot;Завод металлоконструкций&quot;"/>
        <s v="ШЕНКЕР КРАСНОДАР"/>
        <s v="ЗАО Самарский гипсовый комбинат"/>
        <s v="ООО АРМСТРОЙ"/>
        <s v="ШЕНКЕР КАЛУГА"/>
        <s v="ДХЛ Логистика Екат"/>
        <s v="ШЕНКЕР МОСКВА"/>
        <s v="ШЕНКЕР СПБ"/>
        <s v="АО &quot;Алатырский механический завод&quot;"/>
        <s v="ИНТА-ТРАНС +"/>
        <s v="ООО ЭК ЭНЕРГЕТИК"/>
        <s v="ООО &quot;Ак Барс Металл&quot;"/>
        <s v="ООО Батыр"/>
        <s v="DHL Екат"/>
        <s v="ООО ЕК Кемикал"/>
        <s v="ООО Нефраскомплект"/>
        <s v="ИП Кузнецов С.Ю"/>
        <s v="РариТЭК"/>
        <s v="Тубопласт-Отрадное"/>
        <s v="ООО СК ГАТП"/>
        <s v="ООО &quot;Производственная группа Кайман&quot;"/>
        <s v="ООО СТР"/>
        <s v="ООО &quot;АКСКИМ&quot;"/>
        <s v="ООО &quot;Балтийская Фабрика бумажных изделий&quot;"/>
        <s v="ООО &quot;Версия-Центр&quot;"/>
        <s v="ООО Ультра"/>
        <s v="ООО Торговый дом &quot;Метиз&quot;"/>
        <s v="ЛОРЕС"/>
        <s v="ООО Рыбинский кожевенный завод"/>
        <s v="ООО &quot;РегПром&quot;"/>
        <s v="ООО &quot;Промснабметалл&quot;"/>
        <s v="ООО &quot;НПК&quot; Астат&quot;"/>
        <s v="ООО &quot;АЛКО-ХИМСЕРВИС&quot;"/>
        <s v="ООО &quot;Металл-Завод"/>
        <s v="ООО &quot;Ваше Хозяйство&quot;"/>
        <s v="Похвистнево"/>
        <s v="ООО &quot;Экопрод&quot;"/>
        <s v="ОАО &quot;Сясьский ЦБК&quot;"/>
        <s v="ООО &quot;ВЕКТОР"/>
        <s v="ОАО &quot;ГОЗСА&quot;"/>
        <s v="ООО &quot;Торговая компания &quot;Русь-Матушка&quot;"/>
        <s v="ООО &quot;НовоПласт&quot;"/>
        <s v="ООО &quot;ПФ Электрощит&quot;"/>
        <s v="ООО Ориннокс&quot;"/>
      </sharedItems>
    </cacheField>
    <cacheField name=" 4" numFmtId="0">
      <sharedItems containsBlank="1" count="4">
        <s v="счет принят клиентом, да/нет"/>
        <s v="да"/>
        <m/>
        <s v=" "/>
      </sharedItems>
    </cacheField>
    <cacheField name=" 5">
      <sharedItems containsBlank="1" containsMixedTypes="1" containsNumber="1" containsInteger="1" count="590">
        <s v="№ заявки с клиентом"/>
        <n v="1"/>
        <s v="РЭД 13/04-24 от 13.04.2018"/>
        <s v="РЭД 05/04-21 от 5.04.2018"/>
        <s v="РЭД 13/04-25 от 17.04.2018"/>
        <s v="РЭД 18/04-27 от 18.04.2018"/>
        <s v="РЭД 18/04-28 от 23.04.2018"/>
        <s v="РЭД 17/04-26 от 18.04.2018"/>
        <s v="РЭД 27/04-35 от 27.04.2018"/>
        <s v="РЭД 26/04-33 от 26.04.2018"/>
        <s v="РЭД 26/04-32 от 26.04.2018"/>
        <s v="РЭД 26/04-30 от 26.04.2018"/>
        <s v="РЭД 26/04-31 от 26.04.2018"/>
        <s v="РЭД 26/04-34 от 26.04.2018"/>
        <s v="РЭД 05/04-23 от 12.04.2018"/>
        <s v="РЭД 16/05-34 от 16.05.2018"/>
        <s v="РЭД 08/05-39 от 08.05.2018"/>
        <s v="РЭД 25/04-29 от 26.04.2018"/>
        <s v="РЭД 04/05-38 от 04.05.2018"/>
        <s v="РЭД 18/05-45 от 18.05.2018"/>
        <s v="РЭД 18/05-44 от 18.05.2018"/>
        <s v="РЭД 18/05-43 от 18.05.2018"/>
        <s v="РЭД 18/05-46 от 18.05.2018"/>
        <s v="РЭД 15/05-42 от 18.05.2018"/>
        <s v="РЭД 15/05-41 от 15.05.2018"/>
        <s v="РЭД 09/04-22 от 09.04.2018"/>
        <s v="РЭД 15/05-40 от 15.05.2018"/>
        <s v="РЭД 03/05-37 от 03.05.2018"/>
        <s v="РЭД 22/05-47 от 22.05.2018"/>
        <s v="РЭД 23/05-48 от 23.05.2018"/>
        <s v="РЭД 23/05-49 от 23.05.2018"/>
        <s v="РЭД 23/05-51 от 25.05.2018"/>
        <s v="РЭД 31/05-54 от 31.05.2018"/>
        <s v="РЭД 31/05-55 от 31.05.2018"/>
        <s v="РЭД 28/05-54 от 31.05.2018"/>
        <s v="РЭД 01/06-56 от 01.06.2018"/>
        <s v="РЭД 04/06-57 от 04.06.2018"/>
        <s v="РЭД 04/06-58 от 04.06.2018"/>
        <s v="РЭД 04/06-59 от 06.06.2018"/>
        <s v="РЭД 04/06-60 от 06.06.2018"/>
        <s v="РЭД 04/06-62 от 07.06.2018"/>
        <s v="РЭД 04/06-61 от 07.06.2018"/>
        <s v="РЭД 04/06-63 от 08.06.2018"/>
        <s v="РЭД 04/06-64 от 08.06.2018"/>
        <s v="РЭД 04/06-65 от 08.06.2018"/>
        <s v="РЭД 18/06-68 от 18.06.2018"/>
        <s v="РЭД 18/06-66 от 18.06.2018"/>
        <s v="РЭД 18/06-69 от 18.06.2018"/>
        <s v="РЭД 19/06-70 от 19.06.2018"/>
        <s v="РЭД 19/06-71 от 19.06.2018"/>
        <s v="РЭД 20/06-71 от 20.06.2018"/>
        <s v="РЭД 20/06-73 от 21.06.2018"/>
        <s v="РЭД 20/06-74 от 21.06.2018"/>
        <s v="РЭД 22/06-76 от 22.06.2018"/>
        <s v="РЭД 22/06-77 от 22.06.2018"/>
        <s v="РЭД 27/06-78 от 27.06.2018"/>
        <s v="РЭД 27/06-79 от 27.06.2018"/>
        <s v="РЭД 28/06-80 от 28.06.2018"/>
        <s v="РЭД 29/06-81 от 29.06.2018"/>
        <s v="РЭД 03/07-83 от 03.07.2018"/>
        <s v="РЭД 03/07-84 от 03.07.2018"/>
        <s v="РЭД 04/07-90 от 04.07.2018"/>
        <s v="РЭД 05/07-87 от 05.07.2018"/>
        <s v="РЭД 05/07-86 от 05.07.2018"/>
        <s v="РЭД 05/07-88 от 05.07.2018"/>
        <s v="РЭД 05/07-89 от 05.07.2018"/>
        <s v="РЭД 06/07-92 от 06.07.2018"/>
        <s v="РЭД 06/07-93 от 06.07.2018"/>
        <s v="РЭД 09/07-94 от 09.07.2018"/>
        <s v="РЭД 09/07-95 от 09.07.2018"/>
        <s v="РЭД 09/07-96 от 10.07.2018"/>
        <s v="РЭД 10/07-97 от 10.07.2018"/>
        <s v="РЭД 11/07-99 от 11.07.2018"/>
        <s v="РЭД 16/07-101 от 11.07.2018"/>
        <s v="РЭД 16/07-102 от 16.07.2018"/>
        <s v="РЭД 17/07-100 от 17.07.2018"/>
        <s v="РЭД 18/07-104 от 18.07.2018"/>
        <s v="РЭД 17/07-103 от 17.07.2018"/>
        <s v="РЭД 18/07-105 от 18.07.2018"/>
        <s v="РЭД 19/07-106 от 19.07.2018"/>
        <s v="РЭД 19/07-107 от 19.07.2018"/>
        <s v="РЭД 20/07-109 от 20.07.2018"/>
        <s v="РЭД 23/07-111 от 23.07.2018"/>
        <s v="РЭД 24/07-113 от 24.07.2018"/>
        <s v="РЭД 24/07-112 от 24.07.2018"/>
        <s v="РЭД 25/07-114 от 25.07.2018"/>
        <s v="РЭД 26/07-116 от 26.07.2018"/>
        <s v="РЭД 26/07-117 от 26.07.2018"/>
        <s v="РЭД 27/07-118 от 27.07.2018"/>
        <s v="РЭД 27/07-111 от 27.07.2018"/>
        <s v="РЭД 27/07-120 от 27.07.2018"/>
        <s v="РЭД 30/07-122 от 30.07.2018"/>
        <s v="РЭД 31/07-123 от 31.07.2018"/>
        <s v="РЭД 30/07-121 от 30.07.2018"/>
        <s v="Упаковка Автоваз"/>
        <s v="Упаковка Жатко"/>
        <s v="РЭД 03/08-124 от 03.08.2018"/>
        <s v="РЭД 03/08-126 от 03.08.2018"/>
        <s v="РЭД 03/08-127 от 03.08.2018"/>
        <s v="РЭД 03/08-128 от 03.08.2018"/>
        <s v="РЭД 06/08-129 от 06.08.2018"/>
        <s v="РЭД 06/08-130 от 06.08.2018"/>
        <s v="РЭД 07/08-131 от 07.08.2018"/>
        <s v="РЭД 07/08-132 от 07.08.2018"/>
        <s v="РЭД 07/08-133 от 07.08.2018"/>
        <s v="РЭД 07/08-134 от 07.08.2018"/>
        <s v="РЭД 07/08-135 от 07.08.2018"/>
        <s v="РЭД 09/08-136 от 09.08.2018"/>
        <s v="РЭД 09/08-137 от 07.08.2018"/>
        <s v="РЭД 10/08-138 от 10.08.2018"/>
        <s v="РЭД 13/08-139 от 13.08.2018"/>
        <s v="РЭД 13/08-140 от 13.08.2018"/>
        <s v="РЭД 13/08-141 от 13.08.2018"/>
        <s v="РЭД 14/08-142 от 14.08.2018"/>
        <s v="РЭД 15/08-143 от 15.08.2018"/>
        <s v="РЭД 16/08-144 от 16.08.2018"/>
        <s v="РЭД 16/08-145 от 16.08.2018"/>
        <s v="РЭД 21/08-146 от 21.08.2018"/>
        <s v="РЭД 21/08-147 от 21.08.2018"/>
        <s v="РЭД 22/08-148 от 22.08.2018"/>
        <s v="Фумигация"/>
        <s v="РЭД 27/08-149 от 27.08.2018"/>
        <s v="РЭД 28/08-150 от 28.08.2018"/>
        <s v="РЭД 28/08-152 от 28.08.2018"/>
        <s v="РЭД 28/08-151 от 28.08.2018"/>
        <s v="РЭД 29/08-153 от 29.08.2018"/>
        <s v="РЭД 30/08-155 от 30.08.2018"/>
        <s v="РЭД 30/08-156 от 30.08.2018"/>
        <s v="РЭД 30/08-154 от 30.08.2018"/>
        <s v="РЭД 30/08-157 от 30.08.2018"/>
        <s v="РЭД 31/08-158 от 31.08.2018"/>
        <s v="РЭД 31/08-159 от 31.08.2019"/>
        <s v="РЭД 01/09-160 от 01.09.2018"/>
        <s v="РЭД 03/09-162 от 03.09.2018"/>
        <s v="РЭД 04/09-163/164 от 04.09.2018"/>
        <s v="РЭД 05/09-165 от 05.09.2018"/>
        <s v="РЭД 05/09-166 от 05.09.2018"/>
        <s v="РЭД 06/09-167 от 06.09.2018"/>
        <s v="РЭД 06/09-170 от 06.09.2018"/>
        <s v="РЭД 07/09-168 от 07.09.2018"/>
        <s v="РЭД 10/09-171 от 10.09.2018"/>
        <s v="РЭД 10/09-172 от 10.09.2018"/>
        <s v="РЭД 10/09-173 от 10.09.2018"/>
        <s v="РЭД 10/09-174 от 10.09.2018"/>
        <s v="РЭД 03/09-169 от 03.09.2018"/>
        <s v="РЭД 11/09-175 от 11.09.2018"/>
        <s v="РЭД 11/09-177/178 от 11.09.2018"/>
        <s v="РЭД 11/09-176 от 11.09.2018"/>
        <s v="РЭД 12/09-179 от 12.09.2018"/>
        <s v="РЭД 12/09-180 от 12.09.2018"/>
        <s v="РЭД 13/09-183 от 13.09.2018"/>
        <s v="РЭД 13/09-181/182 от 13.09.2018"/>
        <s v="РЭД 13/09-184 от 13.09.2018"/>
        <s v="РЭД 14/09-185/186 от 14.09.2018"/>
        <s v="РЭД 17/09-187 от 17.09.2018"/>
        <s v="РЭД 18/09-188 от 18.09.2018"/>
        <s v="РЭД 18/09-189 от 18.09.2018"/>
        <s v="РЭД 18/09-190 от 18.09.2018"/>
        <s v="РЭД 19/09-192 от 19.09.2018"/>
        <s v="РЭД 19/09-191/191 от 19.09.2018"/>
        <s v="РЭД 20/09-193 от 20.09.2018"/>
        <s v="РЭД 20/09-194 от 20.09.2018"/>
        <s v="РЭД 21/09-196 от 21.09.2018"/>
        <s v="РЭД 21/09-195 от 21.09.2018"/>
        <s v="РЭД 21/09-197/198 от 20.09.2018"/>
        <s v="РЭД 21/09-199 от 20.09.2018"/>
        <s v="РЭД 21/09-200 от 20.09.2018"/>
        <s v="РЭД 20/09-201/202 от 20.09.2018"/>
        <s v="РЭД 24/09-203 от 24.09.2018"/>
        <s v="РЭД 24/09-204 от 24.09.2018"/>
        <s v="РЭД 25/09-205/206 от 27.09.2018"/>
        <s v="РЭД 25/09-208 от 25.09.2018"/>
        <s v="РЭД 25/09-209 от 25.09.2018"/>
        <s v="РЭД 26/09-210 от 26.09.2010"/>
        <s v="РЭД 26/09-211/212 от 26.09.2010"/>
        <s v="РЭД 26/09-214 от 26.09.2018"/>
        <s v="РЭД 26/09-213 от 26.09.2018,"/>
        <s v="РЭД 27/09-218/219 от 20.09.2028"/>
        <s v="РЭД 27/09-220 от 27.09.2018"/>
        <s v="РЭД 27/09-215 от 27.09.2018"/>
        <s v="РЭД 27/09-221 от 27.09.2018"/>
        <s v="РЭД 27/09-216/217от 27.09.2018"/>
        <s v="РЭД 28/09-226 от 28.09.2018"/>
        <s v="РЭД 28/09-225 от 28.09.2018"/>
        <s v="РЭД 27/09-222 от 27.09.2018"/>
        <s v="РЭД 28/09-224 от 28.09.2018"/>
        <s v="РЭД 28/09-227 от 28.09.2018"/>
        <s v="приложение к договору заявка № 6"/>
        <s v="приложение к договору заявка № 7"/>
        <s v="за изготовление поддонов"/>
        <s v="РЭД 01/10-228/229 от 01.10.2018"/>
        <s v="РЭД 01/10-230 от 01.10.2018"/>
        <s v="РЭД 01/10-231 от 01.10.2018"/>
        <s v="РЭД 01/10-232/233 от 01.10.2018"/>
        <s v="РЭД 01/10-234 от 01.10.2018"/>
        <s v="РЭД 01/10-235 от 01.10.2018"/>
        <s v="РЭД 02/10-236 от 02.10.2018"/>
        <s v="РЭД 02/10-237 от 02.10.2018"/>
        <s v="РЭД 02/10-238 от 02.10.2018"/>
        <s v="РЭД 02/10-239 от 02.10.2018"/>
        <s v="РЭД 02/10-240 от 02.10.2018"/>
        <s v="РЭД 02/10-241 от 02.10.2018"/>
        <s v="РЭД 02/10-242 от  02.10.2018"/>
        <s v="РЭД 02/10-243 от 02.10.2018"/>
        <s v="РЭД 03/10-245 от 03.10.2018"/>
        <s v="РЭД 03/10-244/246 от 02.10.2018"/>
        <s v="РЭД 03/10-247 от 03.10.2018"/>
        <s v="РЭД 04/10-248 от 04.10.2018"/>
        <s v="РЭД 04/10-250 от 04.10.2018"/>
        <s v="РЭД 05/10-250 от 05.10.2018"/>
        <s v="РЭД 04/10-249 от 04.10.2018"/>
        <s v="РЭД 05/10-252 от 05.10.2018"/>
        <s v="РЭД 05/10-251 от 05.10.2018"/>
        <s v="РЭД 05/10-253 от 05.10.2018"/>
        <s v="РЭД 05/10-254 от 05.10.2018"/>
        <s v="РЭД 05/10-255 от 05.10.2018"/>
        <s v="РЭД 05/10-256 от 05.10.2018"/>
        <s v="РЭД 08/10-257 от 08.10.2018"/>
        <s v="РЭД 08/10-258 от 08.10.2018"/>
        <s v="РЭД 08/10-259 от 08.10.2018"/>
        <s v="РЭД 08/10-260 от 08.10.2018"/>
        <s v="РЭД 08/10-261 от 08.10.2018"/>
        <s v="РЭД 08/10-262 от 08.10.2018"/>
        <s v="РЭД 08/10-263 от 08.10.2018"/>
        <s v="РЭД 08/10-264 от 08.10.2018"/>
        <s v="РЭД 08/10-265 от 08.10.2018"/>
        <s v="РЭД 08/10-266 от 08.10.2018"/>
        <s v="РЭД 09/10-267 от 09.10.2018"/>
        <s v="РЭД 09/10-269 от 09.10.2018"/>
        <s v="РЭД 09/10-270/271 от 09.10.2018"/>
        <s v="РЭД 11/10-272/273 от 11.10.2018"/>
        <s v="РЭД 11/10-274 от 11.10.2018"/>
        <s v="РЭД 11/10-275 от 11.10.2018"/>
        <s v="РЭД 11/10-276 от 11.10.2018"/>
        <s v="упаковка"/>
        <s v="РЭД 11/10-277 от 11.10.2018"/>
        <s v="РЭД 12/10-280 от 12.10.2018"/>
        <s v="РЭД 12/10-278/279от 12.10.2018"/>
        <s v="РЭД 12/10-282 от 12.10.2018"/>
        <s v="РЭД 12/10-283 от 12.10.2018"/>
        <s v="РЭД 12/10-281 от 12.10.2018"/>
        <s v="РЭД 15/10-284/285 от 15.10.2018"/>
        <s v="РЭД 15/10-286/287 от 15.10.2018"/>
        <s v="РЭД 15/10-288 от 15.10.2018"/>
        <s v="упаковка кузовов"/>
        <s v="РЭД 17/10-289 от 17.10.2018"/>
        <s v="РЭД 17/10-290/292 от 17.10.2018"/>
        <s v="РЭД 08/10-291/293 от 17.10.2018"/>
        <s v="РЭД 19/10-294 от 19.10.2018"/>
        <s v="РЭД 18/10-295 от 18.10.2018"/>
        <s v="РЭД 19/10-296 от 19.10.2018"/>
        <s v="РЭД 19/10-297/299 от 19.10.2018"/>
        <s v="РЭД 19/10-300298 от 19.10.2018"/>
        <s v="РЭД 19/10-302 от 19.10.2018"/>
        <s v="РЭД 19/10-301 от 19.10.2018"/>
        <s v="РЭД 22/10-303 от 22.10.2018"/>
        <s v="РЭД 22/10-304 от 22.10.2018"/>
        <s v="РЭД 22/10-305 от 22.10.2018"/>
        <s v="РЭД 23/10-305 от 22.10.2018"/>
        <s v="РЭД 23/10-306 от 23.10.2018"/>
        <s v="РЭД 24/10-307 от 24.10.2018"/>
        <s v="РЭД 24/10-308 от 24.10.2018"/>
        <s v="РЭД 24/10-309 от 24.10.2018"/>
        <s v="РЭД 25/10-310 от 24.10.2018"/>
        <s v="РЭД 25/10-311 от 25.10.2018"/>
        <s v="РЭД 25/10-312/316 от 25.10.2018"/>
        <s v="РЭД 26/10-313 от 26.10.2018"/>
        <s v="РЭД 26/10-314 от 26.10.2018"/>
        <s v="РЭД 26/10-315 от 26.10.2018"/>
        <s v="РЭД 26/10-317 от 26.10.2018"/>
        <s v="РЭД 29/10-318 от 26.10.2018"/>
        <s v="РЭД 29/10-319 от 26.10.2018"/>
        <s v="РЭД 29/10-320 от 29.10.2018"/>
        <s v="РЭД 29/10-321 от 29.10.2018"/>
        <s v="РЭД 30/10-322 от 30.10.2018"/>
        <s v="РЭД 30/10-323 от 30.10.2018"/>
        <s v="упаковка КОРОБОК ПЕРЕДАЧ"/>
        <s v="РЭД 31/10-324 от 31.10.2018"/>
        <s v="РЭД 31/10-325 от 31.10.2018"/>
        <s v="РЭД 01/11-327 от 01.10.2018"/>
        <s v="РЭД 01/11-328 от 01.11.2018"/>
        <s v="РЭД 02/11-329 от 02.11.2018"/>
        <s v="РЭД 06/11-333 от 06.11.2018"/>
        <s v="РЭД 06/11-334 от 06.11.2018"/>
        <s v="РЭД 06/11-335/336 от 06.11.2018"/>
        <s v="РЭД 07/11-337 от 07.11.2018"/>
        <s v="РЭД 07/11-338 от 07.11.2018"/>
        <s v="РЭД 07/11-339 от 07.11.2018"/>
        <s v="РЭД 08/11-340 от 08.11.2018"/>
        <s v="РЭД 08/11-341 от 08.11.2018"/>
        <s v="РЭД 08/11-344 от 08.11.2018"/>
        <s v="РЭД 08/11-342/343 от 08.11.2018"/>
        <s v="РЭД 09/11-345 от 09.11.2018"/>
        <s v="РЭД 09/11-346/347 от 09.11.2018"/>
        <s v="РЭД 09/11-348 от 09.11.2018"/>
        <s v="РЭД 09/11-349 от 09.11.2018"/>
        <s v="РЭД 09/11-351 от 09.11.2018"/>
        <s v="РЭД 09/11-352 от 12.11.2018"/>
        <s v="РЭД 09/11-353 от 12.11.2018"/>
        <s v="РЭД 12/11-354 от 12.11.2018"/>
        <s v="РЭД 12/11-359 от 12.11.2018"/>
        <s v="РЭД 12/11-355 от 12.11.2018"/>
        <s v="РЭД 12/11-356 от 12.10.2018"/>
        <s v="РЭД 12/11-357 от 12.10.2018"/>
        <s v="РЭД 12/11-358 от 12.11.2018"/>
        <s v="РЭД 13/11-365 от 12.11.2018"/>
        <s v="РЭД 13/11-367 от 13.11.2018"/>
        <s v="РЭД 13/11-366 от 13.11.2018"/>
        <s v="РЭД 13/11-361 от 13.11.2018"/>
        <s v="РЭД 13/11-363/362 от 13.11.2018"/>
        <s v="РЭД 14/11-369 от 14.11.2018"/>
        <s v="РЭД 13/11-368 от 13.10.2018"/>
        <s v="РЭД 14/11-371 от 14.11.2018"/>
        <s v="РЭД 14/11-370 от 14.11.2018"/>
        <s v="РЭД 15/11-372/373 от 15.11.2018"/>
        <s v="РЭД 15/11-374/375 от 15.11.2018"/>
        <s v="РЭД 15/11-378/377 от 15.11.2018"/>
        <s v="РЭД 15/11-376 от 15.11.2018"/>
        <s v="РЭД 15/11-379 от 15.11.2018"/>
        <s v="РЭД 15/11-380/381 от 15.11.2018"/>
        <s v="РЭД 16/11-382 от 16.11.2018"/>
        <s v="РЭД 16/11-383 от 16.11.2018"/>
        <s v="РЭД 16/11-384 от 16.11.2018"/>
        <s v="РЭД 16/11-385 от 16.11.2018"/>
        <s v="РЭД 16/11-386/387 от 16.11.2018"/>
        <s v="РЭД 16/11-389 от 16.11.2018"/>
        <s v="РЭД 19/11-390 от 19.11.2018"/>
        <s v="РЭД 19/11-391 от 19.11.2018"/>
        <s v="РЭД 19/11-392/393 от 19.11.2018"/>
        <s v="РЭД 19/11-394 от 19.11.2018"/>
        <s v="РЭД 19/11-395 от 19.11.2018"/>
        <s v="РЭД 19/11-396 от 19.11.2018"/>
        <s v="РЭД 20/11-411 от 20.11.2018"/>
        <s v="РЭД 19/11-397 от 19.11.2018"/>
        <s v="РЭД 20/11-398 от 20.11.2018"/>
        <s v="РЭД 20/11-399/400 от 20.11.2018"/>
        <s v="РЭД 20/11-401 от 20.11.2018"/>
        <s v="РЭД 20/11-402 от 20.11.2018"/>
        <s v="РЭД 20/11-405/404 от 20.11.2018"/>
        <s v="РЭД 20/11-406 от 20.11.2018"/>
        <s v="РЭД 20/11-407 от 20.11.2018"/>
        <s v="РЭД 20/11-408/410 от 20.11.2018"/>
        <s v="РЭД 21/11-412 от 21.11.2018"/>
        <s v="РЭД 21/11-413 от 21.11.2018"/>
        <s v="РЭД 21/11-414 от 21.11.2018"/>
        <s v="РЭД 21/11-415/416 от 21.11.2018"/>
        <s v="РЭД 21/11-417 от 21.11.2018"/>
        <s v="РЭД 22/11-418 от 22.11.2018"/>
        <s v="РЭД 22/11-419 от 22.11.2018"/>
        <s v="РЭД 22/11-420 от 22.11.2018"/>
        <s v="РЭД 22/11-421 от 22.11.2018"/>
        <s v="РЭД 22/11-422 от 22.11.2018"/>
        <s v="РЭД 22/11-423 от 22.11.2018"/>
        <s v="РЭД 23/11-426 от 22.11.2018"/>
        <s v="РЭД 23/11-427 от 23.11.2018"/>
        <s v="РЭД 23/11-428 от 23.11.2018"/>
        <s v="РЭД 23/11-429 от 23.11.2018"/>
        <s v="РЭД 23/11-431 от 23.11.2018"/>
        <s v="РЭД 23/11-432 от 23.11.2018"/>
        <s v="РЭД 23/11-430 от 23.11.2018"/>
        <s v="РЭД 26/11-433 от 26.11.2018"/>
        <s v="РЭД 23/11-434 от 26.11.2018"/>
        <s v="РЭД 23/11-437 от 26.11.2018"/>
        <s v="РЭД 23/11-438 от 26.11.2018"/>
        <s v="РЭД 23/11-440 от 26.11.2018"/>
        <s v="РЭД 23/11-439 от 26.11.2018"/>
        <s v="РЭД 23/11-435 от 26.11.2018"/>
        <s v="РЭД 23/11-436 от 26.11.2018"/>
        <s v="РЭД 27/11-447 от 27.11.2018"/>
        <s v="РЭД 27/11-446 от 27.11.2018"/>
        <s v="РЭД 27/11-441/442 от 27.11.2018"/>
        <s v="РЭД 27/11-444 от 27.11.2018"/>
        <s v="РЭД 27/11-445 от 27.11.2018"/>
        <s v="РЭД 29/11-421 от 29.11.2018"/>
        <s v="РЭД 28/11-448 от 28.11.2018"/>
        <s v="РЭД 28/11-449 от 28.11.2018"/>
        <s v="РЭД 29/11-450 от 29.11.2018"/>
        <s v="РЭД 29/11-451 от 29.11.2018"/>
        <s v="РЭД 29/11-453 от 29.11.2018"/>
        <s v="РЭД 29/11-455 от 29.11.2018"/>
        <s v="РЭД 29/11-456 от 29.11.2018"/>
        <s v="РЭД 29/11-458 от 29.11.2018"/>
        <s v="РЭД 30/11-458 от 30.11.2018"/>
        <s v="РЭД 30/11-460 от 30.11.2018"/>
        <s v="РЭД 30/11-466 от 30.11.2018"/>
        <s v="РЭД 30/11-462 от 30.11.2018"/>
        <s v="РЭД 30/11-461 от 30.11.2018"/>
        <s v="РЭД 30/11-459 от 30.11.2018"/>
        <s v="РЭД 30/11-457 от 30.11.2018"/>
        <s v="РЭД 30/11-464/465 от 30.11.2018"/>
        <s v="ТТГ 28/11-1/2 от 28.11.2019"/>
        <s v="РЭД 30/11-464/463 от 03.12.2018"/>
        <s v="РЭД 03/12-469 от 03.12.2018"/>
        <s v="РЭД 03/12-470 от 03.12.2018"/>
        <s v="РЭД 03/12-472/471 от 03.12.2018"/>
        <s v="РЭД 03/12-473 от 03.12.2018"/>
        <s v="РЭД 03/12-474 от 03.12.2018"/>
        <s v="РЭД 03/12-475/476 от 03.12.2018"/>
        <s v="РЭД 04/12-477/478 от 04.12.2018"/>
        <s v="РЭД 04/12-480/479 от 04.12.2018"/>
        <s v="РЭД 04/12-481/482 от 04.12.2018"/>
        <s v="РЭД 04/12-483 от 04.12.2018"/>
        <s v="РЭД 04/12-484 от 04.12.2018"/>
        <s v="РЭД 04/12-485 от 04.12.2018"/>
        <s v="РЭД 05/12-487 от 05.12.2018"/>
        <s v="РЭД 06/12-490 от 06.12.2018"/>
        <s v="РЭД 06/12-488 от 06.12.2018"/>
        <s v="РЭД 10/12-494 от 07.12.2018"/>
        <s v="РЭД 07/12-493/492 от 07.12.2018"/>
        <s v="РЭД 10/12-497/496 от 10.12.2018"/>
        <s v="РЭД 11/12-499/498 от 11.12.2018"/>
        <s v="РЭД 11/12-505/504 от 11.12.2018"/>
        <s v="РЭД 10/12-507/506 от 10.12.2018"/>
        <s v="РЭД 11/12-509/508 от 11.12.2018"/>
        <s v="РЭД 11/12-511/512 от 11.12.2018"/>
        <s v="РЭД 11/12-513/514 от 11.12.2018"/>
        <s v="РЭД 11/12-515/516 от 11.12.2018"/>
        <s v="РЭД 11/12-517/218 от 11.12.2018"/>
        <s v="РЭД 11/12-519/520 от 11.12.2018"/>
        <s v="РЭД 13/12-525/526 от 13.12.2018"/>
        <s v="РЭД 12/12-527/528 от 12.12.2018"/>
        <s v="РЭД 13/12-521/522 от 13.12.2018"/>
        <s v="РЭД 11/12-523/524 от 12.12.2018"/>
        <s v="РЭД 11/12-510 от 12.12.2018"/>
        <s v="РЭД 10/12-503/502 от 10.12.2018"/>
        <s v="РЭД 12/12-529 от 12.12.2018"/>
        <s v="РЭД 12/12-530/531 от 12.12.2018"/>
        <s v="РЭД 12/12-532/533 от 12.12.2018"/>
        <s v="РЭД 13/12-534/535 от 12.12.2018"/>
        <s v="РЭД 13/12-536/537 от 13.12.2018"/>
        <s v="РЭД 13/12-538/539 от 13.12.2018"/>
        <s v="РЭД 13/12-540 от 13.12.2018"/>
        <s v="РЭД 14/12-543 от 14.12.2018"/>
        <s v="РЭД 12/12-544 от 14.12.2018"/>
        <s v="РЭД 17/12-552/552 от 17.12.2018"/>
        <s v="РЭД 17/12-554/553 от 17.12.2018"/>
        <s v="РЭД 17/12-549/550 от 17.12.2018"/>
        <s v="РЭД 17/12-547/548 от 17.12.2018"/>
        <s v="РЭД 17/12-545/546 от 17.12.2018"/>
        <s v="РЭД 17/12-555/556 от 18.12.2018"/>
        <s v="РЭД 14/12-541/542 от 14.12.2018"/>
        <s v="РЭД 19/12-558/558 от 19.12.2018"/>
        <s v="РЭД 19/12-559/560 от 19.12.2018"/>
        <s v="РЭД 19/12-561 от 19.12.2018"/>
        <s v="РЭД 19/12-562 от 19.12.2018"/>
        <s v="РЭД 20/12-565/564 от 20.12.2018"/>
        <s v="б/н от 06.12.2018"/>
        <s v="б/н от 06.12.2019"/>
        <s v="б/н от 06.12.2020"/>
        <s v="РЭД 09/01-2 от 09.01.2019"/>
        <s v="РЭД 09/01-1 от 09.01.2019"/>
        <s v="РЭД 15/01- 05 от 15.01.2019"/>
        <s v="ТТГ 17/01 - 007 от 17.01.2019"/>
        <s v="ТТГ 18/01 - 06 от 18.01.2019"/>
        <s v="ТТГ 18/01 - 08 от 18.01.2019"/>
        <s v="РЭД 22/01- 07 от 22.01.2019"/>
        <s v="№ 8 от 18.01.2019"/>
        <s v="ТТГ 21/01-11 от 21.01.2019"/>
        <s v="ДМ/19/17 от 24.01.2019"/>
        <m/>
        <s v="№ 20 на 12.02.2019 (ТОРА)"/>
        <s v="Услуги фумигации"/>
        <s v="№ 21 на 13.02.2019 (ТОРА)"/>
        <s v="№ РЭД 13/02 от 13.02.2019"/>
        <s v="№ 23 на 14.02.2019"/>
        <s v="№25 на 14.02.2019 (ТОРА)"/>
        <s v="№27 на 14.02.2019"/>
        <s v="№26 на 14.02.2019"/>
        <s v="№28 на 15.02.2019"/>
        <s v="№27 на 18.02.2019 (ТОРА)"/>
        <s v="№29 на 18.02.2019"/>
        <s v="№31 на 21.02.2019"/>
        <s v="№35 на 25.01.2019"/>
        <s v="№30 на 21.02.1019 (ТОРА)"/>
        <s v="№33 на 22.02.2019 (ТОРА)"/>
        <s v="№35 на 22.02.2019 (ТОРА)"/>
        <s v="№ РЭД 27/02 - 38 от 27.02.2019"/>
        <s v="№41 на 27.02.2019"/>
        <s v="№39 на 27.02.2019"/>
        <s v="№40 на 27.02.2019"/>
        <s v="№36 на 26.02.2019"/>
        <s v="№37 на 26.02.2019"/>
        <s v="№43 на 27.02.2019"/>
        <s v="№ 35 на 22.02.2019"/>
        <s v="№ 31 на 21.02.2019"/>
        <s v="№41 на28.02.2019 (ТОРА)"/>
        <s v="№ РЭД 28/02 - 46 от 28.02.2019"/>
        <s v="№ 48 на 01.03.2019"/>
        <s v="№ РЭД 28/02 - 48 от 28.02.2019"/>
        <s v="№ 49 на 01.03.2019"/>
        <s v="№ 45  на 04.03.2019"/>
        <s v="№47 на 28.02.2019 (ТОРА)"/>
        <s v="№ 294 от 07.03.2019"/>
        <s v="№ 50 на 06.03.2019"/>
        <s v="№ 52 на 01.03.2019"/>
        <s v="№ РЭД 11/03 - 51 от 11.03.2019"/>
        <s v="№ 51 на 11.03.2019"/>
        <s v="№ 38 на 12.03.2019 (ТОРА)"/>
        <s v="№ 59 на 12.03.2019 (ТОРА)"/>
        <s v="№54 на 12.03.2019 (ТОРА)"/>
        <s v="№51 на 07.03.2019 (ТОРА)"/>
        <s v="№70 на 12.03.2019 "/>
        <s v="№69 на 12.03.2019"/>
        <s v="№54 на 12.03.2019 "/>
        <s v="№52 на 11.03.2019 (ТОРА)"/>
        <s v="№63 на 14.03.2019"/>
        <s v="№71 на 14.03.2019"/>
        <s v="№ РЭД 14/03 - 67 от 14.03.2019"/>
        <s v="№ ДМ/19/17 №0184"/>
        <s v="№81 на 14.03.2019"/>
        <s v="№ 303 от 14.03.2019 (РЭД)"/>
        <s v="№ 27 ОТ 14.02.2019"/>
        <s v="№ 66 от 15.03.2019 (ТОРА)"/>
        <s v="№ 71 от 18.03.2019"/>
        <s v="№ 72 от 18.03.2019"/>
        <s v="№ 73 от 18.03.2019"/>
        <s v="№ 70 от 18.03.2019"/>
        <s v="№ РЭД 15/03 -67 от 15.03.2019"/>
        <s v="№76 на 19.03.2019"/>
        <s v="№74 на 19.03.2019"/>
        <s v="№ РЭД 19/03 № 77 от 19.03.19"/>
        <s v="№ РЭД 19/03 № 78 от 19.03.19"/>
        <s v="№ 79 на 20.03.2019"/>
        <s v="№ 80 от 20.03.2019"/>
        <s v="№ 75 от 19.03.2019"/>
        <s v="№ 81/82 ОТ 22.03.2019"/>
        <s v="№91 на 22.03.2019 (ТОРА)"/>
        <s v="№88 на 21.03.2019 (ТОРА)"/>
        <s v="№78 на 21.03.2019 (ТОРА)"/>
        <s v="№95 на 25.03.2019 (ТОРА)"/>
        <s v="№92 на 25.03.2019 (ТОРА)"/>
        <s v="№94 на 25.03.2019 (ТОРА)"/>
        <s v="№ 91 на 26.06.2019 РЭД"/>
        <s v="№ 92 на 26.06.2019 РЭД"/>
        <s v="№ РЭД 26/03 -88 от 26.03.19"/>
        <s v="№ 95 от 27.03.2019"/>
        <s v="№ РЭД 27/03 -94 от 27.03.19"/>
        <s v="№ 98 от 28.03.2019"/>
        <s v="№ 97 от 28.03.2019"/>
        <s v="№99 от 27.03.2019 (ТОРА)"/>
        <s v="№99 от 28.03.2019 (ТОРА)"/>
        <s v="№ 100 от 29.03.2019 (ТОРА)"/>
        <s v="№ 103 от 29.03.2019 (ТОРА)"/>
        <s v="№ РЭД 01/04 -105 от 01.04.19"/>
        <s v="№ РЭД 01/04 -106 от 01.04.19"/>
        <s v="№ РЭД 01/04 -103 от 01.04.19"/>
        <s v="№ РЭД 02/04 -110 от 02.04.19"/>
        <s v="№ 107 от 02.04.2019 (ТОРА)"/>
        <s v="№109 от 02.04.2019 (ТОРА)"/>
        <s v="№110 от 02.04.2019 (ТОРА)"/>
        <s v="№ РЭД 111 от 03.04.2019"/>
        <s v="№ РЭД 114 от 04.04.2019"/>
        <s v="№ РЭД 120  от 05.04.2019"/>
        <s v="№ 122 от 05.04.2019 (ТОРА)"/>
        <s v="№ 02/04 - 108 от 02.04.19 (ТОРА)"/>
        <s v="№ 01/04 - 105 от 01.04.19 (ТОРА)"/>
        <s v="№ РЭД 03/04 - 111 от 03.04.2019"/>
        <s v="№ 112 от 04.04.19 (ТОРА)"/>
        <s v="№ 124 от 08.04.2019 (ТОРА)"/>
        <s v="№ РЭД 09/04 - 125 от 09.04.2019"/>
        <s v="№ 09/04-126 от 09.04.2019 (ТОРА)"/>
        <s v="№ РЭД 09/04-127 от 10.04.2019"/>
        <s v="№ 03/04 - 111 ОТ 03.04.2019 (ТОРА)"/>
        <s v="№ РЭД 11/04 - 128 от 11.04.2019"/>
        <s v="№ 130 от 11.04.2019 (ТОРА)"/>
        <s v="№ 11/04 - 131 от 11.04.2019 (ТОРА)"/>
        <s v="№ 141 на 12.04.2019 (ТОРА)"/>
        <s v="№144 на 12.04.2019 (ТОРА)"/>
        <s v="№145 на 12.04.2019 (ТОРА)"/>
        <s v="№146 на 12.04.2019 (ТОРА)"/>
        <s v="№ 134 от 15.04.2019"/>
        <s v="№ 133 от 15.04.2019"/>
        <s v="№ 132 от 15.04.2019"/>
        <s v="№ 150 от 17.04.2019 (ТОРА)"/>
        <s v="№ РЭД 22/04 - 146 от 22.04.2019"/>
        <s v="№ РЭД 25/04 - 169 от 25.04.2019"/>
        <s v="№ РЭД 25/04 - 170 от 25.04.2019"/>
        <s v="№ РЭД 24/04 - 166 от 24.04.2019"/>
        <s v="№ РЭД 17/04 - 139 от 17.04.2019"/>
        <s v="№ РЭД 22/04 - 162 от 22.04.2019"/>
        <s v="№ РЭД  18/04 - 158 от 18.04.2019"/>
        <s v="№ РЭД 26/04 - 180 от 26.04.2019"/>
        <s v="№ 177 от 24.04.2019"/>
        <s v="№159 от 24.04.2019"/>
        <s v="№ 188 от 26.04.2019"/>
        <s v="№ 189 от 26.04.2019"/>
        <s v="№ РЭД 26/04 от 26.04.2019"/>
        <s v="№ РЭД 29/04 № 191 от 29.04.2019"/>
        <s v="№ РЭД 23/04 163 от 23.04.2019"/>
        <s v="№ РЭД 29/04 190 от 29.04.2019"/>
      </sharedItems>
    </cacheField>
    <cacheField name=" 6">
      <sharedItems containsDate="1" containsBlank="1" containsMixedTypes="1" count="212">
        <s v="дата заявки"/>
        <d v="2018-05-15T00:00:00"/>
        <d v="2018-04-13T00:00:00"/>
        <d v="2018-04-05T00:00:00"/>
        <d v="2018-04-17T00:00:00"/>
        <d v="2018-04-18T00:00:00"/>
        <d v="2018-04-23T00:00:00"/>
        <d v="2018-04-27T00:00:00"/>
        <d v="2018-04-26T00:00:00"/>
        <d v="2018-04-28T00:00:00"/>
        <d v="2018-04-12T00:00:00"/>
        <d v="2018-05-22T00:00:00"/>
        <d v="2018-05-08T00:00:00"/>
        <d v="2018-04-25T00:00:00"/>
        <d v="2018-05-11T00:00:00"/>
        <d v="2018-05-19T00:00:00"/>
        <d v="2018-05-21T00:00:00"/>
        <d v="2018-05-17T00:00:00"/>
        <d v="2018-04-09T00:00:00"/>
        <d v="2018-03-16T00:00:00"/>
        <d v="2018-05-03T00:00:00"/>
        <d v="2018-05-23T00:00:00"/>
        <d v="2018-05-25T00:00:00"/>
        <d v="2018-05-31T00:00:00"/>
        <d v="2018-05-28T00:00:00"/>
        <d v="2018-06-01T00:00:00"/>
        <d v="2018-06-04T00:00:00"/>
        <d v="2018-06-06T00:00:00"/>
        <d v="2018-06-07T00:00:00"/>
        <d v="2018-06-08T00:00:00"/>
        <d v="2018-06-09T00:00:00"/>
        <d v="2018-06-13T00:00:00"/>
        <d v="2018-06-18T00:00:00"/>
        <d v="2018-06-19T00:00:00"/>
        <d v="2018-06-20T00:00:00"/>
        <d v="2018-06-21T00:00:00"/>
        <d v="2018-06-22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m/>
        <d v="2018-08-03T00:00:00"/>
        <d v="2018-08-06T00:00:00"/>
        <d v="2018-08-07T00:00:00"/>
        <d v="2018-08-09T00:00:00"/>
        <d v="2018-08-10T00:00:00"/>
        <d v="2018-08-13T00:00:00"/>
        <d v="2018-08-14T00:00:00"/>
        <d v="2018-08-15T00:00:00"/>
        <d v="2018-08-16T00:00:00"/>
        <d v="2018-08-22T00:00:00"/>
        <d v="2018-08-21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7T00:00:00"/>
        <d v="2018-09-06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2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7T00:00:00"/>
        <d v="2018-10-19T00:00:00"/>
        <d v="2018-10-18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28T00:00:00"/>
        <d v="2018-10-31T00:00:00"/>
        <d v="2018-11-01T00:00:00"/>
        <d v="2018-11-02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9T00:00:00"/>
        <d v="2018-11-27T00:00:00"/>
        <d v="2018-11-28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3T00:00:00"/>
        <d v="2018-12-12T00:00:00"/>
        <d v="2018-12-14T00:00:00"/>
        <d v="2018-12-17T00:00:00"/>
        <d v="2018-12-18T00:00:00"/>
        <d v="2018-12-19T00:00:00"/>
        <d v="2019-12-20T00:00:00"/>
        <d v="2019-12-06T00:00:00"/>
        <d v="2019-01-09T00:00:00"/>
        <d v="2019-01-15T00:00:00"/>
        <d v="2019-01-17T00:00:00"/>
        <d v="2019-01-18T00:00:00"/>
        <d v="2019-01-22T00:00:00"/>
        <d v="2019-01-21T00:00:00"/>
        <d v="2019-01-24T00:00:00"/>
        <d v="2019-01-30T00:00:00"/>
        <d v="2019-02-05T00:00:00"/>
        <d v="2019-02-12T00:00:00"/>
        <d v="2019-02-13T00:00:00"/>
        <d v="2019-02-14T00:00:00"/>
        <d v="2019-02-15T00:00:00"/>
        <d v="2019-02-18T00:00:00"/>
        <d v="2019-02-21T00:00:00"/>
        <d v="2019-02-25T00:00:00"/>
        <d v="2019-02-22T00:00:00"/>
        <d v="2019-02-27T00:00:00"/>
        <d v="2019-02-26T00:00:00"/>
        <d v="2019-02-28T00:00:00"/>
        <d v="2019-03-01T00:00:00"/>
        <d v="2019-03-04T00:00:00"/>
        <d v="2019-03-07T00:00:00"/>
        <d v="2019-03-06T00:00:00"/>
        <d v="2019-03-11T00:00:00"/>
        <d v="2019-03-12T00:00:00"/>
        <d v="2019-03-14T00:00:00"/>
        <d v="2019-03-15T00:00:00"/>
        <d v="2019-03-18T00:00:00"/>
        <d v="2019-03-19T00:00:00"/>
        <d v="2019-03-20T00:00:00"/>
        <d v="2019-03-22T00:00:00"/>
        <d v="2019-03-21T00:00:00"/>
        <d v="2019-03-25T00:00:00"/>
        <d v="2019-03-26T00:00:00"/>
        <d v="2019-03-27T00:00:00"/>
        <d v="2019-03-28T00:00:00"/>
        <d v="2019-03-29T00:00:00"/>
        <d v="2019-04-01T00:00:00"/>
        <d v="2019-04-03T00:00:00"/>
        <d v="2019-04-02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7T00:00:00"/>
        <d v="2019-04-22T00:00:00"/>
        <d v="2019-04-25T00:00:00"/>
        <d v="2019-04-24T00:00:00"/>
        <d v="2019-04-18T00:00:00"/>
        <d v="2019-04-26T00:00:00"/>
        <d v="2019-04-29T00:00:00"/>
        <d v="2019-04-23T00:00:00"/>
      </sharedItems>
    </cacheField>
    <cacheField name=" 7">
      <sharedItems containsBlank="1" containsMixedTypes="1" containsNumber="1" containsInteger="1" count="14">
        <s v="месяц/ год"/>
        <n v="5"/>
        <n v="4"/>
        <n v="3"/>
        <n v="6"/>
        <n v="7"/>
        <n v="8"/>
        <n v="9"/>
        <n v="10"/>
        <n v="11"/>
        <n v="12"/>
        <n v="1"/>
        <n v="2"/>
        <m/>
      </sharedItems>
    </cacheField>
    <cacheField name="Откуда, вся информация" numFmtId="0">
      <sharedItems containsBlank="1" count="208">
        <s v="место загрузки"/>
        <s v="Испания"/>
        <s v="Белоярский (Свердловская обл.)"/>
        <s v="Тольятти Самарская область"/>
        <s v="Тульская область г. Алексин"/>
        <s v="Вологодская область, г. Волжский"/>
        <s v="Тульская область г. Узловая"/>
        <s v="п. Шушары Санкт-Петербург"/>
        <s v="Санкт-Петербург"/>
        <s v="Тольятти Самарская область х2"/>
        <s v="Советск"/>
        <s v="Советск-Венев Тульская обл."/>
        <s v="Казань"/>
        <s v="Тольятти"/>
        <s v="Челябинск"/>
        <s v="Ульяновск"/>
        <s v="Кстово Нижегородская обл"/>
        <s v="г. Волгоград"/>
        <s v="г. Казань"/>
        <s v="Хотьково МО"/>
        <s v="Липецкая область Грязнинский р-н, с. Казинка"/>
        <s v="Тольятти Самарская обл х2"/>
        <s v="Советск (Тульская область)"/>
        <s v="Салаир Кемеровская область"/>
        <s v="Советск Венев (Тульская область)"/>
        <s v="Тольятти (Самарская область)"/>
        <s v="пос. Белоярский СВ"/>
        <s v="Советск Тульская обл."/>
        <s v="Венев (Тульская область)"/>
        <s v="Венев - Советск (Тульская область)"/>
        <s v="Набережные Челны"/>
        <s v="Подольск МО"/>
        <s v="Покров (Подольский р-н)"/>
        <s v="Советск - Венев (Тульская обл)"/>
        <s v="Екатеринбург"/>
        <s v="г. Челябинск"/>
        <s v="г. Дзержинск"/>
        <s v="Бокситогорск ЛО"/>
        <s v="Великие Луки, Россия"/>
        <s v="Шушары Санкт-Петербург"/>
        <s v="Белорецк"/>
        <s v="г.Дзержинск (Нижегородской обл.)"/>
        <s v="Шереметьево Карго"/>
        <s v="г. Москва"/>
        <s v="г. Красноярск"/>
        <s v="Домодедово МО"/>
        <s v="г. Магнитогорск-г. Магнитогорск"/>
        <s v="с. Покров Подольский р-н МО"/>
        <m/>
        <s v="г. Екатеринбург"/>
        <s v="Турция, Бурса"/>
        <s v="г. Пенза"/>
        <s v="г. Стрельна ЛО"/>
        <s v="пос. Белоярский Свердловской области "/>
        <s v="Венев - Советск Тульская область"/>
        <s v="г. Всеволожск"/>
        <s v="г. Кувшиново (Тверская обл.)"/>
        <s v="Москва "/>
        <s v="Большой сундарь"/>
        <s v="г. Новочебоксарск"/>
        <s v="г. Нижний Новгород"/>
        <s v="г. Домодедово МО"/>
        <s v="Усть-Кут "/>
        <s v="Смышляевка Самара"/>
        <s v="Нижний Новгород"/>
        <s v="Внуково МО"/>
        <s v="г. Подольск"/>
        <s v="г. Новосибирск"/>
        <s v="Москва 2 места"/>
        <s v="г. Тольятти"/>
        <s v="г. Краснодар, г. Ростов-на-Дону"/>
        <s v="г. Самара"/>
        <s v="г. Тимашевск"/>
        <s v="ст. Дондуковская Республика Адыгея"/>
        <s v="г. Камен-Шахтинский Ростовская область"/>
        <s v="г. Калуга "/>
        <s v="д. Трошково Раменский р-н МО"/>
        <s v="г. Новосибирск "/>
        <s v="Венев-Советск (Тульской области)"/>
        <s v="г. Советск, г. Венев (Тульякой области)"/>
        <s v="ст. Павловская Краснодарский край"/>
        <s v="г. Тольятти (Самарская область)"/>
        <s v="г. Мытищи МО"/>
        <s v="г. Советск (Тульякой области)"/>
        <s v="г. Ульяновск"/>
        <s v="г. Пыть-Ях2"/>
        <s v="г. Советск -г. Венев (Тульская область)"/>
        <s v="ст. Новотитановская Краснодарский край"/>
        <s v="г. Королев МО"/>
        <s v="с. Ишлы РБ"/>
        <s v="г. Тюмень"/>
        <s v="с. Ягодное, Ставропольский р-н Самарская область"/>
        <s v="г. Реммаш"/>
        <s v="г. Советск г. Венев. (Тульякой области)"/>
        <s v="г. Санкт-Петербург"/>
        <s v="г. Владимир"/>
        <s v="г. Стерлитамак"/>
        <s v="г. Аксай -Ижевск-Пермь"/>
        <s v="п. Смышляевка Самарская обл."/>
        <s v="г. Волжск Республика Мари Эл"/>
        <s v="г. Советск Тульской области"/>
        <s v="г. Набережные челны"/>
        <s v="г. Советск (Тульская область)"/>
        <s v="г. Дзержинск "/>
        <s v="Ногинский р-н МО"/>
        <s v="г. Пермь"/>
        <s v="г. Балашиха"/>
        <s v="Ломоносовский р-н ЛО"/>
        <s v="г. Тольятти (Самарская область) кругорейс"/>
        <s v="г. Обнинск"/>
        <s v="пос. Львовский Подольский р-н МО"/>
        <s v="г. Белый Раст"/>
        <s v="г. Тольятти "/>
        <s v="Бурса Турция"/>
        <s v="г. Львовский"/>
        <s v="г. Ржев"/>
        <s v="г. Краснодар"/>
        <s v="г. Тольятти Самарская область"/>
        <s v="г. Тольятти (Самарская область)х2"/>
        <s v="г. Советск (Тульской области)"/>
        <s v="г. Химки х2"/>
        <s v="г.Санкт-Петербург"/>
        <s v="п.Шушары Санкт-Петербург"/>
        <s v="г.Венев, Тульская обл."/>
        <s v="г.Стерлитамак"/>
        <s v="п.Михнево, МО"/>
        <s v="г.Подольск, МО"/>
        <s v="г. Киров"/>
        <s v="г.Краснодар"/>
        <s v="г.Казань"/>
        <s v="г.Реммаш"/>
        <s v="ст.Дондуковская, Адыгея"/>
        <s v="пос.Вознесенка, Челябинская обл."/>
        <s v="Верхняя Пышма, Свердловская обл."/>
        <s v="г.Тольятти"/>
        <s v="г. Ногинск"/>
        <s v="г. Старая Купавна"/>
        <s v="г. Тольятти Х2"/>
        <s v="г. Ростов-на Дону-"/>
        <s v="г.Омск"/>
        <s v="г.Набережные Челны"/>
        <s v="г.Отрадное, Ленинградская обл."/>
        <s v="пос.Шушары, Санкт-Петербург"/>
        <s v="г.Коноково"/>
        <s v="г.Домодедово, МО"/>
        <s v="Шреметьево, МО"/>
        <s v="г. Коломна"/>
        <s v="Дорохово"/>
        <s v="с. Абсалямова РТ"/>
        <s v="пос. Ульяновка"/>
        <s v="г. Магнитогорск ЧО"/>
        <s v="Шеремтьево"/>
        <s v="г. Людиново"/>
        <s v="п.Дорохово"/>
        <s v="г.Советск"/>
        <s v="Михнево, МО"/>
        <s v="Бурса, Турция"/>
        <s v="г. Ульяновск РФ"/>
        <s v="С. Абсалямово "/>
        <s v="МО г. Старая Купавна"/>
        <s v="г. Первоуральск"/>
        <s v="Балашиха"/>
        <s v="Ногинск - Львовский"/>
        <s v="Львовский, МО"/>
        <s v="Обухово"/>
        <s v="Шереметьево, Москва"/>
        <s v="Белый Раст, МО"/>
        <s v="г. Ставрополь"/>
        <s v="Шебекино Белгородская область "/>
        <s v="Тюмень"/>
        <s v="Липецк"/>
        <s v="Калуга"/>
        <s v="Шушары, Санкт-Петербург"/>
        <s v="Первоуральск"/>
        <s v="г. Шушары Санкт-Петербург"/>
        <s v="Раменское, МО"/>
        <s v="Гай, Оренбургская обл."/>
        <s v="Владимир"/>
        <s v="Шереметьво Карго"/>
        <s v="Краснодар"/>
        <s v="г. Куйбышев Новосибирская область"/>
        <s v="г. Кубинка МО"/>
        <s v="г. Советск Тульской облати"/>
        <s v="Стерлитамак"/>
        <s v="Похвитнево"/>
        <s v="Златоуст ЧО"/>
        <s v="г. Венев/г. Советск ТО"/>
        <s v="г. Павловская"/>
        <s v="г. Саратов"/>
        <s v="г. Липецк"/>
        <s v="г. Елабуга"/>
        <s v="г.Сясьстрой"/>
        <s v="Николаевка, Ульяновская обл."/>
        <s v="ст. Павловская Краснодарский "/>
        <s v="г. Озеры МО"/>
        <s v="г. Калуга х2"/>
        <s v="г. Голицыно МО"/>
        <s v="г.Елабуга"/>
        <s v="г. Сарапул"/>
        <s v="г. Яровое "/>
        <s v="Новосибирск"/>
        <s v="Правдинский, МО"/>
        <s v="Ступино, МО"/>
        <s v="г.Алексин "/>
        <s v="Елабуга"/>
        <s v="Львово"/>
        <s v="г. СоветскТульская область"/>
        <s v="г. Электростать МО"/>
      </sharedItems>
    </cacheField>
    <cacheField name=" 8">
      <sharedItems containsDate="1" containsBlank="1" containsMixedTypes="1" count="253">
        <s v="когда загрузка"/>
        <d v="2018-05-16T00:00:00"/>
        <d v="2018-04-16T00:00:00"/>
        <d v="2018-04-14T00:00:00"/>
        <d v="2018-04-18T00:00:00"/>
        <d v="2018-04-19T00:00:00"/>
        <d v="2018-04-24T00:00:00"/>
        <d v="2018-04-28T00:00:00"/>
        <d v="2018-04-17T00:00:00"/>
        <d v="2018-05-22T00:00:00"/>
        <d v="2018-05-10T00:00:00"/>
        <d v="2018-04-25T00:00:00"/>
        <d v="2018-05-14T00:00:00"/>
        <d v="2018-05-19T00:00:00"/>
        <d v="2018-05-18T00:00:00"/>
        <d v="2018-05-17T00:00:00"/>
        <d v="2018-04-10T00:00:00"/>
        <d v="2018-05-21T00:00:00"/>
        <d v="2018-03-21T00:00:00"/>
        <d v="2018-05-05T00:00:00"/>
        <d v="2018-06-29T00:00:00"/>
        <d v="2018-05-23T00:00:00"/>
        <d v="2018-05-24T00:00:00"/>
        <d v="2018-05-26T00:00:00"/>
        <d v="2018-05-31T00:00:00"/>
        <d v="2018-06-01T00:00:00"/>
        <d v="2018-06-04T00:00:00"/>
        <d v="2018-06-05T00:00:00"/>
        <d v="2018-06-06T00:00:00"/>
        <d v="2018-06-08T00:00:00"/>
        <d v="2018-06-09T00:00:00"/>
        <d v="2018-06-15T00:00:00"/>
        <d v="2018-06-10T00:00:00"/>
        <d v="2018-06-13T00:00:00"/>
        <d v="2018-06-19T00:00:00"/>
        <d v="2018-06-20T00:00:00"/>
        <d v="2018-06-22T00:00:00"/>
        <d v="2018-06-21T00:00:00"/>
        <d v="2018-06-25T00:00:00"/>
        <d v="2018-06-26T00:00:00"/>
        <d v="2018-07-02T00:00:00"/>
        <d v="2018-06-28T00:00:00"/>
        <d v="2018-07-04T00:00:00"/>
        <d v="2018-07-06T00:00:00"/>
        <d v="2018-07-08T00:00:00"/>
        <d v="2018-07-09T00:00:00"/>
        <d v="2018-07-07T00:00:00"/>
        <d v="2018-07-12T00:00:00"/>
        <d v="2018-07-16T00:00:00"/>
        <s v="18-19.07.2018"/>
        <d v="2018-07-11T00:00:00"/>
        <s v="12-13.07"/>
        <d v="2018-07-19T00:00:00"/>
        <d v="2018-07-18T00:00:00"/>
        <d v="2018-07-20T00:00:00"/>
        <d v="2018-07-22T00:00:00"/>
        <d v="2018-07-24T00:00:00"/>
        <d v="2018-07-25T00:00:00"/>
        <d v="2018-07-26T00:00:00"/>
        <d v="2018-07-27T00:00:00"/>
        <d v="2018-07-28T00:00:00"/>
        <d v="2018-07-31T00:00:00"/>
        <d v="2018-08-01T00:00:00"/>
        <m/>
        <d v="2018-08-03T00:00:00"/>
        <d v="2018-08-07T00:00:00"/>
        <d v="2018-08-08T00:00:00"/>
        <d v="2018-08-10T00:00:00"/>
        <d v="2018-08-11T00:00:00"/>
        <d v="2018-08-14T00:00:00"/>
        <n v="20"/>
        <d v="2018-08-15T00:00:00"/>
        <d v="2018-08-18T00:00:00"/>
        <d v="2018-08-17T00:00:00"/>
        <d v="2018-08-16T00:00:00"/>
        <d v="2018-08-24T00:00:00"/>
        <d v="2018-08-22T00:00:00"/>
        <d v="2018-08-25T00:00:00"/>
        <d v="2018-08-27T00:00:00"/>
        <d v="2018-08-28T00:00:00"/>
        <d v="2018-08-30T00:00:00"/>
        <d v="2018-09-01T00:00:00"/>
        <d v="2018-09-03T00:00:00"/>
        <d v="2018-09-02T00:00:00"/>
        <d v="2018-08-31T00:00:00"/>
        <d v="2018-08-21T00:00:00"/>
        <s v="01/02.09"/>
        <d v="2018-09-04T00:00:00"/>
        <d v="2018-09-05T00:00:00"/>
        <d v="2018-09-08T00:00:00"/>
        <d v="2018-09-10T00:00:00"/>
        <d v="2018-09-07T00:00:00"/>
        <d v="2018-09-06T00:00:00"/>
        <d v="2018-09-09T00:00:00"/>
        <d v="2018-09-12T00:00:00"/>
        <d v="2018-09-11T00:00:00"/>
        <d v="2018-09-15T00:00:00"/>
        <d v="2018-09-14T00:00:00"/>
        <d v="2018-09-13T00:00:00"/>
        <d v="2018-09-17T00:00:00"/>
        <d v="2018-09-20T00:00:00"/>
        <s v="18-19.09"/>
        <d v="2018-09-22T00:00:00"/>
        <d v="2018-09-19T00:00:00"/>
        <d v="2018-09-21T00:00:00"/>
        <d v="2018-09-24T00:00:00"/>
        <d v="2018-09-27T00:00:00"/>
        <d v="2018-09-25T00:00:00"/>
        <d v="2018-09-29T00:00:00"/>
        <d v="2018-09-26T00:00:00"/>
        <d v="2018-09-28T00:00:00"/>
        <d v="2018-10-01T00:00:00"/>
        <d v="2018-09-30T00:00:00"/>
        <d v="2018-10-02T00:00:00"/>
        <d v="2018-10-03T00:00:00"/>
        <d v="2018-10-04T00:00:00"/>
        <d v="2018-10-06T00:00:00"/>
        <d v="2018-10-05T00:00:00"/>
        <d v="2018-10-09T00:00:00"/>
        <d v="2018-10-08T00:00:00"/>
        <d v="2018-10-13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29T00:00:00"/>
        <d v="2018-10-30T00:00:00"/>
        <d v="2018-10-31T00:00:00"/>
        <d v="2018-11-03T00:00:00"/>
        <d v="2018-11-01T00:00:00"/>
        <d v="2018-11-02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8-11-27T00:00:00"/>
        <d v="2018-11-22T00:00:00"/>
        <d v="2018-11-21T00:00:00"/>
        <d v="2018-11-23T00:00:00"/>
        <d v="2018-11-24T00:00:00"/>
        <d v="2018-11-30T00:00:00"/>
        <d v="2018-11-26T00:00:00"/>
        <s v="23/24.11"/>
        <d v="2018-11-25T00:00:00"/>
        <d v="2018-11-28T00:00:00"/>
        <d v="2018-11-29T00:00:00"/>
        <d v="2018-12-01T00:00:00"/>
        <d v="2018-12-03T00:00:00"/>
        <d v="2018-12-04T00:00:00"/>
        <d v="2018-12-05T00:00:00"/>
        <d v="2018-12-08T00:00:00"/>
        <d v="2018-12-07T00:00:00"/>
        <d v="2018-12-10T00:00:00"/>
        <d v="2018-12-11T00:00:00"/>
        <d v="2018-12-12T00:00:00"/>
        <d v="2018-12-13T00:00:00"/>
        <d v="2018-12-15T00:00:00"/>
        <d v="2018-12-14T00:00:00"/>
        <d v="2018-12-17T00:00:00"/>
        <d v="2018-12-19T00:00:00"/>
        <d v="2018-12-21T00:00:00"/>
        <d v="2018-12-20T00:00:00"/>
        <d v="2019-12-21T00:00:00"/>
        <d v="2019-12-06T00:00:00"/>
        <d v="2019-01-09T00:00:00"/>
        <d v="2019-01-14T00:00:00"/>
        <d v="2019-01-17T00:00:00"/>
        <d v="2019-01-18T00:00:00"/>
        <d v="2019-01-19T00:00:00"/>
        <d v="2019-01-28T00:00:00"/>
        <d v="2019-01-20T00:00:00"/>
        <d v="2019-01-21T00:00:00"/>
        <d v="2019-01-30T00:00:00"/>
        <d v="2019-01-31T00:00:00"/>
        <d v="2019-02-05T00:00:00"/>
        <s v="12-13.02"/>
        <d v="2019-02-13T00:00:00"/>
        <d v="2019-02-14T00:00:00"/>
        <d v="2019-02-28T00:00:00"/>
        <d v="2019-02-15T00:00:00"/>
        <d v="2019-02-16T00:00:00"/>
        <d v="2019-02-18T00:00:00"/>
        <d v="2019-02-19T00:00:00"/>
        <d v="2019-02-21T00:00:00"/>
        <d v="2019-02-26T00:00:00"/>
        <d v="2019-02-22T00:00:00"/>
        <d v="2019-02-27T00:00:00"/>
        <d v="2019-03-01T00:00:00"/>
        <d v="2019-03-06T00:00:00"/>
        <s v="27/28.2019"/>
        <d v="2019-02-25T00:00:00"/>
        <d v="2019-03-04T00:00:00"/>
        <d v="2019-03-05T00:00:00"/>
        <d v="2019-03-10T00:00:00"/>
        <d v="2019-03-09T00:00:00"/>
        <d v="2019-03-12T00:00:00"/>
        <d v="2019-03-11T00:00:00"/>
        <d v="2019-03-14T00:00:00"/>
        <d v="2019-03-13T00:00:00"/>
        <d v="2019-03-15T00:00:00"/>
        <d v="2019-03-28T00:00:00"/>
        <d v="2019-03-17T00:00:00"/>
        <d v="2019-04-05T00:00:00"/>
        <d v="2019-03-19T00:00:00"/>
        <d v="2019-03-20T00:00:00"/>
        <d v="2019-03-21T00:00:00"/>
        <d v="2019-03-18T00:00:00"/>
        <d v="2019-03-22T00:00:00"/>
        <d v="2019-03-24T00:00:00"/>
        <d v="2019-03-23T00:00:00"/>
        <d v="2019-03-25T00:00:00"/>
        <d v="2019-03-27T00:00:00"/>
        <d v="2019-03-29T00:00:00"/>
        <d v="2019-03-30T00:00:00"/>
        <d v="2019-04-03T00:00:00"/>
        <d v="2019-04-02T00:00:00"/>
        <d v="2019-04-04T00:00:00"/>
        <d v="2019-04-09T00:00:00"/>
        <s v="12/15.04"/>
        <d v="2019-04-12T00:00:00"/>
        <d v="2019-04-15T00:00:00"/>
        <d v="2019-04-11T00:00:00"/>
        <d v="2019-04-16T00:00:00"/>
        <d v="2019-04-17T00:00:00"/>
        <d v="2019-04-22T00:00:00"/>
        <d v="2019-04-25T00:00:00"/>
        <s v="19-22.04"/>
        <d v="2019-04-23T00:00:00"/>
        <d v="2019-04-20T00:00:00"/>
        <d v="2019-04-26T00:00:00"/>
        <d v="2019-04-29T00:00:00"/>
        <d v="2019-04-27T00:00:00"/>
        <s v="29/30.04"/>
        <s v="23/24.04"/>
      </sharedItems>
    </cacheField>
    <cacheField name=" 9" numFmtId="0">
      <sharedItems containsBlank="1" count="134">
        <s v="характер груза"/>
        <s v="авто Лада"/>
        <s v="оборудование"/>
        <s v="жгутики"/>
        <s v="Эмаль НЦ"/>
        <s v="Шины без упаковки"/>
        <s v="Пластик АБС"/>
        <s v="автокомпаненты"/>
        <s v="Токопровод"/>
        <s v="Штамповая оснастка"/>
        <s v="АДР-9"/>
        <s v="Автокомпаненты в Контейнерах"/>
        <s v="Гигиена на паллетах"/>
        <s v="Пластиковые трубы"/>
        <s v="Автомобиль"/>
        <s v="алюминивый профиль"/>
        <s v="Трубы 40*1,5"/>
        <s v="Трубы 40*1,6"/>
        <s v="Люки"/>
        <s v="краски 3 класс опасности"/>
        <s v="Неопасная химия"/>
        <s v="бампера"/>
        <s v="Лотки Бетонные"/>
        <s v="измерительные приборы"/>
        <s v="труба 6 м. ПВХ"/>
        <s v="Абразивные материалы"/>
        <s v="руллоны металла"/>
        <s v="Тетрапод (металлоформа) неопасный"/>
        <s v="Бетоносместители"/>
        <s v="коробки"/>
        <s v="автокомпоненты"/>
        <s v="Колесные пары"/>
        <s v="Мукалатура"/>
        <s v="Электропровод"/>
        <s v="шины автомобильные"/>
        <s v="металлопрокат"/>
        <m/>
        <s v="метизы 1 поддон "/>
        <s v="бытовая химия"/>
        <s v="бумага в рулонах"/>
        <s v="бытовая техника"/>
        <s v="фумигация"/>
        <s v="гигиена на палетах"/>
        <s v="гофракортон"/>
        <s v="металоконструкции"/>
        <s v="водонагреватели и отопительное оборудование"/>
        <s v="ведра с мастикой"/>
        <s v="труба2 места "/>
        <s v="Изоляторы"/>
        <s v="Трубы пластиковые"/>
        <s v="кормовые добавки"/>
        <s v="ЖБИ"/>
        <s v="трубы профильные"/>
        <s v="рычаги"/>
        <s v="сахар на паллетах"/>
        <s v="сухие строительные смеси"/>
        <s v="ТНП"/>
        <s v="упаковка штампов"/>
        <s v="изготовление поддонов"/>
        <s v="К/И"/>
        <s v="везем опоры и отводы, резьбы"/>
        <s v="электроусилители рулевого управления"/>
        <s v="профиль пвх"/>
        <s v="упаковка "/>
        <s v="труба профильная"/>
        <s v="упаковка кузовов"/>
        <s v="33 паллеты 20 т"/>
        <s v="рычаг, подрамник"/>
        <s v="профиль "/>
        <s v="трубы"/>
        <s v="сельхоз техника"/>
        <s v="тепроизолирующий материал"/>
        <s v="упаковка коробок передач"/>
        <s v="листы металла в пачках"/>
        <s v="запчасти для ЖД"/>
        <s v="ПВХ"/>
        <s v="поликорбонат"/>
        <s v="гигиена на наллетах"/>
        <s v="2 евро паллета"/>
        <s v="металические бочки"/>
        <s v="Комплектующие/ тара"/>
        <s v="металлоконструкции"/>
        <s v="Сода пищевая"/>
        <s v="гигиена на паллетех"/>
        <s v="насосы"/>
        <s v="сода кальценированная"/>
        <s v="металл 6 м"/>
        <s v="упаковка и порошок"/>
        <s v="пищевые добавки"/>
        <s v="Бочки"/>
        <s v="Неопасная химия в бочках"/>
        <s v="Моторы"/>
        <s v="химия опасная"/>
        <s v="Химия в биг-бэгах"/>
        <s v="Пластиковые тубы"/>
        <s v="изделия из металла"/>
        <s v="Автошины"/>
        <s v="станок"/>
        <s v="Плиты ЖБИ"/>
        <s v="световые опоры"/>
        <s v="Шины"/>
        <s v="Полиэтилен"/>
        <s v="Оборудование и запчасти"/>
        <s v="автомобили УАЗ"/>
        <s v="продукция под пломбу второй пакет документов"/>
        <s v="ободование"/>
        <s v="Клей 1 паллета"/>
        <s v="Клей"/>
        <s v="Бумага"/>
        <s v="Утеплитель"/>
        <s v="блоки"/>
        <s v="Металл"/>
        <s v="Стеллажи"/>
        <s v="Авттокомпаненты"/>
        <s v="2 биг-бэга"/>
        <s v="Насос"/>
        <s v="Листы металла"/>
        <s v="Ацетаты целлюлозы"/>
        <s v="лак"/>
        <s v="удобрения"/>
        <s v="металлическая мебель"/>
        <s v="газобетонные блоки на паллетах"/>
        <s v="лак (Химия не опасная)"/>
        <s v="металлическая тара"/>
        <s v="стекла для авто"/>
        <s v="пищевая сода"/>
        <s v="мел в мешках"/>
        <s v="банки жестянные"/>
        <s v="клетки для животных"/>
        <s v="мука (отруби)"/>
        <s v="Садовый инвентарь"/>
        <s v="Хим.продукты неопасн."/>
        <s v="Водонагреватели"/>
        <s v="Пенопласт"/>
      </sharedItems>
    </cacheField>
    <cacheField name="Куда, вся информация" numFmtId="0">
      <sharedItems containsBlank="1" count="256">
        <s v="место выгрузки"/>
        <s v="Тольятти"/>
        <s v="Добрянка (Пермский край)"/>
        <s v="п. Шушары Санкт Петербург"/>
        <s v="Шереметьево Карго"/>
        <s v="Ульяновск ДМГ МОРИ"/>
        <s v="Кингисеппский ЛО"/>
        <s v="г. Ижевск"/>
        <s v="Узбекистан Андижан"/>
        <s v="Нижний Новгородх2"/>
        <s v="Симферополь"/>
        <s v="Самара"/>
        <s v="г. Губаха Пермский край"/>
        <s v="Тольятт Самарская область"/>
        <s v="Миовени, Титу Румыния"/>
        <s v="п. Таежный Красноярского края"/>
        <s v="Питешти Румыния"/>
        <s v="Белоярский Свердловской области"/>
        <s v="Шушары, Санкт Петербург"/>
        <s v="Сведловская область, г. Каменск-Уральский"/>
        <s v="г. Пермь"/>
        <s v="Тольятти Самарская область"/>
        <s v="Новосибирск"/>
        <s v="Усть Кут (Иркутская область)"/>
        <s v="Екатеринбург"/>
        <s v="Взморье Калининградская область"/>
        <s v="Атырау (Казахстан)"/>
        <s v="Ноябрьск"/>
        <s v="Старый оскол Белгород. обл"/>
        <s v="Челябинск"/>
        <s v="Хотьково МО"/>
        <s v="Титу Румыния"/>
        <s v="Аксай Ростовской области"/>
        <s v="Мурманск"/>
        <s v="СО р.п. Верхнее Дубово"/>
        <s v="Пермский край"/>
        <s v="п.Шушары Санкт-Петербург"/>
        <s v="г. Стомперторин, Нидерланды"/>
        <s v="ГО Первоуральск, а/д федерального знач. Р-242 Пермь - Екатеринбург, на 3 км "/>
        <s v="Киров"/>
        <s v="Ле-Манн (Франция)"/>
        <s v="г. Нижневартовск"/>
        <s v="Внуково МО,"/>
        <s v="Ягодное (Ставропольский)"/>
        <s v="г. Тверь"/>
        <s v="г. Челябинск"/>
        <s v="г. Соликамск Пермский край"/>
        <s v="Белорецк"/>
        <m/>
        <s v="пос. Рощинский Лип. обл."/>
        <s v="Ижевск"/>
        <s v="пос. Белоярский Свердловской обл."/>
        <s v="Санкт-Петербург"/>
        <s v="г. Ульяновск ДМГ Мори"/>
        <s v="Казань"/>
        <s v="г. Пенза "/>
        <s v="г. Самара"/>
        <s v="Респ.Татарстан, Лаишевский р-н, с.Столбище"/>
        <s v="Внуково МО"/>
        <s v="Елабуга"/>
        <s v="Одинцово"/>
        <s v="пос. Иня Онгудайский р-н Республика Алтай"/>
        <s v="п. Шушары Санкт-Петербург"/>
        <s v="Санкт-Петербург - Мурманск"/>
        <s v="д. Студеновка Шацкий р-н Рязанская обл."/>
        <s v="г. Омск"/>
        <s v="г. Нижний Новгород"/>
        <s v="г. Брянск"/>
        <s v="г. Самара, 2 места разгрузки, г. Екатеринбург 2 места разгрузки"/>
        <s v="п. Таежный Красноярский край"/>
        <s v="Усть-Кут"/>
        <s v="г. Энгельс"/>
        <s v="Новочебоксарск"/>
        <s v="г. Старый Оскол"/>
        <s v="Самара - Уфа"/>
        <s v="Мокшан, Пензенская область"/>
        <s v="г. Череповец"/>
        <s v="г. Елабуга РТ"/>
        <s v="г. Красноярск"/>
        <s v="Чапаевск Самарская область"/>
        <s v="г. Набережные Челны"/>
        <s v="г. Ульяновск - г. Самара - г. Уфа"/>
        <s v="г. Саки Крым"/>
        <s v="г. Уфа"/>
        <s v="г. Ногинск МО"/>
        <s v="г. Всеволожск"/>
        <s v="г. Тольятти"/>
        <s v="Желтое, Оренбургская обл."/>
        <s v="д. Пархикасы, Чебоксарский р-н"/>
        <s v="г. Симферополь"/>
        <s v="г. Ростов -на- Дону"/>
        <s v="г. Воронеж"/>
        <s v="с. Перевозинка, Оренбургской области"/>
        <s v="г. Тюмень"/>
        <s v="г.Тольятти"/>
        <s v="г. Белгород"/>
        <s v="г. Москва"/>
        <s v="г. Новосибирск"/>
        <s v="с. Выселки, Краснодарский край"/>
        <s v="Обухово МО"/>
        <s v="г. Казань"/>
        <s v="г. Омск - г. Новосибирск"/>
        <s v="п. Горелово Санкт-Петербург"/>
        <s v="ЛО г. Кронштадт"/>
        <s v="Ле-Манн Франция"/>
        <s v="г. Мокшан Пензенская область"/>
        <s v="с. Ягодное Ставропольский р-н."/>
        <s v="г. Новый Уренгойх2"/>
        <s v="г. Екатеринбург"/>
        <s v="Мончегорск-Запалярный"/>
        <s v="г. Тольятти ОЭЗ"/>
        <s v="с.Детчино, Калужская область"/>
        <s v="г. Тольятти- г. Самара"/>
        <s v="Шереметьево Москва"/>
        <s v="с. Ягодное, Ставропольский р-н Самарская область"/>
        <s v="г. Краснодар"/>
        <s v="г. Хотьково"/>
        <s v="г. Алатырь"/>
        <s v="ОАЭ Тольятти"/>
        <s v="Калужская область дер. Козлово"/>
        <s v="Самара "/>
        <s v="г. Кострома"/>
        <s v="г. Похвистнево"/>
        <s v="Тульская область "/>
        <s v="Новотитаровская - Казань"/>
        <s v="г. Оренбург"/>
        <s v="г. Лиски"/>
        <s v="г. Берлин Германия"/>
        <s v="Миовени Румыния"/>
        <s v="г. Москва - г. Воронеж"/>
        <s v="п. Прохоровка "/>
        <s v="г. Подольск"/>
        <s v="Фатежский р-н п. Черемашной"/>
        <s v="пос. Алексеевка Белгородская область"/>
        <s v="п. Верхнеуломский Мурманская область"/>
        <s v="п. Буранный ЧО"/>
        <s v="г. Орск"/>
        <s v="г. Ставрополь"/>
        <s v="д. Корюково Ярославской обл."/>
        <s v="г. Ростов -на- Дону - Ставрополь"/>
        <s v="г. Аксай"/>
        <s v="г. Жучки"/>
        <s v="г. Кохма Ивановской области"/>
        <s v="г. Самара - г. Тольятти"/>
        <s v="г. Новочерскаск"/>
        <s v="г. Ростов-на-Дону-г. Самара"/>
        <s v="г. Тольятти ОАЭ"/>
        <s v="г. Ломоносов ЛО"/>
        <s v="г. Боровск"/>
        <s v="г.Нововоронеж"/>
        <s v="г.Нижний Ломов Пензенская обл."/>
        <s v="г.Лиски, Воронежская обл."/>
        <s v="г.Симферополь"/>
        <s v="г.Казань"/>
        <s v="с.Лискинское, Воронежская обл."/>
        <s v="г.Екатеринбург"/>
        <s v="пос.Пролетарский, Белгородская обл."/>
        <s v="г. Новомосковск"/>
        <s v="п.Нигозеро, Карелия"/>
        <s v="г.Волгоград"/>
        <s v="г.Ставрополь"/>
        <s v="г.Томск"/>
        <s v="г.Нижнекамск"/>
        <s v="г.Хотьково"/>
        <s v="г.Воронеж"/>
        <s v="г.Новый Уренгой"/>
        <s v="п.Шушары, Санкт-Петербург"/>
        <s v="г.Москва-г.Тольятти"/>
        <s v="пос. Буранный Челябинская обл."/>
        <s v="Нижний Ломов, Пензенская обл."/>
        <s v="г. Мценск, Орловская обл."/>
        <s v="г. Вонеж"/>
        <s v="г. Рошаль МО"/>
        <s v="г.Новомосковск"/>
        <s v="г.Новороссийск"/>
        <s v="г.Подольск, МО"/>
        <s v="г.Уфа"/>
        <s v="г.Гороховец"/>
        <s v="г.Краснодар"/>
        <s v="пос.Алексеевка, Белгородская обл."/>
        <s v="г. Людиново"/>
        <s v="Лешково"/>
        <s v="с. Танайка РТ"/>
        <s v="г. Санкт-Петербург"/>
        <s v="п. Шилово"/>
        <s v="г. Маралик р-н Ширак, Армения"/>
        <s v="г.Ломоносов"/>
        <s v="г.Швайнфурт, Германия"/>
        <s v="г. Ворсино"/>
        <s v="г.Дзержинск"/>
        <s v="г.Костерово"/>
        <s v="г. Плевен Болгария"/>
        <s v="г. Тольятти Самарская область "/>
        <s v="г. Нижнекамск"/>
        <s v="г. Радикович Чехия"/>
        <s v="Внуково Москва"/>
        <s v="Татарстан пгт Актюбинский"/>
        <s v="Ростов-на-Дону"/>
        <s v="Сегежа, Карелия"/>
        <s v="Шахты, Ростовская обл."/>
        <s v="Краснодар"/>
        <s v="Москва"/>
        <s v="рц Шахты"/>
        <s v="Воронеж"/>
        <s v="Рыбное,Рязанская обл./пгт. Быково МО"/>
        <s v="Орехово зуево МО"/>
        <s v="г. Рыбинск"/>
        <s v="Ульяновск-Тольятти"/>
        <s v="Тула"/>
        <s v="Всеволожск"/>
        <s v="пгт.Афипский, Краснодарский край"/>
        <s v="г.Домодедово, МО"/>
        <s v="Белоярский, Свердловская обл."/>
        <s v="Верхняя Пышма, Свердловская обл."/>
        <s v="Понежукай, Адыгея"/>
        <s v="Ставрополь - Лермонтов"/>
        <s v="Домодедово"/>
        <s v="Градец Кралове, Чехия"/>
        <s v="Самара-Тольятти"/>
        <s v="Серпухово МО"/>
        <s v="г. Барнаул"/>
        <s v="г.Ростов-на-Дону"/>
        <s v="г. Калининград "/>
        <s v="г. Волгоград "/>
        <s v="Ногинский р-н МО"/>
        <s v="Аксай, Ростовская обл."/>
        <s v="Михнево, МО"/>
        <s v="Златоуст ЧО"/>
        <s v="г. Бишкек Кыргыстан"/>
        <s v="г. Удрякбаш, г. Старокучербай"/>
        <s v="Алексеевка БО"/>
        <s v="г. Тула"/>
        <s v="г. Всеволожск ЛО"/>
        <s v="г. Иваново"/>
        <s v="г.Хотьково, МО"/>
        <s v="Жмакино-Уфа"/>
        <s v="Ставрополь"/>
        <s v="Нариманов, Астраханская обл."/>
        <s v="с. Актаныш РТ"/>
        <s v="г. Мелеуз РБ"/>
        <s v="г. Всеволожск ЛО х2"/>
        <s v="с. Чудиново ЧО"/>
        <s v="г. Баку Азербайджан"/>
        <s v="с. Чудиново ЧО, Нижний Новгород"/>
        <s v="г.Нижний Новгород"/>
        <s v="г. Копино Санкт-Петербург"/>
        <s v="г. Куйбышев, с. Чудиново"/>
        <s v="Яровое"/>
        <s v="Балашиха, МО"/>
        <s v="Рязань"/>
        <s v="Йошкар-Ола, Набережные Челны, Стерлитамак"/>
        <s v="Юрга"/>
        <s v="Нижний Новгород"/>
        <s v="Обнинск"/>
        <s v="г. Ростов-на Дону"/>
        <s v="г. Саранск-г. Ульяновск, г. Казань 3 точки"/>
      </sharedItems>
    </cacheField>
    <cacheField name=" 10">
      <sharedItems containsDate="1" containsBlank="1" containsMixedTypes="1" count="258">
        <s v="когда выгрузка"/>
        <s v="22-23.05"/>
        <d v="2018-04-17T00:00:00"/>
        <d v="2018-04-20T00:00:00"/>
        <d v="2018-04-18T00:00:00"/>
        <d v="2018-04-26T00:00:00"/>
        <d v="2018-05-03T00:00:00"/>
        <m/>
        <d v="2018-05-23T00:00:00"/>
        <d v="2018-05-15T00:00:00"/>
        <d v="2018-04-28T00:00:00"/>
        <d v="2018-05-14T00:00:00"/>
        <d v="2018-05-21T00:00:00"/>
        <d v="2018-05-22T00:00:00"/>
        <d v="2018-05-18T00:00:00"/>
        <d v="2018-04-16T00:00:00"/>
        <d v="2018-03-26T00:00:00"/>
        <d v="2018-05-07T00:00:00"/>
        <d v="2018-06-01T00:00:00"/>
        <d v="2018-05-27T00:00:00"/>
        <d v="2018-05-28T00:00:00"/>
        <d v="2018-06-04T00:00:00"/>
        <d v="2018-06-06T00:00:00"/>
        <d v="2018-06-07T00:00:00"/>
        <d v="2018-06-12T00:00:00"/>
        <s v="12-13.06"/>
        <d v="2018-06-13T00:00:00"/>
        <d v="2018-06-18T00:00:00"/>
        <d v="2018-06-11T00:00:00"/>
        <d v="2018-06-22T00:00:00"/>
        <d v="2018-06-27T00:00:00"/>
        <d v="2018-06-25T00:00:00"/>
        <s v="22-25.06"/>
        <d v="2018-06-26T00:00:00"/>
        <d v="2018-07-04T00:00:00"/>
        <d v="2018-07-05T00:00:00"/>
        <s v="27-28.06"/>
        <d v="2018-06-29T00:00:00"/>
        <d v="2018-07-01T00:00:00"/>
        <d v="2018-07-02T00:00:00"/>
        <d v="2018-07-07T00:00:00"/>
        <d v="2018-07-10T00:00:00"/>
        <d v="2018-07-11T00:00:00"/>
        <d v="2018-07-09T00:00:00"/>
        <s v="11-12.07"/>
        <d v="2018-07-12T00:00:00"/>
        <d v="2018-07-13T00:00:00"/>
        <d v="2018-07-24T00:00:00"/>
        <d v="2018-07-19T00:00:00"/>
        <s v="25-26.07.2018"/>
        <s v="12/13.07.2018"/>
        <s v="17-18.07"/>
        <d v="2018-07-18T00:00:00"/>
        <s v="26.-26.07"/>
        <s v="24-25.07"/>
        <s v="19-20.07"/>
        <d v="2018-07-30T00:00:00"/>
        <d v="2018-07-23T00:00:00"/>
        <d v="2018-07-26T00:00:00"/>
        <d v="2018-07-25T00:00:00"/>
        <d v="2018-07-28T00:00:00"/>
        <d v="2018-07-27T00:00:00"/>
        <d v="2018-07-31T00:00:00"/>
        <d v="2018-08-06T00:00:00"/>
        <s v="31.07-01.08"/>
        <d v="2018-08-01T00:00:00"/>
        <d v="2018-08-07T00:00:00"/>
        <d v="2018-08-13T00:00:00"/>
        <d v="2018-08-10T00:00:00"/>
        <d v="2018-08-21T00:00:00"/>
        <d v="2018-08-17T00:00:00"/>
        <d v="2018-08-20T00:00:00"/>
        <d v="2018-08-26T00:00:00"/>
        <d v="2018-08-28T00:00:00"/>
        <d v="2018-08-24T00:00:00"/>
        <d v="2018-09-05T00:00:00"/>
        <d v="2018-08-30T00:00:00"/>
        <d v="2018-09-07T00:00:00"/>
        <d v="2018-09-03T00:00:00"/>
        <d v="2018-09-04T00:00:00"/>
        <d v="2018-09-06T00:00:00"/>
        <d v="2018-08-31T00:00:00"/>
        <d v="2018-09-11T00:00:00"/>
        <s v="07-10.09"/>
        <d v="2018-09-12T00:00:00"/>
        <d v="2018-09-14T00:00:00"/>
        <d v="2018-09-10T00:00:00"/>
        <d v="2018-09-09T00:00:00"/>
        <d v="2018-09-13T00:00:00"/>
        <d v="2018-09-18T00:00:00"/>
        <d v="2018-09-19T00:00:00"/>
        <d v="2018-09-17T00:00:00"/>
        <d v="2018-09-21T00:00:00"/>
        <d v="2018-09-25T00:00:00"/>
        <s v="20-21.09"/>
        <d v="2018-09-27T00:00:00"/>
        <d v="2018-09-28T00:00:00"/>
        <d v="2018-09-20T00:00:00"/>
        <d v="2018-09-24T00:00:00"/>
        <d v="2018-09-26T00:00:00"/>
        <d v="2018-10-01T00:00:00"/>
        <d v="2018-10-02T00:00:00"/>
        <d v="2018-10-05T00:00:00"/>
        <s v="30.09, 01.10, 02.10"/>
        <d v="2018-10-17T00:00:00"/>
        <d v="2018-10-09T00:00:00"/>
        <d v="2018-09-29T00:00:00"/>
        <d v="2018-10-03T00:00:00"/>
        <d v="2018-10-04T00:00:00"/>
        <d v="2018-10-11T00:00:00"/>
        <d v="2018-10-07T00:00:00"/>
        <d v="2018-10-08T00:00:00"/>
        <d v="2018-10-10T00:00:00"/>
        <d v="2018-10-15T00:00:00"/>
        <d v="2018-10-16T00:00:00"/>
        <d v="2018-10-13T00:00:00"/>
        <d v="2018-10-12T00:00:00"/>
        <d v="2018-10-18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1-06T00:00:00"/>
        <d v="2018-11-01T00:00:00"/>
        <d v="2018-10-27T00:00:00"/>
        <d v="2018-11-07T00:00:00"/>
        <d v="2018-11-02T00:00:00"/>
        <d v="2018-10-28T00:00:00"/>
        <d v="2018-11-05T00:00:00"/>
        <d v="2018-11-09T00:00:00"/>
        <d v="2018-11-13T00:00:00"/>
        <d v="2018-11-08T00:00:00"/>
        <d v="2018-11-14T00:00:00"/>
        <d v="2018-11-10T00:00:00"/>
        <s v="12-13.11"/>
        <d v="2018-11-12T00:00:00"/>
        <s v="14-15.11"/>
        <d v="2018-11-15T00:00:00"/>
        <d v="2018-11-20T00:00:00"/>
        <d v="2018-11-16T00:00:00"/>
        <d v="2018-11-19T00:00:00"/>
        <s v="16.-17.11"/>
        <d v="2018-11-18T00:00:00"/>
        <s v="22.11/24.11"/>
        <d v="2018-11-22T00:00:00"/>
        <d v="2018-11-21T00:00:00"/>
        <d v="2018-11-23T00:00:00"/>
        <d v="2018-11-30T00:00:00"/>
        <s v="03/04.12"/>
        <s v="22/23.11"/>
        <d v="2018-11-26T00:00:00"/>
        <s v="23/24.11"/>
        <d v="2018-11-27T00:00:00"/>
        <s v="26-27.11"/>
        <d v="2018-12-03T00:00:00"/>
        <d v="2018-11-28T00:00:00"/>
        <d v="2018-11-29T00:00:00"/>
        <d v="2018-12-04T00:00:00"/>
        <d v="2018-12-07T00:00:00"/>
        <d v="2018-12-06T00:00:00"/>
        <d v="2018-12-05T00:00:00"/>
        <d v="2018-12-01T00:00:00"/>
        <d v="2018-12-10T00:00:00"/>
        <d v="2018-12-08T00:00:00"/>
        <d v="2018-12-11T00:00:00"/>
        <d v="2018-12-12T00:00:00"/>
        <d v="2018-12-13T00:00:00"/>
        <d v="2018-12-14T00:00:00"/>
        <d v="2018-12-21T00:00:00"/>
        <d v="2018-12-20T00:00:00"/>
        <d v="2018-12-19T00:00:00"/>
        <d v="2018-12-24T00:00:00"/>
        <d v="2018-12-17T00:00:00"/>
        <d v="2019-12-18T00:00:00"/>
        <d v="2018-12-18T00:00:00"/>
        <d v="2018-12-15T00:00:00"/>
        <d v="2018-12-25T00:00:00"/>
        <d v="2019-12-21T00:00:00"/>
        <d v="2019-12-26T00:00:00"/>
        <s v="22/23.01"/>
        <d v="2019-01-25T00:00:00"/>
        <s v="25/28.01"/>
        <d v="2019-01-21T00:00:00"/>
        <d v="2019-01-20T00:00:00"/>
        <d v="2019-01-22T00:00:00"/>
        <d v="2019-02-08T00:00:00"/>
        <d v="2019-02-04T00:00:00"/>
        <d v="2019-02-07T00:00:00"/>
        <s v="14/15.02"/>
        <d v="2019-02-13T00:00:00"/>
        <d v="2019-02-14T00:00:00"/>
        <s v="15/16.02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  <d v="2019-02-26T00:00:00"/>
        <d v="2019-03-04T00:00:00"/>
        <d v="2019-03-02T00:00:00"/>
        <d v="2019-03-06T00:00:00"/>
        <d v="2019-03-12T00:00:00"/>
        <d v="2019-03-07T00:00:00"/>
        <s v="по прибытии"/>
        <d v="2019-03-05T00:00:00"/>
        <d v="2019-03-11T00:00:00"/>
        <d v="2019-03-14T00:00:00"/>
        <d v="2019-03-13T00:00:00"/>
        <d v="2019-03-17T00:00:00"/>
        <d v="2019-03-15T00:00:00"/>
        <d v="2019-03-16T00:00:00"/>
        <d v="2019-03-18T00:00:00"/>
        <d v="2019-04-05T00:00:00"/>
        <d v="2019-03-19T00:00:00"/>
        <d v="2019-04-08T00:00:00"/>
        <d v="2019-03-20T00:00:00"/>
        <d v="2019-03-21T00:00:00"/>
        <d v="2019-03-22T00:00:00"/>
        <d v="2019-03-25T00:00:00"/>
        <s v="21/22.03"/>
        <d v="2019-03-26T00:00:00"/>
        <d v="2019-03-23T00:00:00"/>
        <d v="2019-03-27T00:00:00"/>
        <d v="2019-03-28T00:00:00"/>
        <d v="2019-04-01T00:00:00"/>
        <d v="2019-03-30T00:00:00"/>
        <d v="2019-03-31T00:00:00"/>
        <s v="12/13.04"/>
        <d v="2019-04-04T00:00:00"/>
        <d v="2019-04-02T00:00:00"/>
        <d v="2019-04-03T00:00:00"/>
        <d v="2019-04-09T00:00:00"/>
        <d v="2019-04-11T00:00:00"/>
        <s v="19/24.04"/>
        <d v="2019-04-15T00:00:00"/>
        <d v="2019-04-12T00:00:00"/>
        <d v="2019-04-17T00:00:00"/>
        <d v="2019-04-16T00:00:00"/>
        <d v="2019-04-18T00:00:00"/>
        <d v="2019-04-19T00:00:00"/>
        <d v="2019-04-20T00:00:00"/>
        <d v="2019-04-25T00:00:00"/>
        <d v="2019-04-26T00:00:00"/>
        <d v="2019-04-30T00:00:00"/>
        <s v="26-27.04"/>
        <d v="2019-04-23T00:00:00"/>
        <s v="6-8.05"/>
        <d v="2019-04-29T00:00:00"/>
        <d v="2019-05-02T00:00:00"/>
        <d v="2019-05-03T00:00:00"/>
        <d v="2019-05-06T00:00:00"/>
      </sharedItems>
    </cacheField>
    <cacheField name="Данные от подрядчика" numFmtId="0">
      <sharedItems containsBlank="1" count="448">
        <s v="Нименование подрядчика"/>
        <m/>
        <s v="ООО Глобус Трейд"/>
        <s v="АС-Трак"/>
        <s v="Еврологус"/>
        <s v="СМТ"/>
        <s v="ООО ПРА"/>
        <s v="ООО Лидер Скан"/>
        <s v="ИП Плеханов П.С."/>
        <s v="ИП Исакова Н.А."/>
        <s v="ИП Брылунов А.Х."/>
        <s v="ИП Мишанин"/>
        <s v="ООО ТЛТ Транс"/>
        <s v="АКТАС, ООО"/>
        <s v="ИП Хлынцев Вячеслав Васильевич"/>
        <s v="ИП морозова А.Б."/>
        <s v="ООО Лидер Скан/ИП Прохоров Сергей Федорович"/>
        <s v="ТОО &quot;НИКАР Тренд&quot;"/>
        <s v="ИП Фахразеев Ильнас Фагимович АТИ 595890"/>
        <s v="ИП Батов Д.А."/>
        <s v="ООО &quot;Лого-Транс&quot;"/>
        <s v="ООО &quot;Луч-Транс&quot;/ИП Гожда В.Я."/>
        <s v="ИП Заманова Р.Г."/>
        <s v="Хромушкин Денис Александрович"/>
        <s v="ИП Добышев И.С."/>
        <s v="ИП Малахов В.Ф."/>
        <s v="ООО &quot;АвтоДвижение&quot;ИП Баянов С.Н."/>
        <s v="SRL Trans Live"/>
        <s v="ИП Заварзин С.В."/>
        <s v="ИП Садкова М.А."/>
        <s v="ИП Хрупов А.Н."/>
        <s v="ИП Исакова Н. А."/>
        <s v="ИП Люкшин В.М."/>
        <s v="ООО БелТрансВейс"/>
        <s v="ИП Зайнетдинова Наталья Васильевна"/>
        <s v="Ролирех Сервис"/>
        <s v="ООО Нильс"/>
        <s v="ИП Крючков А.В."/>
        <s v="Ту-Телл Логистик"/>
        <s v="ООО ТК Дилижанс"/>
        <s v="ООО ТрансЛегион"/>
        <s v="АВТОСТАЛЬ"/>
        <s v="Фаворит (4 ч. минимум)"/>
        <s v="ИП Сорокин И.С."/>
        <s v="ИП Штучка А.А."/>
        <s v="ИП Грязев А.Б."/>
        <s v="ООО Тайм"/>
        <s v="ТК Алмаз"/>
        <s v="ИП Константинов Г.Н."/>
        <s v="ИП Зарипов М.А."/>
        <s v="ИП Арсланов А.М."/>
        <s v="ИП Серков С.А."/>
        <s v="ИП Вильданов С.М."/>
        <s v="ИП Бреднева А.Д."/>
        <s v="ООО РосЭкспортДизайн"/>
        <s v="ООО СпецПоставка Л"/>
        <s v="ИП Чернов М.В."/>
        <s v="ИП Панферова Т.В."/>
        <s v="ООО АлвеТранс"/>
        <s v="ИП Середа С.В."/>
        <s v="ИП Миловидов А.Н."/>
        <s v="ООО Е-Транс"/>
        <s v="ИП Алмакаев Э.Р."/>
        <s v="ООО Фарт"/>
        <s v="ИП Шаталов В.В."/>
        <s v="ИП Мусин А.Н."/>
        <s v="ИП Шереметова О.В."/>
        <s v="ИП Радишевский С.П."/>
        <s v="ООО Удача"/>
        <s v="ООО Альянс (Исакова)"/>
        <s v="ИП Яшин А.А."/>
        <s v="ООО &quot;Антэк&quot;"/>
        <s v="ООО Универсал"/>
        <s v="ИП Бандалетов Е.Г."/>
        <s v="ИП Фетисов А.В."/>
        <s v="ООО Кама-Грейт"/>
        <s v="ИП Чикин М.В."/>
        <s v="ИП Гаврилов В.Н."/>
        <s v="ООО АЛТАЙТРАНС22"/>
        <s v="ИП Мухутдинов Ильнар Рамилович"/>
        <s v="ИП Квартыч В.А."/>
        <s v="ООО Луч-Транс"/>
        <s v="ООО Дельта"/>
        <s v="ИП Житина Н.Н."/>
        <s v="ИП Морозов Н.А."/>
        <s v="ИП Павлов А.П."/>
        <s v="ИП Бутурлина М.С."/>
        <s v="ИП Богданов Д.А."/>
        <s v="ИП Иванов С.Ю."/>
        <s v="ИП Садыков Р.Ф."/>
        <s v="ООО ТЭК &quot;Большегруз&quot;"/>
        <s v="ООО Турман"/>
        <s v="ИП Лопатева Г.А."/>
        <s v="ООО Успех-авто"/>
        <s v="ТЛК Платинум"/>
        <s v="ИП Прохоров С.Ф."/>
        <s v="ООО ТАТТРАНСКОМ"/>
        <s v="ИП Болтунова М.А."/>
        <s v="ООО &quot;ЭР-ПАРТС&quot;"/>
        <s v="ИП Хаба А.А."/>
        <s v="ООО &quot;Старооскольская Транспортная компания&quot;"/>
        <s v="ИП Ахматвалиев В.М."/>
        <s v="ИП Мазыкин С.А."/>
        <s v="ООО Экспомир-М"/>
        <s v="ИП Абрамейцева С.А."/>
        <s v="ИП Чебоксарова Л.А."/>
        <s v="ИП Насыбуллин А.И."/>
        <s v="ИП Варич В.И."/>
        <s v="ИП Ильина О.А."/>
        <s v="ИП Кочетова Е.Ю."/>
        <s v="ИП Никора Евгений"/>
        <s v="ИП Шаболта И.С."/>
        <s v="ИП Оганесян А.И."/>
        <s v="ИП Петрова М.Д."/>
        <s v="ИП Вохмин С.М."/>
        <s v="ИП Соловьев Р.О."/>
        <s v="ИП Капитонов Е.М"/>
        <s v="ИП Рыбченко Е.В."/>
        <s v="ИП Каменец Л.М."/>
        <s v="ИП Николаев А.О."/>
        <s v="ИП Миллер Г.А."/>
        <s v="ИП Бородина О. И."/>
        <s v="ИП Осипов С.В."/>
        <s v="ИП Ластовский П.В."/>
        <s v="ИП Семенов М.В."/>
        <s v="ИП Федоров А.Е."/>
        <s v="ИП Кудряшова О.И."/>
        <s v="ИП Соколов Я.Ф."/>
        <s v="ИП Орлов И.М."/>
        <s v="ИП Щерба А.Б."/>
        <s v="ИП Игнатьева Т.М."/>
        <s v="ИП Гурина М.С."/>
        <s v="ИП Буцков В.А."/>
        <s v="ИП Посохов А.С."/>
        <s v="ИП Мельников С.В."/>
        <s v="ИП Артемов А.В."/>
        <s v="ООО СистемаГрузоВИК"/>
        <s v="ИП Григоров В.И."/>
        <s v="ООО &quot;Декор-Логистик&quot;"/>
        <s v="ИП Титов Ю.А."/>
        <s v="ИП Михайлюков И.И."/>
        <s v="ООО КамТранс"/>
        <s v="ООО Слапыгин А.В."/>
        <s v="ИП Потапов С.А."/>
        <s v="ИП Лях И.А."/>
        <s v="ООО Декор-Логистик"/>
        <s v="ИП Дятлов С.В."/>
        <s v="ИП Ефремова Т.А."/>
        <s v="ООО &quot;ТрансЛегион&quot;"/>
        <s v="ИП Бакаева В.Д."/>
        <s v="ИП Макаров И.Н."/>
        <s v="ИП Гудов А.В."/>
        <s v="ИП Кривцова Д.С."/>
        <s v="ООО ЕТранс"/>
        <s v="ИП Костин Р.Б."/>
        <s v="ООО ТК РЕГИОН -31"/>
        <s v="ИП Заикин А.Ю./ИП Боев Е.В."/>
        <s v="ООО 5 Звезд"/>
        <s v="ИП Шакиров Ю.М."/>
        <s v="ИП Марченко А.А."/>
        <s v="ИП Подкапаев А.Е."/>
        <s v="ИП Бескровнов А.П."/>
        <s v="ООО ТРАНСХОЛДИНГ"/>
        <s v="ИП Губорева О.В."/>
        <s v="ООО Форсаж"/>
        <s v="ООО ТЭК Алина"/>
        <s v="ООО ТранзитСервис"/>
        <s v="ИП Майорова О.В."/>
        <s v="ООО &quot;ОлДи Групп&quot;"/>
        <s v="ИП Кучерявый И.А."/>
        <s v="ООО Фаворит"/>
        <s v="ИП Чижов М.А."/>
        <s v="ИП Махотин А.В."/>
        <s v="ИП Чалов В.В."/>
        <s v="ИП Орлов М.С."/>
        <s v="ИП Венедиктов И.С."/>
        <s v="ООО &quot;РИЧТРАНС&quot;"/>
        <s v="ИП Стукалов Н.Н."/>
        <s v="ООО &quot;РОСАГРОТРАНС&quot;"/>
        <s v="ООО &quot;АЛПро Транс&quot;"/>
        <s v="ИП Ефремов К.Б."/>
        <s v="ИП Сало Н.А."/>
        <s v="ООО ТК Ф1 Логистик"/>
        <s v="ИП Сычева А.А."/>
        <s v="ИП Кубанцева Т.Я."/>
        <s v="ИП Харитонов А.А."/>
        <s v="ООО &quot;ТАТТРАНСКОМ&quot;"/>
        <s v="ИП Спиридонов А.С."/>
        <s v="ИП Лебедина С.Н."/>
        <s v="ИП Орешкина О.А."/>
        <s v="ИП Исайкова Т.И."/>
        <s v="ИП Зеленина Ж.Ю."/>
        <s v="ИП Борисов В.В."/>
        <s v="ООО &quot;ЗЕРНОВОЗИМ&quot;"/>
        <s v="ООО Спец-Сервис"/>
        <s v="ИП Лысый С.В."/>
        <s v="ИП Нисриев М. Д."/>
        <s v="ООО Гарант"/>
        <s v="ИП Новиков А.Н."/>
        <s v="ООО ТРАНСАЛЬЯНС"/>
        <s v="ИП Коркин Р.В."/>
        <s v="ИП Мрищук Ф.В."/>
        <s v="ИП Гарипов Ф.Н."/>
        <s v="ИП Зайнуллин Р.Б."/>
        <s v="ООО Авангард "/>
        <s v="ИП Аверьянов С.Н."/>
        <s v="ИП Карапетян С. Ш."/>
        <s v="ИП Евдокимов Л.И."/>
        <s v="ИП Авдеев Д.П."/>
        <s v="ООО &quot;ЛорриТраффик&quot;"/>
        <s v="ИП Земляков Е.А."/>
        <s v="ИП Масалева О.В."/>
        <s v="Ип Сарафонова Н.Ю."/>
        <s v="ИП Рыбалов С.Е."/>
        <s v="ООО Артек"/>
        <s v="ИП Козлов Э.М."/>
        <s v="ООО Мурманский логистический центр &quot;Мандарин&quot;"/>
        <s v="ИП Устюжин Ю.М."/>
        <s v="ИП Аляутдинов Ф.Ф."/>
        <s v="ИП Шибин А.В."/>
        <s v="ИП Филин В.Д."/>
        <s v="ООО &quot;Авто-Реновация&quot;"/>
        <s v="ИП Шайхразиев А.М."/>
        <s v="ООО &quot;Альфа Транс М&quot;"/>
        <s v="ИП Алиев "/>
        <s v="ИП Синица А.В."/>
        <s v="ИП Никифоров К.А."/>
        <s v="ИП Гриценко Т.В."/>
        <s v="ИП Селькин Е.И."/>
        <s v="ИП Маслов В.П."/>
        <s v="ИП Белецкий В.А."/>
        <s v="ИП Кушнир М.В."/>
        <s v="ИП Козлов К.О."/>
        <s v="ООО &quot;Янцер&quot;"/>
        <s v="ООО &quot;Глобал Трейд Констракшн&quot; "/>
        <s v="ИП Татаров Р.Е."/>
        <s v="ООО &quot;ЛИНКС&quot;"/>
        <s v="ООО &quot;Компания СпецСнаб&quot;"/>
        <s v="ИП Кузьмина Н.В."/>
        <s v="ООО Эготранс"/>
        <s v="ИП Оганин М.Н."/>
        <s v="ИП Ивко Г.А."/>
        <s v="ИП Кашкин Н.Н."/>
        <s v="ООО &quot;Транс-Авто&quot;"/>
        <s v="ИП Алиев З.Г. оглы"/>
        <s v="ИП Винокуров С.В."/>
        <s v="ООО &quot;Техносфера&quot;"/>
        <s v="ООО Лог-Трейд"/>
        <s v="ИП Белов А.А."/>
        <s v="ИП Богословских С.А."/>
        <s v="ООО МЛК Гермес"/>
        <s v="ИП Степура О.В."/>
        <s v="ИП Степанова Т.В."/>
        <s v="ИП Михалев Р.А."/>
        <s v="ИП Новиков Д.А."/>
        <s v="ИП Зорин И.И."/>
        <s v="ООО &quot;Велес+&quot;"/>
        <s v="ООО &quot;Параллель58&quot;"/>
        <s v="ИП Баканов И.М."/>
        <s v="ИП Чайка С.В."/>
        <s v="ООО &quot;Стимул&quot;"/>
        <s v="ИП Горюнов В.Б."/>
        <s v="ООО Компания Транспортные Линии"/>
        <s v="ИП Гришаев А.А."/>
        <s v="ООО СДМ"/>
        <s v="ИП Спирин И.В."/>
        <s v="ООО Авто Гарант"/>
        <s v="ИП Белов С.Г."/>
        <s v="ИП Ковалев А.А."/>
        <s v="ИП Забурдаева С.А."/>
        <s v="ИП Гейко А.П."/>
        <s v="ИП Картавенкова М.А."/>
        <s v="ИП Погорелова Р.В."/>
        <s v="ООО &quot;СК КапСтрой&quot;"/>
        <s v="ООО РГА"/>
        <s v="ИП Алентьев В.Б."/>
        <s v="ИП Халеев В.И."/>
        <s v="ООО СЕАН"/>
        <s v="ООО Лидер Транс Карго"/>
        <s v="ИП Пастухов С.В."/>
        <s v="ИП Семенихин В.И."/>
        <s v="ИП Яруллин Т.Д."/>
        <s v="ИП Алиев З.Г."/>
        <s v="Ип Забелин С.В."/>
        <s v="ИП Шустова О.С."/>
        <s v="ООО ЭРА"/>
        <s v="ООО Р-Транс"/>
        <s v="ООО &quot;Формула 1&quot;"/>
        <s v="ИП Анчиков А.А."/>
        <s v="ИП Слепцов А.В."/>
        <s v="ИП Холкин В.А."/>
        <s v="ИП Татаринова А.Л."/>
        <s v="ИП Горелов С.В."/>
        <s v="ООО &quot;АвтоТех&quot;"/>
        <s v="ИП Октябрьская О.А."/>
        <s v="ИП Игрунев В.С."/>
        <s v="ИП Маринец М.И."/>
        <s v="ИП Хакимова Г.А"/>
        <s v="ИП Эптюшов С.Н."/>
        <s v="ИП &quot;КАМТРАНСОЙЛ&quot;"/>
        <s v="ООО &quot;Глобус&quot;"/>
        <s v="ИП Якупов Р.М."/>
        <s v="ИП Нуриахметов В.З."/>
        <s v="ООО &quot;ГИИФ-Авто&quot;"/>
        <s v="Ип Нурисламов М.Д."/>
        <s v="ООО &quot;Континент&quot;"/>
        <s v="ООО ИнтерТрас-КАМАЗ"/>
        <s v="ИП Аксенова Н.А."/>
        <s v="ООО &quot;юа-транс&quot;"/>
        <s v="ООО Гранд-Профи"/>
        <s v="ООО ОззиТранс"/>
        <s v="ИП Хетагуров И.И."/>
        <s v="ИП Кожевников И.И."/>
        <s v="ООО АНТАРАС"/>
        <s v="ИП Коровин А.В."/>
        <s v="ИП Рябова О.А."/>
        <s v="ООО &quot;Фантом РУС&quot;"/>
        <s v="ИП Булычева Е.Н."/>
        <s v="ООО &quot;ТРИТОН-САМАРА&quot;"/>
        <s v="ООО ЭП ЕГМАНА"/>
        <s v="ИП Вольсков А.Г."/>
        <s v="ИП Смирнова Н.В."/>
        <s v="ООО &quot;Союз&quot;"/>
        <s v="ИП Никитин А.А."/>
        <s v="ИП Фомченков А.Н."/>
        <s v="REALTIR&amp;CO S.R.L."/>
        <s v="ООД Пиргови"/>
        <s v="ООО АВВА"/>
        <s v="ООО АТЛ Регионы"/>
        <s v="ООО Транс-Лидер"/>
        <s v="ООО ТК АМ-Логистик"/>
        <s v="ООО ДМ-ГРУПП"/>
        <s v="ИП Князева Т.Н."/>
        <s v="ООО АвтоТрейд Симбирск"/>
        <s v="ИП Небеснова Л.И."/>
        <s v="ИП Берсенев А.С."/>
        <s v="ООО ГАРАНТ АВТО ТЛТ"/>
        <s v="ИП Петров П.Ю."/>
        <s v="ИП Пучков В.В."/>
        <s v="ИП Петров Ю.В."/>
        <s v="ИП Муковнина В.В."/>
        <s v="ООО &quot;Тлт-Минерал&quot;"/>
        <s v="ООО &quot;Тольятти Транс&quot;"/>
        <s v="ИП Горячев Ю.И."/>
        <s v="ИП Рагимов А.В."/>
        <s v="ИП Просецкий А.В."/>
        <s v="ООО &quot;ВЕКТОР&quot;"/>
        <s v="ИП Белокрылов П.П."/>
        <s v="ООО &quot;ЕвроАвтоТранс&quot;"/>
        <s v="ООО &quot;Талисман&quot;"/>
        <s v="Kamtrans s.r.o"/>
        <s v="Inter Trans Way GmbH"/>
        <s v="ИП Шлыков А.А."/>
        <s v="ООО Вега"/>
        <s v="ИП Морозов Е.Н"/>
        <s v="ООО &quot;СКС&quot;"/>
        <s v="ИП Лабутин А.С."/>
        <s v="ИП Селиверстов А.В."/>
        <s v="ООО Экспресс Деливери"/>
        <s v="ООО Ал-Ком"/>
        <s v="ИП Мудрых В.А."/>
        <s v="ИП Бирюкова Д.Д."/>
        <s v="ИП Муратова О.Ш."/>
        <s v="ИП Журавлев Д.В."/>
        <s v="ИП Колесников О.А."/>
        <s v="ООО &quot;УРАЛ М&quot;"/>
        <s v="ИП Ляш А.В."/>
        <s v="ООО &quot;ПРОФЛОГИСТИК-136&quot;"/>
        <s v="ИП Ерохова Н.Ю."/>
        <s v="ИП Белодурина К.Р."/>
        <s v="ИП Волков С.Л."/>
        <s v="ИП Лесниченко И.Н."/>
        <s v="ООО &quot;ДЕЛОВОЙ КУРЬЕР&quot;"/>
        <s v="ИП Носков С.Н."/>
        <s v="ИП Никонорова О.Н."/>
        <s v="ИП Бабенко А.А."/>
        <s v="ООО Автовей СПб"/>
        <s v="ИП Сорокина Л,В."/>
        <s v="ООО &quot;НОЙ&quot;"/>
        <s v="ООО &quot;СимКаргоТранс&quot;"/>
        <s v="ИП Аристов А.В."/>
        <s v="ИП Бобылева В.Р."/>
        <s v="ИП Грушевский А.И."/>
        <s v="ИП Миронова О.В."/>
        <s v="ИП Житин В.Г."/>
        <s v="ИП Тамбовцев С.В."/>
        <s v="ИП Тимофеев И.П."/>
        <s v="ИП Цветков С.П."/>
        <s v="ООО &quot;Логистические системы&quot;"/>
        <s v="ИП Мельников А.Н."/>
        <s v="ИП Тренин А.Н."/>
        <s v="ООО &quot;АЛЬ-ТРАНС&quot;"/>
        <s v="ИП Шаблаков А.И."/>
        <s v="ООО &quot;СОЮЗЛАЙН18&quot;"/>
        <s v="ООО Лига"/>
        <s v="ООО &quot;ТрансПак&quot;"/>
        <s v="ООО Бишкек Авто Транс"/>
        <s v="ИП Устюжанин А.В."/>
        <s v="ИП Заулин О.Л."/>
        <s v="ИП Балиев Х.А."/>
        <s v="ИП Бикташев Р.Ф."/>
        <s v="ИП Сундеев В.А."/>
        <s v="ООО Фортуна плюс"/>
        <s v="ООО АТС"/>
        <s v="ИП Вершинин С.В."/>
        <s v="ИП Егоров А.А."/>
        <s v="ООО СтройМеталлГрупп"/>
        <s v="ИП Пушкарев О.В."/>
        <s v="ООО КАМААВТОТРАНС"/>
        <s v="ИП Гребенюк А.Ю."/>
        <s v="ИП Ванин Д.В."/>
        <s v="ИП Корнильцев Е.Н."/>
        <s v="ИП Гуштын С.М."/>
        <s v="ООО Вектор"/>
        <s v="ИП Сивцов О.В."/>
        <s v="ИП Поляков А.А."/>
        <s v="ООО Ресурс"/>
        <s v="ИП Рябинкин Р.А."/>
        <s v="ИП Елисеев "/>
        <s v="ИП Салихов Р.М."/>
        <s v="ИП Головинский Д.В."/>
        <s v="ООО ДОРТЕХСЕРВИС"/>
        <s v="ИП Краев А.М."/>
        <s v="ИП Сапарова В.А."/>
        <s v="ИП Жуковский Г.А."/>
        <s v="ИП Волков В.А."/>
        <s v="Салимов И.Н."/>
        <s v="ИП Чеусова Л.С."/>
        <s v="ИП Овчинников О.А."/>
        <s v="ИП Воробьев А.Б."/>
        <s v="ИП Орлов Р.В."/>
        <s v="ООО &quot;Мустанг&quot;"/>
        <s v="ИП Ратов А.А."/>
        <s v="ООО &quot;ТЕХНОТРАНС&quot;"/>
        <s v="ИП Корсаков О.Г."/>
        <s v="GRYCZKO GRYCZKA"/>
        <s v="ИП Белоногов С.В."/>
        <s v="ООО &quot;РЕСУРС&quot;"/>
        <s v="ИП Тарасова О.В."/>
        <s v="ИП Буров М.А."/>
        <s v="ООО &quot;АТЛАНТ&quot;"/>
        <s v="ООО &quot;Совфрахт-НН&quot;"/>
        <s v="ИП Масленников В.С."/>
        <s v="ООО Кондор"/>
        <s v="ООО АВТОВЕК ТК"/>
        <s v="ООО РРК"/>
        <s v="ООО Логистическая компания Проспект"/>
        <s v="ООО СНГ"/>
      </sharedItems>
    </cacheField>
    <cacheField name=" 11">
      <sharedItems containsDate="1" containsBlank="1" containsMixedTypes="1" count="386">
        <s v="№ счета"/>
        <n v="1"/>
        <n v="94"/>
        <n v="69"/>
        <n v="439"/>
        <n v="92"/>
        <n v="175"/>
        <n v="10"/>
        <n v="14"/>
        <n v="1499"/>
        <n v="1597"/>
        <n v="1576"/>
        <n v="1475"/>
        <n v="1469"/>
        <n v="155"/>
        <n v="138"/>
        <n v="135"/>
        <n v="113"/>
        <n v="122"/>
        <n v="31"/>
        <n v="3304"/>
        <n v="3388"/>
        <n v="366"/>
        <d v="2018-05-25T00:00:00"/>
        <n v="3155"/>
        <m/>
        <n v="18038"/>
        <n v="108"/>
        <n v="201"/>
        <n v="165"/>
        <n v="2637"/>
        <n v="2636"/>
        <n v="48"/>
        <n v="5"/>
        <n v="238"/>
        <n v="60"/>
        <n v="286"/>
        <n v="19"/>
        <n v="1914"/>
        <n v="199"/>
        <n v="150"/>
        <n v="83"/>
        <n v="274"/>
        <n v="43"/>
        <n v="253"/>
        <n v="209"/>
        <n v="791"/>
        <n v="289"/>
        <n v="105"/>
        <n v="68"/>
        <n v="435"/>
        <s v="наличка"/>
        <n v="29"/>
        <s v="02072018-1"/>
        <n v="51"/>
        <n v="141"/>
        <n v="350"/>
        <n v="3600"/>
        <n v="52"/>
        <n v="45"/>
        <n v="143"/>
        <n v="270"/>
        <n v="320"/>
        <n v="819"/>
        <n v="437"/>
        <n v="4348"/>
        <n v="371"/>
        <n v="44"/>
        <n v="420"/>
        <s v="07/066"/>
        <n v="602"/>
        <n v="34"/>
        <n v="474"/>
        <n v="78"/>
        <n v="63"/>
        <n v="64"/>
        <s v="тк0013840"/>
        <n v="2509"/>
        <n v="59"/>
        <n v="149"/>
        <n v="100"/>
        <s v="127/К"/>
        <n v="106"/>
        <n v="65"/>
        <n v="114"/>
        <n v="70"/>
        <n v="110"/>
        <n v="317"/>
        <n v="293"/>
        <n v="370"/>
        <n v="369"/>
        <n v="2515"/>
        <n v="2516"/>
        <n v="2695"/>
        <n v="2795"/>
        <n v="2585"/>
        <n v="134"/>
        <s v="2018-08-018"/>
        <n v="57"/>
        <n v="27"/>
        <n v="624"/>
        <n v="262"/>
        <n v="90"/>
        <n v="86"/>
        <n v="136"/>
        <s v="-------------"/>
        <n v="25"/>
        <n v="303"/>
        <n v="856"/>
        <s v="---------------"/>
        <n v="47"/>
        <n v="232"/>
        <s v="12/15"/>
        <n v="77"/>
        <n v="860"/>
        <n v="814"/>
        <s v="РЭД 05/09-165"/>
        <n v="146"/>
        <n v="444"/>
        <s v="154/9/2018"/>
        <n v="755"/>
        <n v="361"/>
        <n v="869"/>
        <n v="868"/>
        <n v="1077"/>
        <n v="514"/>
        <n v="635"/>
        <n v="66"/>
        <n v="109"/>
        <n v="213"/>
        <n v="706"/>
        <n v="139"/>
        <n v="873"/>
        <n v="874"/>
        <s v="268 ТК"/>
        <n v="62"/>
        <n v="2753"/>
        <n v="707"/>
        <n v="178"/>
        <n v="55"/>
        <n v="403"/>
        <s v="24/09-203"/>
        <n v="507"/>
        <n v="953"/>
        <n v="2"/>
        <n v="880"/>
        <n v="419"/>
        <n v="200"/>
        <d v="2018-10-16T00:00:00"/>
        <n v="423"/>
        <n v="881"/>
        <s v="27/09-215"/>
        <n v="81"/>
        <n v="36"/>
        <n v="8"/>
        <n v="406"/>
        <n v="12"/>
        <n v="416"/>
        <n v="417"/>
        <n v="920"/>
        <n v="886"/>
        <n v="338"/>
        <n v="505"/>
        <n v="53"/>
        <n v="1595"/>
        <n v="257"/>
        <n v="271"/>
        <n v="214"/>
        <n v="277"/>
        <n v="540"/>
        <n v="308"/>
        <n v="190"/>
        <n v="385"/>
        <n v="316"/>
        <n v="4"/>
        <n v="125"/>
        <n v="1605"/>
        <n v="853"/>
        <n v="852"/>
        <d v="4024-01-01T00:00:00"/>
        <n v="54"/>
        <n v="171"/>
        <n v="957"/>
        <n v="296"/>
        <n v="101"/>
        <s v="П0000001240"/>
        <n v="500"/>
        <d v="4072-01-01T00:00:00"/>
        <n v="443"/>
        <n v="966"/>
        <n v="76"/>
        <n v="152"/>
        <n v="38"/>
        <n v="80"/>
        <n v="795"/>
        <n v="772"/>
        <n v="599"/>
        <d v="2018-10-02T00:00:00"/>
        <n v="450"/>
        <n v="168"/>
        <n v="453"/>
        <s v="198-М"/>
        <n v="264"/>
        <n v="1604"/>
        <n v="305"/>
        <n v="458"/>
        <n v="459"/>
        <n v="1281"/>
        <s v="10/121"/>
        <n v="172"/>
        <n v="521"/>
        <n v="522"/>
        <n v="640"/>
        <n v="915"/>
        <n v="95"/>
        <n v="672"/>
        <n v="901"/>
        <s v="324/325"/>
        <n v="56"/>
        <n v="950"/>
        <n v="322"/>
        <n v="798"/>
        <n v="1009"/>
        <s v="ИП-000158"/>
        <n v="1378"/>
        <n v="158"/>
        <s v="Б-0630"/>
        <n v="206"/>
        <n v="794"/>
        <s v="152/1"/>
        <n v="112"/>
        <s v="БН"/>
        <n v="144"/>
        <n v="130"/>
        <n v="402"/>
        <n v="2083"/>
        <s v="37/05"/>
        <n v="154"/>
        <n v="173"/>
        <n v="711"/>
        <n v="170"/>
        <s v="03/18"/>
        <n v="1541"/>
        <n v="302"/>
        <n v="167"/>
        <n v="104"/>
        <n v="37"/>
        <n v="145"/>
        <n v="381"/>
        <s v="УТ-19.11"/>
        <s v="УТ 77"/>
        <n v="982"/>
        <n v="846"/>
        <n v="1762"/>
        <n v="107"/>
        <n v="224"/>
        <n v="2571"/>
        <n v="111"/>
        <n v="380"/>
        <n v="30"/>
        <n v="621"/>
        <n v="452"/>
        <s v="2019-01-012"/>
        <n v="98"/>
        <n v="1773"/>
        <n v="133"/>
        <s v="27/11/18-02"/>
        <n v="290"/>
        <n v="6"/>
        <s v="22/11-422"/>
        <n v="1152"/>
        <n v="418"/>
        <n v="89"/>
        <n v="5753"/>
        <n v="2022"/>
        <n v="23"/>
        <n v="177"/>
        <n v="75"/>
        <n v="543"/>
        <s v="268а"/>
        <n v="272"/>
        <n v="463"/>
        <n v="483"/>
        <n v="511"/>
        <n v="3070"/>
        <n v="248"/>
        <n v="147"/>
        <n v="1090"/>
        <n v="666"/>
        <n v="547"/>
        <n v="481"/>
        <n v="1078"/>
        <n v="9152"/>
        <n v="471"/>
        <s v="2_1012_0304"/>
        <n v="39"/>
        <n v="116"/>
        <n v="7546"/>
        <n v="1888"/>
        <n v="857"/>
        <s v="1427/А"/>
        <n v="16"/>
        <n v="84"/>
        <n v="229"/>
        <n v="280"/>
        <n v="326"/>
        <n v="163"/>
        <n v="82"/>
        <n v="405"/>
        <s v="1212/18"/>
        <n v="1238"/>
        <n v="2642"/>
        <n v="1240"/>
        <n v="222"/>
        <n v="22"/>
        <n v="655"/>
        <s v="тт001645"/>
        <n v="373"/>
        <n v="189"/>
        <n v="1242"/>
        <n v="255"/>
        <n v="299"/>
        <n v="15"/>
        <n v="2063"/>
        <n v="46"/>
        <n v="1252"/>
        <n v="376"/>
        <s v="43/2018"/>
        <n v="87"/>
        <n v="923"/>
        <n v="924"/>
        <n v="925"/>
        <n v="3408"/>
        <n v="581"/>
        <n v="3414"/>
        <n v="7"/>
        <n v="28"/>
        <n v="127"/>
        <n v="102"/>
        <n v="2007606202"/>
        <s v="ТЛ-691"/>
        <n v="13"/>
        <s v="062/1"/>
        <n v="365"/>
        <n v="-613790"/>
        <n v="61"/>
        <n v="301"/>
        <n v="40"/>
        <n v="19110"/>
        <n v="19152"/>
        <n v="93"/>
        <s v="066/1"/>
        <n v="330"/>
        <n v="24"/>
        <n v="294"/>
        <s v="АЛС-110"/>
        <s v="067/1"/>
        <n v="21"/>
        <n v="298"/>
        <n v="1531"/>
        <n v="166"/>
        <n v="683"/>
        <n v="3142019"/>
        <s v="б/н"/>
        <d v="2019-03-29T00:00:00"/>
        <n v="18"/>
        <s v="064/03"/>
        <n v="487"/>
        <n v="20"/>
        <n v="-577447"/>
        <n v="103"/>
        <n v="33"/>
        <n v="26"/>
        <n v="17"/>
        <n v="234"/>
        <n v="126"/>
        <n v="2325"/>
        <n v="3"/>
        <s v="19-630"/>
        <n v="643"/>
        <n v="153"/>
        <n v="389"/>
        <n v="9"/>
        <n v="67"/>
        <n v="159"/>
        <n v="636"/>
      </sharedItems>
    </cacheField>
    <cacheField name=" 12">
      <sharedItems containsDate="1" containsBlank="1" containsMixedTypes="1" count="16">
        <s v="ТТН/CMR (да/нет)"/>
        <m/>
        <s v="ДА"/>
        <s v="НЕ БУДЕТ"/>
        <s v="скан"/>
        <s v="НЕТ"/>
        <d v="2018-06-01T00:00:00"/>
        <s v="да/02.07"/>
        <s v="да/09.07"/>
        <s v="получила копию СМР"/>
        <s v="да/06.07"/>
        <n v="0"/>
        <s v="ла"/>
        <s v="да(товарка)"/>
        <s v="да товарка"/>
        <s v="да  товарка"/>
      </sharedItems>
    </cacheField>
    <cacheField name=" 13">
      <sharedItems containsDate="1" containsBlank="1" containsMixedTypes="1" count="222">
        <s v="дата счета"/>
        <d v="2018-05-23T00:00:00"/>
        <d v="2018-04-17T00:00:00"/>
        <d v="2018-04-20T00:00:00"/>
        <d v="2018-04-21T00:00:00"/>
        <d v="2018-04-26T00:00:00"/>
        <s v="28.04 срыв погрузкин"/>
        <d v="2018-05-03T00:00:00"/>
        <d v="2018-06-08T00:00:00"/>
        <d v="2018-05-25T00:00:00"/>
        <d v="2018-05-16T00:00:00"/>
        <d v="2018-05-24T00:00:00"/>
        <d v="2018-05-14T00:00:00"/>
        <d v="2018-05-21T00:00:00"/>
        <d v="2018-05-22T00:00:00"/>
        <d v="2018-05-28T00:00:00"/>
        <m/>
        <d v="2018-05-17T00:00:00"/>
        <d v="2018-03-27T00:00:00"/>
        <d v="2018-05-07T00:00:00"/>
        <d v="2018-06-01T00:00:00"/>
        <d v="2018-05-26T00:00:00"/>
        <d v="2018-05-29T00:00:00"/>
        <d v="2018-05-30T00:00:00"/>
        <d v="2018-06-04T00:00:00"/>
        <d v="2018-06-05T00:00:00"/>
        <d v="2018-06-06T00:00:00"/>
        <d v="2018-06-13T00:00:00"/>
        <d v="2018-06-18T00:00:00"/>
        <d v="2018-06-12T00:00:00"/>
        <d v="2018-06-20T00:00:00"/>
        <d v="2018-06-27T00:00:00"/>
        <d v="2018-06-19T00:00:00"/>
        <d v="2018-06-26T00:00:00"/>
        <d v="2018-06-28T00:00:00"/>
        <d v="2018-06-25T00:00:00"/>
        <d v="2018-06-21T00:00:00"/>
        <d v="2018-07-05T00:00:00"/>
        <d v="2018-07-01T00:00:00"/>
        <d v="2018-07-02T00:00:00"/>
        <d v="2018-07-03T00:00:00"/>
        <d v="2018-07-04T00:00:00"/>
        <d v="2018-07-11T00:00:00"/>
        <d v="2018-07-09T00:00:00"/>
        <d v="2018-07-12T00:00:00"/>
        <d v="2018-07-13T00:00:00"/>
        <d v="2018-07-20T00:00:00"/>
        <d v="2018-07-19T00:00:00"/>
        <d v="2018-07-25T00:00:00"/>
        <d v="2018-07-18T00:00:00"/>
        <d v="2018-07-24T00:00:00"/>
        <d v="2018-07-30T00:00:00"/>
        <d v="2018-08-24T00:00:00"/>
        <d v="2018-07-23T00:00:00"/>
        <d v="2018-07-26T00:00:00"/>
        <d v="2018-07-28T00:00:00"/>
        <d v="2018-07-31T00:00:00"/>
        <d v="2018-08-06T00:00:00"/>
        <d v="2018-08-03T00:00:00"/>
        <d v="2018-08-01T00:00:00"/>
        <d v="2018-08-08T00:00:00"/>
        <d v="2018-08-07T00:00:00"/>
        <d v="2018-08-13T00:00:00"/>
        <d v="2018-08-21T00:00:00"/>
        <d v="2018-08-09T00:00:00"/>
        <d v="2018-08-10T00:00:00"/>
        <d v="2018-08-27T00:00:00"/>
        <d v="2018-08-17T00:00:00"/>
        <d v="2018-08-22T00:00:00"/>
        <d v="2018-08-20T00:00:00"/>
        <d v="2018-08-28T00:00:00"/>
        <d v="2018-08-30T00:00:00"/>
        <d v="2018-09-10T00:00:00"/>
        <d v="2018-09-04T00:00:00"/>
        <d v="2018-08-31T00:00:00"/>
        <d v="2018-09-05T00:00:00"/>
        <d v="2018-09-13T00:00:00"/>
        <d v="2018-09-11T00:00:00"/>
        <d v="2018-09-12T00:00:00"/>
        <d v="2018-09-14T00:00:00"/>
        <d v="2018-09-09T00:00:00"/>
        <d v="2018-09-17T00:00:00"/>
        <d v="2018-09-24T00:00:00"/>
        <d v="2018-09-18T00:00:00"/>
        <d v="2018-09-25T00:00:00"/>
        <d v="2018-10-01T00:00:00"/>
        <d v="2018-09-20T00:00:00"/>
        <d v="2018-09-28T00:00:00"/>
        <d v="2018-10-02T00:00:00"/>
        <d v="2018-09-26T00:00:00"/>
        <d v="2018-09-27T00:00:00"/>
        <d v="2018-10-09T00:00:00"/>
        <d v="2018-10-17T00:00:00"/>
        <d v="2018-10-04T00:00:00"/>
        <d v="2018-09-29T00:00:00"/>
        <d v="2018-10-03T00:00:00"/>
        <d v="2018-10-12T00:00:00"/>
        <d v="2018-10-05T00:00:00"/>
        <d v="2018-10-08T00:00:00"/>
        <d v="2018-10-18T00:00:00"/>
        <d v="2018-10-15T00:00:00"/>
        <n v="0"/>
        <d v="2018-10-16T00:00:00"/>
        <d v="2018-10-11T00:00:00"/>
        <d v="2018-10-13T00:00:00"/>
        <d v="2018-10-10T00:00:00"/>
        <d v="2018-10-23T00:00:00"/>
        <d v="2018-10-22T00:00:00"/>
        <d v="2018-10-30T00:00:00"/>
        <d v="2018-10-24T00:00:00"/>
        <d v="2018-10-26T00:00:00"/>
        <d v="2018-10-25T00:00:00"/>
        <d v="2018-11-05T00:00:00"/>
        <d v="2018-11-06T00:00:00"/>
        <d v="2018-10-28T00:00:00"/>
        <d v="2018-11-08T00:00:00"/>
        <d v="2018-10-29T00:00:00"/>
        <d v="2018-11-01T00:00:00"/>
        <d v="2018-10-31T00:00:00"/>
        <d v="2019-11-01T00:00:00"/>
        <d v="2018-11-07T00:00:00"/>
        <d v="2018-11-02T00:00:00"/>
        <d v="2018-11-09T00:00:00"/>
        <d v="2018-11-10T00:00:00"/>
        <d v="2018-11-12T00:00:00"/>
        <d v="2018-11-19T00:00:00"/>
        <d v="2018-12-07T00:00:00"/>
        <d v="2018-11-13T00:00:00"/>
        <d v="2018-11-15T00:00:00"/>
        <d v="2018-11-20T00:00:00"/>
        <d v="2018-11-14T00:00:00"/>
        <d v="2019-11-19T00:00:00"/>
        <d v="2018-11-16T00:00:00"/>
        <d v="2018-11-17T00:00:00"/>
        <d v="2018-11-28T00:00:00"/>
        <d v="2018-11-21T00:00:00"/>
        <d v="2018-11-23T00:00:00"/>
        <d v="2018-11-22T00:00:00"/>
        <d v="2019-10-21T00:00:00"/>
        <d v="2019-12-24T00:00:00"/>
        <d v="2019-11-20T00:00:00"/>
        <d v="2018-11-26T00:00:00"/>
        <d v="2018-11-27T00:00:00"/>
        <d v="2018-12-10T00:00:00"/>
        <d v="2018-11-30T00:00:00"/>
        <d v="2019-11-27T00:00:00"/>
        <d v="2018-12-04T00:00:00"/>
        <d v="2018-11-29T00:00:00"/>
        <d v="2018-12-03T00:00:00"/>
        <d v="2019-12-03T00:00:00"/>
        <d v="2018-12-11T00:00:00"/>
        <d v="2019-11-30T00:00:00"/>
        <d v="2018-12-05T00:00:00"/>
        <d v="2018-12-06T00:00:00"/>
        <d v="2018-12-12T00:00:00"/>
        <d v="2019-12-07T00:00:00"/>
        <d v="2019-12-08T00:00:00"/>
        <d v="2019-12-10T00:00:00"/>
        <d v="2019-12-11T00:00:00"/>
        <d v="2018-12-14T00:00:00"/>
        <d v="2019-12-14T00:00:00"/>
        <d v="2018-12-13T00:00:00"/>
        <d v="2018-12-22T00:00:00"/>
        <d v="2019-01-09T00:00:00"/>
        <d v="2019-12-17T00:00:00"/>
        <d v="2018-12-15T00:00:00"/>
        <d v="2018-12-20T00:00:00"/>
        <d v="2018-12-19T00:00:00"/>
        <d v="2018-12-18T00:00:00"/>
        <d v="2019-02-07T00:00:00"/>
        <d v="2019-12-19T00:00:00"/>
        <d v="2018-12-21T00:00:00"/>
        <d v="2018-12-25T00:00:00"/>
        <d v="2019-01-24T00:00:00"/>
        <d v="2019-12-26T00:00:00"/>
        <d v="2019-02-08T00:00:00"/>
        <d v="2019-01-29T00:00:00"/>
        <d v="2019-02-01T00:00:00"/>
        <d v="2019-02-09T00:00:00"/>
        <d v="2019-02-14T00:00:00"/>
        <d v="2019-02-15T00:00:00"/>
        <d v="2019-02-26T00:00:00"/>
        <d v="2019-02-16T00:00:00"/>
        <d v="2019-04-04T00:00:00"/>
        <d v="2019-02-20T00:00:00"/>
        <d v="2019-02-21T00:00:00"/>
        <d v="2019-02-25T00:00:00"/>
        <d v="2019-02-27T00:00:00"/>
        <d v="2019-02-28T00:00:00"/>
        <d v="2019-03-04T00:00:00"/>
        <d v="2019-03-03T00:00:00"/>
        <d v="2019-03-05T00:00:00"/>
        <d v="2019-03-06T00:00:00"/>
        <d v="2019-03-18T00:00:00"/>
        <d v="2019-03-01T00:00:00"/>
        <d v="2019-03-07T00:00:00"/>
        <d v="2019-03-13T00:00:00"/>
        <d v="2019-03-14T00:00:00"/>
        <d v="2019-03-17T00:00:00"/>
        <d v="2019-03-15T00:00:00"/>
        <d v="2019-03-12T00:00:00"/>
        <d v="2019-03-19T00:00:00"/>
        <d v="2019-03-20T00:00:00"/>
        <d v="2019-03-22T00:00:00"/>
        <d v="2019-03-29T00:00:00"/>
        <d v="2019-03-25T00:00:00"/>
        <d v="2019-03-26T00:00:00"/>
        <d v="2019-04-09T00:00:00"/>
        <d v="2019-04-05T00:00:00"/>
        <d v="2019-03-27T00:00:00"/>
        <d v="2019-03-28T00:00:00"/>
        <d v="2019-04-02T00:00:00"/>
        <d v="2019-04-03T00:00:00"/>
        <d v="2019-04-07T00:00:00"/>
        <d v="2019-04-01T00:00:00"/>
        <d v="2019-04-18T00:00:00"/>
        <d v="2019-04-08T00:00:00"/>
        <d v="2019-04-15T00:00:00"/>
        <d v="2019-04-06T00:00:00"/>
        <d v="2019-04-12T00:00:00"/>
        <d v="2019-04-22T00:00:00"/>
        <d v="2019-04-16T00:00:00"/>
      </sharedItems>
    </cacheField>
    <cacheField name=" 14">
      <sharedItems containsBlank="1" containsMixedTypes="1" containsNumber="1" count="155">
        <s v="сумма счета"/>
        <n v="2900"/>
        <n v="16000"/>
        <n v="25000"/>
        <n v="64900"/>
        <n v="12980"/>
        <n v="36000"/>
        <n v="18000"/>
        <n v="16048"/>
        <n v="53000"/>
        <n v="450"/>
        <n v="50000"/>
        <n v="144000"/>
        <n v="145000"/>
        <n v="57000"/>
        <n v="48000"/>
        <n v="16050"/>
        <n v="49000"/>
        <n v="1600"/>
        <n v="160000"/>
        <n v="1250"/>
        <n v="75000"/>
        <n v="78000"/>
        <n v="33000"/>
        <n v="65000"/>
        <n v="165000"/>
        <n v="150000"/>
        <n v="116000"/>
        <n v="125000"/>
        <n v="104000"/>
        <n v="8000"/>
        <n v="22000"/>
        <n v="175000"/>
        <n v="95000"/>
        <n v="120000"/>
        <n v="23000"/>
        <n v="153000"/>
        <n v="100000"/>
        <n v="31000"/>
        <n v="85000"/>
        <n v="46000"/>
        <n v="1500"/>
        <n v="70000"/>
        <n v="93000"/>
        <n v="102000"/>
        <n v="55000"/>
        <n v="1400"/>
        <n v="24000"/>
        <n v="123758.56"/>
        <n v="37000"/>
        <n v="1450"/>
        <n v="13000"/>
        <s v="2600+50"/>
        <n v="2800"/>
        <n v="180000"/>
        <n v="170000"/>
        <n v="9000"/>
        <n v="35000"/>
        <n v="28000"/>
        <n v="15000"/>
        <n v="11000"/>
        <n v="0"/>
        <n v="5000"/>
        <n v="14000"/>
        <n v="27000"/>
        <n v="5400"/>
        <n v="10600"/>
        <n v="2650"/>
        <n v="62000"/>
        <n v="19000"/>
        <n v="149000"/>
        <n v="59000"/>
        <n v="127000"/>
        <n v="80000"/>
        <n v="21000"/>
        <n v="58000"/>
        <n v="20000"/>
        <n v="29000"/>
        <n v="39000"/>
        <n v="146000"/>
        <n v="10000"/>
        <n v="225000"/>
        <n v="105000"/>
        <n v="40000"/>
        <n v="52000"/>
        <n v="32000"/>
        <n v="79000"/>
        <n v="77000"/>
        <n v="47000"/>
        <n v="101737.62"/>
        <n v="19500"/>
        <n v="44000"/>
        <m/>
        <n v="17000"/>
        <n v="107000"/>
        <n v="26000"/>
        <n v="60000"/>
        <n v="109000"/>
        <n v="38000"/>
        <n v="45000"/>
        <n v="30000"/>
        <n v="148000"/>
        <n v="63000"/>
        <n v="4200"/>
        <n v="97000"/>
        <n v="84000"/>
        <n v="135000"/>
        <n v="3700"/>
        <n v="3000"/>
        <n v="51000"/>
        <n v="72000"/>
        <n v="90000"/>
        <n v="43000"/>
        <n v="2500"/>
        <n v="92413.05"/>
        <n v="97246.24"/>
        <n v="69000"/>
        <n v="88000"/>
        <n v="83000"/>
        <n v="112000"/>
        <n v="67000"/>
        <n v="185000"/>
        <n v="24700"/>
        <n v="68000"/>
        <n v="110000"/>
        <n v="54000"/>
        <n v="61000"/>
        <n v="13500"/>
        <n v="14100"/>
        <n v="11300"/>
        <n v="12500"/>
        <n v="40800"/>
        <n v="248128"/>
        <n v="131250"/>
        <n v="1750"/>
        <n v="2470"/>
        <n v="2550"/>
        <n v="2000"/>
        <n v="12000"/>
        <n v="41650"/>
        <n v="66000"/>
        <n v="1650"/>
        <n v="41000"/>
        <n v="25500"/>
        <n v="71000"/>
        <n v="73000"/>
        <n v="56500"/>
        <n v="34500"/>
        <n v="56000"/>
        <n v="113000"/>
        <n v="108000"/>
        <n v="42000"/>
        <n v="1700"/>
        <n v="230000"/>
        <n v="74000"/>
      </sharedItems>
    </cacheField>
    <cacheField name=" 15">
      <sharedItems containsBlank="1" containsMixedTypes="1" containsNumber="1" containsInteger="1" count="10">
        <s v="НДС/БЕЗ НДС"/>
        <m/>
        <s v="НДС"/>
        <n v="0"/>
        <s v="БЕЗ НДС"/>
        <s v="НДС 0"/>
        <s v="наличка"/>
        <s v="с НДС"/>
        <s v="карта"/>
        <s v="нал"/>
      </sharedItems>
    </cacheField>
    <cacheField name=" 16" numFmtId="0">
      <sharedItems containsBlank="1" count="6">
        <s v="валюта счета"/>
        <s v="ЕВРО"/>
        <s v="RUB"/>
        <s v="USD"/>
        <s v="EUR"/>
        <m/>
      </sharedItems>
    </cacheField>
    <cacheField name=" 17">
      <sharedItems containsDate="1" containsBlank="1" containsMixedTypes="1" count="27">
        <s v="Аванс сумма"/>
        <m/>
        <n v="20000"/>
        <n v="48000"/>
        <n v="49000"/>
        <n v="110000"/>
        <n v="60000"/>
        <n v="75000"/>
        <n v="58000"/>
        <n v="29000"/>
        <n v="72000"/>
        <n v="76000"/>
        <n v="35000"/>
        <n v="53000"/>
        <n v="34000"/>
        <n v="40000"/>
        <n v="68000"/>
        <n v="70000"/>
        <n v="120000"/>
        <n v="65000"/>
        <n v="30000"/>
        <n v="64000"/>
        <n v="37000"/>
        <n v="100000"/>
        <n v="43000"/>
        <n v="50000"/>
        <d v="2019-03-29T00:00:00"/>
      </sharedItems>
    </cacheField>
    <cacheField name=" 18">
      <sharedItems containsDate="1" containsBlank="1" containsMixedTypes="1" count="23">
        <s v="Дата Аванса"/>
        <m/>
        <d v="2018-06-01T00:00:00"/>
        <d v="2018-06-04T00:00:00"/>
        <d v="2018-06-22T00:00:00"/>
        <s v="21.06.2018/27.06.2018"/>
        <d v="2018-06-27T00:00:00"/>
        <d v="2018-06-25T00:00:00"/>
        <d v="2018-06-26T00:00:00"/>
        <d v="2018-07-04T00:00:00"/>
        <d v="2018-07-05T00:00:00"/>
        <d v="2018-07-09T00:00:00"/>
        <d v="2018-07-10T00:00:00"/>
        <d v="2018-09-04T00:00:00"/>
        <d v="2018-09-05T00:00:00"/>
        <d v="2018-09-14T00:00:00"/>
        <d v="2018-09-17T00:00:00"/>
        <s v="29.12.18/01.02.19"/>
        <s v="01.02.19/29.12.18"/>
        <d v="2019-02-01T00:00:00"/>
        <d v="2018-11-21T00:00:00"/>
        <s v="29.12.18/06.02.19/01.02.19"/>
        <d v="2018-12-17T00:00:00"/>
      </sharedItems>
    </cacheField>
    <cacheField name=" 19">
      <sharedItems containsBlank="1" containsMixedTypes="1" containsNumber="1" count="355">
        <s v="кост для нас с НДС"/>
        <s v="X"/>
        <n v="16000"/>
        <n v="25000"/>
        <n v="59100"/>
        <n v="12000"/>
        <n v="36000"/>
        <n v="18000"/>
        <n v="14700"/>
        <n v="53000"/>
        <n v="27800"/>
        <n v="53800"/>
        <n v="144000"/>
        <n v="145000"/>
        <n v="57000"/>
        <n v="48000"/>
        <n v="16050"/>
        <n v="214600"/>
        <n v="49000"/>
        <n v="118400"/>
        <n v="160000"/>
        <n v="90000"/>
        <n v="50000"/>
        <n v="80250"/>
        <n v="83460"/>
        <n v="35310"/>
        <n v="65000"/>
        <n v="165000"/>
        <n v="150000"/>
        <n v="124120"/>
        <n v="133750"/>
        <n v="111280"/>
        <n v="9440"/>
        <n v="22000"/>
        <n v="175000"/>
        <n v="166667"/>
        <n v="156042"/>
        <n v="160500"/>
        <n v="95000"/>
        <n v="128400"/>
        <n v="131579"/>
        <n v="23959"/>
        <n v="171200"/>
        <n v="163710"/>
        <n v="104167"/>
        <n v="31000"/>
        <n v="88542"/>
        <n v="49500"/>
        <n v="120833"/>
        <n v="153000"/>
        <n v="111000"/>
        <n v="72917"/>
        <n v="120834"/>
        <n v="96875"/>
        <n v="106250"/>
        <n v="130209"/>
        <n v="57200"/>
        <n v="159375"/>
        <n v="103600"/>
        <n v="123758.56"/>
        <n v="37000"/>
        <n v="52083.333333333336"/>
        <n v="107300"/>
        <n v="13000"/>
        <n v="199800"/>
        <n v="3000"/>
        <n v="187500"/>
        <n v="18750"/>
        <n v="177084"/>
        <n v="9375"/>
        <n v="35000"/>
        <n v="29167"/>
        <n v="38542"/>
        <n v="15000"/>
        <n v="52084"/>
        <n v="182292"/>
        <n v="11459"/>
        <n v="47917"/>
        <n v="177083"/>
        <n v="1"/>
        <n v="5000"/>
        <n v="14000"/>
        <n v="28125"/>
        <n v="5625"/>
        <n v="8000"/>
        <n v="10600"/>
        <n v="55000"/>
        <n v="11828"/>
        <n v="201889.72"/>
        <n v="129032"/>
        <n v="64584"/>
        <n v="66667"/>
        <n v="59375"/>
        <n v="19792"/>
        <n v="8602"/>
        <n v="19355"/>
        <n v="155209"/>
        <n v="0"/>
        <n v="61459"/>
        <n v="127000"/>
        <n v="83334"/>
        <n v="26042"/>
        <n v="21000"/>
        <n v="156250"/>
        <n v="60417"/>
        <n v="20000"/>
        <n v="25806"/>
        <n v="34555"/>
        <n v="30209"/>
        <m/>
        <n v="22917"/>
        <n v="11458"/>
        <n v="40625"/>
        <n v="67709"/>
        <n v="152880"/>
        <n v="156021"/>
        <n v="10472"/>
        <n v="61781"/>
        <n v="52356"/>
        <n v="225000"/>
        <n v="20943"/>
        <n v="62000"/>
        <n v="151832"/>
        <n v="33000"/>
        <n v="157069"/>
        <n v="105000"/>
        <n v="41885"/>
        <n v="60733"/>
        <n v="54451"/>
        <n v="52357"/>
        <n v="33508"/>
        <n v="82723"/>
        <n v="80629"/>
        <n v="49215"/>
        <n v="57592"/>
        <n v="78534"/>
        <n v="101737.62"/>
        <n v="62827"/>
        <n v="167539"/>
        <n v="20419"/>
        <n v="15707"/>
        <n v="13613"/>
        <n v="46073"/>
        <n v="26178"/>
        <n v="29319"/>
        <n v="17801"/>
        <n v="73298"/>
        <n v="107000"/>
        <n v="14660"/>
        <n v="18848"/>
        <n v="21990"/>
        <n v="20942"/>
        <n v="24084"/>
        <n v="27225"/>
        <n v="32461"/>
        <n v="61780"/>
        <n v="23037"/>
        <n v="19000"/>
        <n v="19895"/>
        <n v="109000"/>
        <n v="30000"/>
        <n v="83770"/>
        <n v="39791"/>
        <n v="47120"/>
        <n v="31414"/>
        <n v="120000"/>
        <n v="64921"/>
        <n v="157446"/>
        <n v="89950"/>
        <n v="54450"/>
        <n v="32000"/>
        <n v="26450"/>
        <n v="64921.465968586388"/>
        <n v="66670"/>
        <n v="4200"/>
        <n v="156020.94240837696"/>
        <n v="101570.68062827225"/>
        <n v="60732.984293193716"/>
        <n v="107930"/>
        <n v="52356.020942408381"/>
        <n v="87960"/>
        <n v="142860"/>
        <n v="18842"/>
        <n v="60000"/>
        <n v="37700"/>
        <n v="3700"/>
        <n v="61780.104712041888"/>
        <n v="62827.225130890052"/>
        <n v="1400"/>
        <n v="111111.11111111112"/>
        <n v="3174.6031746031749"/>
        <n v="185185.1851851852"/>
        <n v="84660"/>
        <n v="49735.449735449736"/>
        <n v="19050"/>
        <n v="13760"/>
        <n v="74074.074074074073"/>
        <n v="53970"/>
        <n v="80000"/>
        <n v="11000"/>
        <n v="15870"/>
        <n v="68783.068783068782"/>
        <n v="25400"/>
        <n v="76190.476190476198"/>
        <n v="45502.645502645508"/>
        <n v="179894.17989417989"/>
        <n v="2500"/>
        <n v="10000"/>
        <n v="92413.05"/>
        <n v="102906.07407407409"/>
        <n v="49740"/>
        <n v="89947.089947089946"/>
        <n v="26455.026455026455"/>
        <n v="20105.820105820108"/>
        <n v="17989.417989417991"/>
        <n v="56090"/>
        <n v="24340"/>
        <n v="73015.873015873018"/>
        <n v="93121.693121693126"/>
        <n v="87830.687830687835"/>
        <n v="62433.862433862436"/>
        <n v="66666.666666666672"/>
        <n v="47619.047619047618"/>
        <n v="118518.51851851853"/>
        <n v="56084.65608465609"/>
        <n v="67000"/>
        <n v="185000"/>
        <n v="24338.62433862434"/>
        <n v="85000"/>
        <n v="61375.661375661381"/>
        <n v="26137.56613756614"/>
        <n v="63492.063492063498"/>
        <n v="59000"/>
        <n v="30687.83068783069"/>
        <n v="58201.058201058207"/>
        <n v="19047.61904761905"/>
        <n v="71957.671957671962"/>
        <n v="105820.10582010582"/>
        <n v="5291.0052910052909"/>
        <n v="15873.015873015875"/>
        <n v="55026.455026455027"/>
        <n v="41269.841269841272"/>
        <n v="34920.634920634926"/>
        <n v="27513.227513227514"/>
        <n v="25396.825396825399"/>
        <n v="29629.629629629631"/>
        <n v="40211.640211640217"/>
        <n v="13756.613756613757"/>
        <n v="9523.8095238095248"/>
        <n v="21164.021164021164"/>
        <n v="125000"/>
        <n v="116402.11640211641"/>
        <n v="57142.857142857145"/>
        <n v="64550.264550264554"/>
        <n v="23280.423280423282"/>
        <n v="14814.814814814816"/>
        <n v="42328.042328042327"/>
        <n v="18947.368421052633"/>
        <n v="14285.714285714286"/>
        <n v="14842.105263157895"/>
        <n v="14736.842105263158"/>
        <n v="11300"/>
        <n v="13157.894736842105"/>
        <n v="14737"/>
        <n v="40800"/>
        <n v="16842.105263157897"/>
        <n v="29000"/>
        <n v="248180"/>
        <n v="27368.42105263158"/>
        <n v="17894.736842105263"/>
        <n v="131250"/>
        <n v="70526.315789473694"/>
        <n v="410400"/>
        <n v="133000"/>
        <n v="187720"/>
        <n v="193800"/>
        <n v="19148.936170212768"/>
        <n v="93617.021276595755"/>
        <n v="10638.297872340427"/>
        <n v="152000"/>
        <n v="14893.617021276597"/>
        <n v="12765.957446808512"/>
        <n v="15957.44680851064"/>
        <n v="18085.106382978724"/>
        <n v="44308.510638297877"/>
        <n v="56382.97872340426"/>
        <n v="48936.170212765959"/>
        <n v="58510.638297872341"/>
        <n v="66000"/>
        <n v="56989.247311827952"/>
        <n v="19354.838709677417"/>
        <n v="69892.473118279566"/>
        <n v="16129"/>
        <n v="19354"/>
        <n v="32258"/>
        <n v="1650"/>
        <n v="41000"/>
        <n v="13978"/>
        <n v="17204"/>
        <n v="63440.860215053763"/>
        <n v="62365.591397849457"/>
        <n v="12903.225806451612"/>
        <n v="51612.903225806447"/>
        <n v="10752.68817204301"/>
        <n v="15053.763440860213"/>
        <n v="64516.129032258061"/>
        <n v="71000"/>
        <n v="29032.258064516129"/>
        <n v="26881.720430107525"/>
        <n v="58000"/>
        <n v="60752.68"/>
        <n v="25807"/>
        <n v="34500"/>
        <n v="60215"/>
        <n v="82795"/>
        <n v="107526"/>
        <n v="33333"/>
        <n v="121505"/>
        <n v="60752"/>
        <n v="18279"/>
        <n v="53763"/>
        <n v="107526.8817204301"/>
        <n v="53763.440860215051"/>
        <n v="44000"/>
        <n v="108000"/>
        <n v="80645"/>
        <n v="11827"/>
        <n v="64516"/>
        <n v="75269"/>
        <n v="40860"/>
        <n v="59139"/>
        <n v="24731"/>
        <n v="38709"/>
        <n v="45162"/>
        <n v="63440"/>
        <n v="72043"/>
        <n v="100000"/>
        <n v="26881"/>
        <n v="29032"/>
        <n v="26882"/>
        <n v="230000"/>
        <n v="43010"/>
        <n v="75268"/>
        <n v="45161"/>
        <n v="48387"/>
        <n v="49462"/>
        <n v="20430"/>
        <n v="15053"/>
        <n v="1700"/>
        <n v="78494"/>
        <n v="172043"/>
        <n v="45000"/>
        <n v="67741"/>
        <n v="74000"/>
        <n v="62365"/>
      </sharedItems>
    </cacheField>
    <cacheField name=" 20">
      <sharedItems containsBlank="1" containsMixedTypes="1" containsNumber="1" containsInteger="1" count="28">
        <m/>
        <s v="X остаток"/>
        <n v="16000"/>
        <n v="25000"/>
        <n v="59100"/>
        <n v="12000"/>
        <n v="36000"/>
        <n v="18000"/>
        <n v="14700"/>
        <n v="53000"/>
        <n v="27800"/>
        <n v="53800"/>
        <n v="124000"/>
        <n v="125000"/>
        <n v="57000"/>
        <n v="0"/>
        <n v="16050"/>
        <n v="214600"/>
        <n v="118400"/>
        <n v="50000"/>
        <n v="80250"/>
        <n v="83460"/>
        <n v="35310"/>
        <n v="65000"/>
        <n v="105000"/>
        <n v="87000"/>
        <n v="112000"/>
        <n v="157000"/>
      </sharedItems>
    </cacheField>
    <cacheField name=" 21" numFmtId="0">
      <sharedItems containsBlank="1" count="4">
        <s v="оплачен, да, нет"/>
        <s v="нет"/>
        <s v="ДА"/>
        <m/>
      </sharedItems>
    </cacheField>
    <cacheField name=" 22">
      <sharedItems containsBlank="1" containsMixedTypes="1" containsNumber="1" containsInteger="1" count="44">
        <s v="дата опаты по счету, в к/д"/>
        <n v="30"/>
        <n v="5"/>
        <n v="10"/>
        <n v="14"/>
        <m/>
        <n v="7"/>
        <s v="50%/50%"/>
        <n v="21"/>
        <s v="50% по ФЗ остаток 7 дней"/>
        <n v="15"/>
        <s v="50% по факту загрузки 50 % - 10 "/>
        <s v="50% по факту загрузки 50 % - 10"/>
        <s v="20 % 5 дней по сканам /80% по оригиналам"/>
        <s v="20 % ФЗ 10 дней по оригиналам"/>
        <s v="30%ФЗ 10 по скан"/>
        <s v="30% по ФЗ отстаток 10 к/д"/>
        <s v="50% по ФЗ остаток 10 к/д"/>
        <s v="20% по сканам 5 дней 80% - 10"/>
        <s v="наличка в понед 02.07"/>
        <s v="53000 ФЗ остаток 5"/>
        <n v="20"/>
        <s v="-"/>
        <s v="7 б"/>
        <s v="7Б"/>
        <s v="10б"/>
        <s v="5б"/>
        <n v="0"/>
        <s v="по ФЗ"/>
        <s v="5б "/>
        <s v="10к"/>
        <s v="30к"/>
        <s v="10 б"/>
        <s v="а"/>
        <s v="15б"/>
        <s v="7б+квиток"/>
        <s v="7б "/>
        <s v="10 к"/>
        <s v="6 б"/>
        <s v="7б/д"/>
        <s v="5 б/д"/>
        <s v="8б"/>
        <s v="8б "/>
        <s v="8 б"/>
      </sharedItems>
    </cacheField>
    <cacheField name=" 23" numFmtId="0">
      <sharedItems containsBlank="1" count="10">
        <s v="оригинал/скан"/>
        <m/>
        <s v="ОРИГИНАЛ"/>
        <s v="СКАН"/>
        <s v="ФВ"/>
        <s v="ФЗ"/>
        <s v="-"/>
        <s v="сканам"/>
        <s v="б/по сканам"/>
        <s v="наличный "/>
      </sharedItems>
    </cacheField>
    <cacheField name=" 24">
      <sharedItems containsDate="1" containsBlank="1" containsMixedTypes="1" count="31">
        <s v="крайний срок опалаты"/>
        <d v="2018-01-01T00:00:00"/>
        <s v="оплачено"/>
        <s v="оплачен"/>
        <s v="оплачено 22.08.18"/>
        <s v="оплачео"/>
        <s v="оплатили"/>
        <s v="оплачено "/>
        <m/>
        <d v="2019-05-01T00:00:00"/>
        <d v="2019-04-01T00:00:00"/>
        <d v="2019-04-25T00:00:00"/>
        <d v="2019-04-30T00:00:00"/>
        <d v="2019-04-08T00:00:00"/>
        <d v="2019-04-10T00:00:00"/>
        <d v="2019-04-24T00:00:00"/>
        <d v="2019-04-26T00:00:00"/>
        <d v="2019-04-15T00:00:00"/>
        <d v="2019-04-05T00:00:00"/>
        <d v="2019-04-16T00:00:00"/>
        <d v="2019-04-18T00:00:00"/>
        <d v="2019-04-04T00:00:00"/>
        <d v="2019-04-29T00:00:00"/>
        <d v="2019-04-12T00:00:00"/>
        <d v="2019-05-06T00:00:00"/>
        <d v="2019-04-17T00:00:00"/>
        <d v="2019-05-14T00:00:00"/>
        <d v="2019-04-23T00:00:00"/>
        <d v="2019-05-05T00:00:00"/>
        <d v="2019-04-28T00:00:00"/>
        <d v="2019-05-07T00:00:00"/>
      </sharedItems>
    </cacheField>
    <cacheField name=" 25">
      <sharedItems containsBlank="1" containsMixedTypes="1" containsNumber="1" containsInteger="1" count="15">
        <s v="неделя"/>
        <n v="1"/>
        <e v="#VALUE!"/>
        <s v="оплачено"/>
        <s v="оплчено"/>
        <s v="#VALUE"/>
        <n v="52"/>
        <n v="18"/>
        <n v="14"/>
        <n v="17"/>
        <n v="15"/>
        <n v="16"/>
        <n v="19"/>
        <n v="20"/>
        <m/>
      </sharedItems>
    </cacheField>
    <cacheField name="для бухгалтера">
      <sharedItems containsDate="1" containsBlank="1" containsMixedTypes="1" count="136">
        <s v="дата платежа"/>
        <m/>
        <d v="2018-07-26T00:00:00"/>
        <d v="2018-07-31T00:00:00"/>
        <d v="2018-07-06T00:00:00"/>
        <d v="2018-07-05T00:00:00"/>
        <d v="2018-07-10T00:00:00"/>
        <d v="2018-07-23T00:00:00"/>
        <d v="2018-07-19T00:00:00"/>
        <d v="2018-07-04T00:00:00"/>
        <d v="2018-07-03T00:00:00"/>
        <d v="2018-08-03T00:00:00"/>
        <d v="2018-07-13T00:00:00"/>
        <d v="2018-08-14T00:00:00"/>
        <d v="2018-08-09T00:00:00"/>
        <d v="2018-07-25T00:00:00"/>
        <d v="2018-08-02T00:00:00"/>
        <d v="2018-08-10T00:00:00"/>
        <s v="оплачено 22.08.18"/>
        <s v="оплачено 03.09"/>
        <s v="оплачено 14.08"/>
        <d v="2018-08-17T00:00:00"/>
        <d v="2018-08-15T00:00:00"/>
        <n v="24.08"/>
        <d v="2018-08-27T00:00:00"/>
        <d v="2018-08-29T00:00:00"/>
        <d v="2018-09-17T00:00:00"/>
        <d v="2018-09-19T00:00:00"/>
        <d v="2019-02-01T00:00:00"/>
        <d v="2018-09-05T00:00:00"/>
        <d v="2018-09-13T00:00:00"/>
        <d v="2018-08-24T00:00:00"/>
        <d v="2018-09-07T00:00:00"/>
        <s v="нет"/>
        <n v="0"/>
        <d v="2018-09-12T00:00:00"/>
        <d v="2018-09-21T00:00:00"/>
        <d v="2018-10-01T00:00:00"/>
        <s v="оплачено"/>
        <d v="2018-09-24T00:00:00"/>
        <d v="2018-09-18T00:00:00"/>
        <d v="2018-10-08T00:00:00"/>
        <d v="2018-09-28T00:00:00"/>
        <d v="2018-10-12T00:00:00"/>
        <d v="2018-10-03T00:00:00"/>
        <d v="2018-10-17T00:00:00"/>
        <d v="2018-10-10T00:00:00"/>
        <d v="2018-10-19T00:00:00"/>
        <d v="2018-10-29T00:00:00"/>
        <d v="2019-01-31T00:00:00"/>
        <d v="2018-11-01T00:00:00"/>
        <d v="2018-10-25T00:00:00"/>
        <s v="?"/>
        <d v="2018-10-30T00:00:00"/>
        <s v="оплачено 31.10"/>
        <d v="2018-11-02T00:00:00"/>
        <d v="2018-10-26T00:00:00"/>
        <d v="2019-11-09T00:00:00"/>
        <d v="2018-10-22T00:00:00"/>
        <s v="оплачено 28.11"/>
        <d v="2018-11-06T00:00:00"/>
        <d v="2019-11-19T00:00:00"/>
        <d v="2019-02-12T00:00:00"/>
        <d v="2018-11-13T00:00:00"/>
        <d v="2019-11-14T00:00:00"/>
        <d v="2019-11-20T00:00:00"/>
        <d v="2018-11-07T00:00:00"/>
        <d v="2019-02-13T00:00:00"/>
        <d v="2018-11-19T00:00:00"/>
        <d v="2018-11-09T00:00:00"/>
        <d v="2018-11-27T00:00:00"/>
        <d v="2018-11-22T00:00:00"/>
        <d v="2019-11-13T00:00:00"/>
        <s v="29.12.18/01.02.19"/>
        <d v="2019-02-15T00:00:00"/>
        <d v="2018-11-20T00:00:00"/>
        <d v="2018-11-28T00:00:00"/>
        <d v="2019-11-26T00:00:00"/>
        <d v="2018-11-23T00:00:00"/>
        <d v="2019-02-06T00:00:00"/>
        <d v="2019-11-23T00:00:00"/>
        <d v="2018-11-26T00:00:00"/>
        <d v="2019-11-28T00:00:00"/>
        <d v="2018-12-12T00:00:00"/>
        <d v="2019-12-03T00:00:00"/>
        <d v="2018-12-07T00:00:00"/>
        <d v="2018-12-04T00:00:00"/>
        <d v="2019-01-25T00:00:00"/>
        <d v="2018-12-03T00:00:00"/>
        <d v="2018-12-20T00:00:00"/>
        <d v="2019-12-29T00:00:00"/>
        <d v="2019-11-27T00:00:00"/>
        <d v="2019-12-13T00:00:00"/>
        <d v="2018-12-29T00:00:00"/>
        <s v="29.12/01.02"/>
        <d v="2019-03-04T00:00:00"/>
        <d v="2019-12-27T00:00:00"/>
        <d v="2019-12-12T00:00:00"/>
        <d v="2019-02-08T00:00:00"/>
        <d v="2018-12-18T00:00:00"/>
        <d v="2019-01-18T00:00:00"/>
        <d v="2019-01-17T00:00:00"/>
        <s v="29.12.18/06.02.19/01.02.19"/>
        <d v="2019-01-11T00:00:00"/>
        <d v="2019-12-05T00:00:00"/>
        <d v="2019-01-22T00:00:00"/>
        <d v="2019-12-30T00:00:00"/>
        <d v="2019-12-17T00:00:00"/>
        <d v="2019-12-21T00:00:00"/>
        <d v="2018-12-17T00:00:00"/>
        <d v="2019-02-26T00:00:00"/>
        <d v="2019-12-28T00:00:00"/>
        <d v="2019-02-21T00:00:00"/>
        <d v="2018-01-22T00:00:00"/>
        <d v="2019-12-19T00:00:00"/>
        <d v="2019-02-20T00:00:00"/>
        <d v="2019-12-20T00:00:00"/>
        <d v="2018-12-27T00:00:00"/>
        <d v="2019-01-09T00:00:00"/>
        <d v="2018-12-26T00:00:00"/>
        <d v="2019-01-14T00:00:00"/>
        <d v="2019-04-01T00:00:00"/>
        <d v="2019-02-27T00:00:00"/>
        <d v="2019-02-07T00:00:00"/>
        <d v="2019-03-14T00:00:00"/>
        <d v="2019-02-25T00:00:00"/>
        <d v="2019-03-06T00:00:00"/>
        <d v="2019-04-26T00:00:00"/>
        <d v="2019-03-20T00:00:00"/>
        <d v="2019-03-19T00:00:00"/>
        <d v="2019-03-27T00:00:00"/>
        <d v="2019-04-19T00:00:00"/>
        <d v="2019-03-07T00:00:00"/>
        <d v="2019-04-03T00:00:00"/>
        <d v="2019-04-02T00:00:00"/>
        <d v="2019-04-18T00:00:00"/>
      </sharedItems>
    </cacheField>
    <cacheField name="для бухгалтера2">
      <sharedItems containsBlank="1" containsMixedTypes="1" containsNumber="1" containsInteger="1" count="43">
        <s v="контрагент"/>
        <m/>
        <s v="ТАТУ ПРОФ"/>
        <s v="Сегмент"/>
        <s v="Фреш"/>
        <s v="ИП Круткина с.н"/>
        <s v="ИП Лебедев"/>
        <s v="ИП Бельцова с.м"/>
        <s v="швелл"/>
        <s v="ИП Лебедев Д.В "/>
        <s v="ИП Круткина"/>
        <s v="КРОСС СИТИ"/>
        <s v="ИНТА"/>
        <s v="ИП Бельцова"/>
        <s v="ИП Халиуллин Р.М"/>
        <n v="0"/>
        <s v="Х-МАРКЕТ"/>
        <s v="ИП Халиуллин"/>
        <s v="ладога"/>
        <s v="горизонт"/>
        <s v="скорость"/>
        <s v="звезда"/>
        <s v="ООО &quot;МЕРИДИАН ПЛЮС&quot;"/>
        <s v="клифф"/>
        <s v="АРС"/>
        <s v="транслогистик"/>
        <s v="ООО &quot;ОРГАНИЗАТОР ПЕРЕВОЗОК&quot;"/>
        <s v="мередиан"/>
        <s v="ср/с"/>
        <s v="компас"/>
        <s v="ООО &quot;ПИЛОТ&quot;"/>
        <s v="р/с"/>
        <s v="ООО &quot;ОРГАНИЗАТОР ПЕРЕВОЗОК&quot;/ ООО &quot;МЕРИДИАН ПЛЮС&quot;"/>
        <s v="ООО  &quot;Компакс&quot;"/>
        <s v="ООО &quot;КОМПАКС&quot;"/>
        <s v="ООО Мередианплюс"/>
        <s v="ттг"/>
        <s v="ООО ДИАЛОГ-ТОРГ"/>
        <s v="через наш р/сч"/>
        <s v="ООО ДИАЛОГ -ТОРГ"/>
        <s v="ч/з наш р/сч"/>
        <s v="с нашего р/сч"/>
        <s v="с нашего р/с "/>
      </sharedItems>
    </cacheField>
    <cacheField name="Счет от нас на клиента">
      <sharedItems containsBlank="1" containsMixedTypes="1" containsNumber="1" count="452">
        <s v="№ счета"/>
        <n v="1"/>
        <n v="25"/>
        <n v="26"/>
        <n v="21"/>
        <n v="23"/>
        <n v="24"/>
        <n v="22"/>
        <m/>
        <n v="31"/>
        <n v="30"/>
        <n v="29"/>
        <n v="32"/>
        <n v="33"/>
        <n v="42"/>
        <n v="39"/>
        <n v="44"/>
        <n v="45"/>
        <s v="34-1"/>
        <n v="37"/>
        <n v="46"/>
        <n v="47"/>
        <n v="40"/>
        <n v="41"/>
        <n v="43"/>
        <n v="27"/>
        <n v="38"/>
        <n v="18"/>
        <n v="36"/>
        <n v="53"/>
        <n v="49"/>
        <n v="50"/>
        <n v="48"/>
        <n v="62"/>
        <n v="63"/>
        <n v="52"/>
        <n v="51"/>
        <n v="55"/>
        <n v="54"/>
        <n v="56"/>
        <n v="58"/>
        <n v="57"/>
        <n v="73"/>
        <n v="60"/>
        <n v="61"/>
        <n v="59"/>
        <n v="66"/>
        <n v="64"/>
        <n v="65"/>
        <n v="67"/>
        <n v="70"/>
        <n v="69"/>
        <n v="68"/>
        <n v="74"/>
        <n v="75"/>
        <n v="71"/>
        <n v="72"/>
        <n v="91"/>
        <n v="76"/>
        <n v="78"/>
        <n v="77"/>
        <n v="83"/>
        <n v="79"/>
        <n v="81"/>
        <n v="84"/>
        <n v="80"/>
        <n v="88"/>
        <n v="86"/>
        <n v="85"/>
        <n v="82"/>
        <n v="89"/>
        <n v="90"/>
        <n v="95"/>
        <n v="87"/>
        <n v="92"/>
        <n v="93"/>
        <n v="100"/>
        <n v="99"/>
        <n v="96"/>
        <n v="101"/>
        <n v="102"/>
        <n v="98"/>
        <s v="103/98"/>
        <n v="103"/>
        <n v="105"/>
        <n v="106"/>
        <n v="108"/>
        <n v="107"/>
        <n v="109"/>
        <n v="110"/>
        <n v="111"/>
        <n v="112"/>
        <n v="113"/>
        <n v="114"/>
        <n v="115"/>
        <n v="116"/>
        <n v="97"/>
        <n v="117"/>
        <n v="118"/>
        <s v="124/124-01"/>
        <n v="121"/>
        <n v="122"/>
        <n v="119"/>
        <n v="120"/>
        <s v="126/126-01"/>
        <s v="125/125-01"/>
        <s v="123/123-01"/>
        <n v="143"/>
        <n v="129"/>
        <n v="130"/>
        <n v="133"/>
        <n v="132"/>
        <n v="134"/>
        <n v="139"/>
        <n v="137"/>
        <n v="140"/>
        <n v="138"/>
        <n v="141"/>
        <n v="145"/>
        <n v="144"/>
        <n v="0"/>
        <n v="148"/>
        <n v="150"/>
        <n v="146"/>
        <n v="149"/>
        <n v="147"/>
        <n v="136"/>
        <n v="151"/>
        <n v="154"/>
        <n v="157"/>
        <n v="153"/>
        <n v="160"/>
        <s v="158/2018"/>
        <s v="155/2018"/>
        <n v="156"/>
        <n v="172"/>
        <s v="162/2018"/>
        <n v="163"/>
        <n v="161"/>
        <s v="164/2018"/>
        <n v="165"/>
        <n v="167"/>
        <n v="171"/>
        <n v="169"/>
        <n v="166"/>
        <n v="170"/>
        <n v="174"/>
        <n v="168"/>
        <n v="173"/>
        <n v="178"/>
        <n v="175"/>
        <n v="179"/>
        <n v="177"/>
        <n v="180"/>
        <n v="181"/>
        <n v="187"/>
        <n v="182"/>
        <n v="185"/>
        <n v="186"/>
        <n v="184"/>
        <n v="183"/>
        <n v="190"/>
        <n v="191"/>
        <n v="188"/>
        <n v="197"/>
        <n v="189"/>
        <n v="195"/>
        <n v="194"/>
        <n v="200"/>
        <n v="279"/>
        <n v="204"/>
        <n v="198"/>
        <n v="201"/>
        <n v="199"/>
        <n v="193"/>
        <n v="203"/>
        <n v="202"/>
        <n v="196"/>
        <n v="205"/>
        <n v="207"/>
        <n v="192"/>
        <n v="210"/>
        <n v="209"/>
        <n v="233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7"/>
        <n v="223"/>
        <n v="226"/>
        <n v="225"/>
        <n v="224"/>
        <n v="228"/>
        <n v="229"/>
        <n v="247"/>
        <n v="234"/>
        <n v="231"/>
        <n v="241"/>
        <n v="239"/>
        <n v="236"/>
        <n v="237"/>
        <n v="230"/>
        <n v="235"/>
        <n v="248"/>
        <n v="250"/>
        <n v="252"/>
        <n v="256"/>
        <n v="243"/>
        <n v="242"/>
        <n v="259"/>
        <n v="245"/>
        <n v="253"/>
        <n v="258"/>
        <n v="251"/>
        <n v="255"/>
        <n v="246"/>
        <n v="254"/>
        <n v="257"/>
        <n v="244"/>
        <n v="261"/>
        <n v="262"/>
        <n v="263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1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6"/>
        <n v="11"/>
        <n v="9"/>
        <n v="13"/>
        <n v="12"/>
        <n v="14"/>
        <n v="15"/>
        <n v="20"/>
        <n v="17"/>
        <n v="16"/>
        <n v="19"/>
        <n v="28"/>
        <n v="35"/>
        <n v="34"/>
        <n v="128"/>
        <n v="94"/>
        <n v="127"/>
        <n v="124"/>
        <n v="104"/>
        <n v="125"/>
        <n v="126"/>
        <n v="123"/>
        <n v="134.13499999999999"/>
        <n v="131"/>
      </sharedItems>
    </cacheField>
    <cacheField name=" 26">
      <sharedItems containsDate="1" containsBlank="1" containsMixedTypes="1" count="226">
        <s v="дата счета"/>
        <d v="2018-05-23T00:00:00"/>
        <d v="2018-04-24T00:00:00"/>
        <m/>
        <d v="2018-05-16T00:00:00"/>
        <d v="2018-05-28T00:00:00"/>
        <d v="2018-05-21T00:00:00"/>
        <d v="2018-05-24T00:00:00"/>
        <d v="2018-05-31T00:00:00"/>
        <d v="2018-05-04T00:00:00"/>
        <d v="2018-05-15T00:00:00"/>
        <d v="2018-03-30T00:00:00"/>
        <d v="2018-05-22T00:00:00"/>
        <d v="2018-06-05T00:00:00"/>
        <d v="2018-06-18T00:00:00"/>
        <d v="2018-06-04T00:00:00"/>
        <d v="2018-06-01T00:00:00"/>
        <d v="2018-06-15T00:00:00"/>
        <d v="2018-06-06T00:00:00"/>
        <d v="2018-06-08T00:00:00"/>
        <d v="2018-06-09T00:00:00"/>
        <d v="2018-06-26T00:00:00"/>
        <d v="2018-06-13T00:00:00"/>
        <d v="2018-06-20T00:00:00"/>
        <d v="2018-06-19T00:00:00"/>
        <d v="2018-06-25T00:00:00"/>
        <d v="2018-06-22T00:00:00"/>
        <d v="2018-06-21T00:00:00"/>
        <d v="2018-07-16T00:00:00"/>
        <d v="2018-06-28T00:00:00"/>
        <d v="2018-06-29T00:00:00"/>
        <d v="2018-07-08T00:00:00"/>
        <d v="2018-07-04T00:00:00"/>
        <d v="2018-07-06T00:00:00"/>
        <d v="2018-07-09T00:00:00"/>
        <d v="2018-07-12T00:00:00"/>
        <d v="2018-07-13T00:00:00"/>
        <d v="2018-07-19T00:00:00"/>
        <d v="2018-07-11T00:00:00"/>
        <d v="2018-07-20T00:00:00"/>
        <d v="2018-07-18T00:00:00"/>
        <d v="2018-08-13T00:00:00"/>
        <d v="2018-07-23T00:00:00"/>
        <d v="2018-07-22T00:00:00"/>
        <d v="2018-07-24T00:00:00"/>
        <d v="2018-07-26T00:00:00"/>
        <d v="2018-07-27T00:00:00"/>
        <d v="2018-08-27T00:00:00"/>
        <d v="2018-07-28T00:00:00"/>
        <d v="2018-07-31T00:00:00"/>
        <d v="2018-08-01T00:00:00"/>
        <d v="2018-08-03T00:00:00"/>
        <d v="2018-08-07T00:00:00"/>
        <d v="2018-08-10T00:00:00"/>
        <d v="2018-08-08T00:00:00"/>
        <d v="2018-08-29T00:00:00"/>
        <d v="2018-08-17T00:00:00"/>
        <d v="2018-08-18T00:00:00"/>
        <d v="2018-08-16T00:00:00"/>
        <d v="2018-08-24T00:00:00"/>
        <d v="2018-08-22T00:00:00"/>
        <d v="2018-08-25T00:00:00"/>
        <d v="2018-08-30T00:00:00"/>
        <n v="0"/>
        <d v="2018-09-01T00:00:00"/>
        <d v="2018-09-03T00:00:00"/>
        <d v="2018-09-02T00:00:00"/>
        <d v="2018-08-31T00:00:00"/>
        <d v="2018-08-21T00:00:00"/>
        <d v="2018-09-05T00:00:00"/>
        <d v="2018-09-08T00:00:00"/>
        <d v="2018-09-13T00:00:00"/>
        <d v="2018-09-07T00:00:00"/>
        <d v="2018-09-06T00:00:00"/>
        <d v="2018-09-10T00:00:00"/>
        <d v="2018-09-12T00:00:00"/>
        <d v="2018-09-11T00:00:00"/>
        <d v="2018-09-15T00:00:00"/>
        <d v="2018-09-14T00:00:00"/>
        <d v="2018-09-17T00:00:00"/>
        <d v="2018-09-20T00:00:00"/>
        <d v="2018-09-19T00:00:00"/>
        <d v="2018-09-21T00:00:00"/>
        <d v="2018-09-24T00:00:00"/>
        <d v="2018-09-22T00:00:00"/>
        <d v="2018-09-27T00:00:00"/>
        <d v="2018-09-25T00:00:00"/>
        <d v="2018-09-28T00:00:00"/>
        <d v="2018-09-26T00:00:00"/>
        <d v="2018-11-06T00:00:00"/>
        <d v="2018-10-01T00:00:00"/>
        <d v="2018-10-29T00:00:00"/>
        <d v="2018-09-29T00:00:00"/>
        <d v="2018-09-30T00:00:00"/>
        <d v="2018-10-03T00:00:00"/>
        <d v="2018-10-02T00:00:00"/>
        <d v="2018-10-04T00:00:00"/>
        <d v="2018-10-06T00:00:00"/>
        <d v="2018-10-05T00:00:00"/>
        <d v="2018-10-08T00:00:00"/>
        <d v="2018-10-13T00:00:00"/>
        <d v="2018-10-09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9-11-19T00:00:00"/>
        <d v="2019-12-14T00:00:00"/>
        <d v="2019-11-23T00:00:00"/>
        <d v="2018-11-24T00:00:00"/>
        <d v="2018-11-22T00:00:00"/>
        <d v="2019-11-20T00:00:00"/>
        <d v="2018-11-21T00:00:00"/>
        <d v="2018-11-23T00:00:00"/>
        <d v="2019-11-22T00:00:00"/>
        <d v="2019-11-26T00:00:00"/>
        <d v="2018-11-27T00:00:00"/>
        <d v="2018-11-25T00:00:00"/>
        <d v="2019-11-25T00:00:00"/>
        <d v="2018-11-26T00:00:00"/>
        <d v="2019-11-27T00:00:00"/>
        <d v="2019-11-28T00:00:00"/>
        <d v="2019-11-29T00:00:00"/>
        <d v="2018-12-01T00:00:00"/>
        <d v="2018-11-28T00:00:00"/>
        <d v="2018-11-30T00:00:00"/>
        <d v="2019-11-30T00:00:00"/>
        <d v="2018-11-29T00:00:00"/>
        <d v="2018-12-03T00:00:00"/>
        <d v="2019-12-04T00:00:00"/>
        <d v="2019-12-03T00:00:00"/>
        <d v="2019-12-05T00:00:00"/>
        <d v="2018-12-04T00:00:00"/>
        <d v="2019-12-08T00:00:00"/>
        <d v="2018-12-05T00:00:00"/>
        <d v="2018-12-07T00:00:00"/>
        <d v="2018-12-10T00:00:00"/>
        <d v="2018-12-11T00:00:00"/>
        <d v="2019-12-11T00:00:00"/>
        <d v="2019-12-12T00:00:00"/>
        <d v="2019-12-13T00:00:00"/>
        <d v="2019-12-17T00:00:00"/>
        <d v="2019-12-18T00:00:00"/>
        <d v="2019-12-19T00:00:00"/>
        <d v="2019-12-21T00:00:00"/>
        <d v="2019-12-20T00:00:00"/>
        <d v="2019-12-06T00:00:00"/>
        <d v="2019-01-14T00:00:00"/>
        <d v="2019-01-28T00:00:00"/>
        <d v="2019-01-21T00:00:00"/>
        <d v="2019-01-17T00:00:00"/>
        <d v="2019-01-20T00:00:00"/>
        <d v="2019-01-22T00:00:00"/>
        <d v="2019-01-31T00:00:00"/>
        <d v="2019-02-05T00:00:00"/>
        <d v="2019-02-07T00:00:00"/>
        <d v="2019-02-13T00:00:00"/>
        <d v="2019-02-14T00:00:00"/>
        <d v="2019-02-28T00:00:00"/>
        <d v="2019-02-15T00:00:00"/>
        <d v="2019-02-18T00:00:00"/>
        <d v="2019-02-19T00:00:00"/>
        <d v="2019-02-21T00:00:00"/>
        <d v="2019-02-26T00:00:00"/>
        <d v="2019-02-22T00:00:00"/>
        <d v="2019-02-27T00:00:00"/>
        <d v="2019-03-01T00:00:00"/>
        <d v="2019-03-05T00:00:00"/>
        <d v="2019-03-04T00:00:00"/>
        <d v="2019-03-10T00:00:00"/>
        <d v="2019-03-09T00:00:00"/>
        <d v="2019-03-12T00:00:00"/>
        <d v="2019-03-11T00:00:00"/>
        <d v="2019-03-14T00:00:00"/>
        <d v="2019-03-13T00:00:00"/>
        <d v="2019-03-07T00:00:00"/>
        <d v="2019-03-15T00:00:00"/>
        <d v="2019-04-11T00:00:00"/>
        <d v="2019-03-17T00:00:00"/>
        <d v="2019-03-19T00:00:00"/>
        <d v="2019-03-21T00:00:00"/>
        <d v="2019-03-18T00:00:00"/>
        <d v="2019-03-20T00:00:00"/>
        <d v="2019-03-22T00:00:00"/>
        <d v="2019-03-24T00:00:00"/>
        <d v="2019-03-23T00:00:00"/>
        <d v="2019-03-25T00:00:00"/>
        <d v="2019-03-27T00:00:00"/>
        <d v="2019-03-29T00:00:00"/>
        <d v="2019-03-30T00:00:00"/>
        <d v="2019-04-12T00:00:00"/>
        <d v="2019-04-05T00:00:00"/>
        <d v="2019-03-28T00:00:00"/>
        <d v="2019-04-02T00:00:00"/>
        <d v="2019-04-08T00:00:00"/>
        <d v="2019-04-03T00:00:00"/>
        <d v="2019-04-04T00:00:00"/>
        <d v="2019-04-09T00:00:00"/>
        <d v="2019-04-15T00:00:00"/>
        <d v="2019-04-22T00:00:00"/>
      </sharedItems>
    </cacheField>
    <cacheField name=" 27">
      <sharedItems containsBlank="1" containsMixedTypes="1" containsNumber="1" count="186">
        <s v="сумма счета"/>
        <s v="ххх"/>
        <n v="19000"/>
        <n v="34000"/>
        <n v="76700"/>
        <n v="21000"/>
        <n v="54800"/>
        <n v="53100"/>
        <n v="0"/>
        <n v="94000"/>
        <n v="40082.839999999997"/>
        <n v="55000"/>
        <n v="149000"/>
        <n v="61000"/>
        <n v="51000"/>
        <n v="45000"/>
        <n v="268000"/>
        <n v="50000"/>
        <n v="173000"/>
        <n v="169000"/>
        <n v="124028.18"/>
        <n v="78600"/>
        <n v="93000"/>
        <n v="43000"/>
        <n v="87000"/>
        <n v="66000"/>
        <n v="175000"/>
        <n v="18000"/>
        <n v="160000"/>
        <n v="137000"/>
        <n v="143000"/>
        <n v="118000"/>
        <n v="15000"/>
        <n v="62000"/>
        <n v="185000"/>
        <n v="180000"/>
        <n v="182000"/>
        <n v="108000"/>
        <n v="134000"/>
        <n v="29000"/>
        <n v="115000"/>
        <n v="35000"/>
        <n v="97000"/>
        <n v="130000"/>
        <n v="161000"/>
        <n v="131250"/>
        <n v="77000"/>
        <n v="103000"/>
        <n v="60000"/>
        <n v="110289.15"/>
        <n v="30000"/>
        <n v="136900"/>
        <n v="56500"/>
        <n v="142000"/>
        <n v="163000"/>
        <n v="34220"/>
        <n v="232000"/>
        <n v="25000"/>
        <n v="195000"/>
        <n v="190000"/>
        <n v="12000"/>
        <n v="37000"/>
        <n v="38000"/>
        <n v="59000"/>
        <n v="198000"/>
        <n v="14000"/>
        <n v="56000"/>
        <n v="129800"/>
        <n v="16000"/>
        <n v="187000"/>
        <n v="73000"/>
        <n v="12600"/>
        <n v="272000"/>
        <n v="192000"/>
        <n v="70000"/>
        <n v="28000"/>
        <n v="33000"/>
        <n v="72000"/>
        <n v="11000"/>
        <n v="27000"/>
        <n v="173500"/>
        <n v="96000"/>
        <n v="146000"/>
        <n v="176000"/>
        <n v="36000"/>
        <n v="31000"/>
        <n v="13000"/>
        <n v="43500"/>
        <n v="63000"/>
        <n v="260000"/>
        <n v="22000"/>
        <n v="10000"/>
        <n v="67000"/>
        <n v="170000"/>
        <n v="40000"/>
        <n v="57000"/>
        <n v="108947.97"/>
        <n v="65000"/>
        <n v="158230.16"/>
        <n v="69000"/>
        <n v="210000"/>
        <n v="23000"/>
        <n v="127597"/>
        <n v="133327"/>
        <n v="348100"/>
        <n v="24000"/>
        <n v="46000"/>
        <n v="84000"/>
        <n v="123000"/>
        <n v="17000"/>
        <n v="52000"/>
        <n v="126000"/>
        <n v="38940"/>
        <n v="95000"/>
        <n v="58000"/>
        <n v="39000"/>
        <n v="224573"/>
        <n v="76000"/>
        <n v="167000"/>
        <n v="190398"/>
        <n v="32000"/>
        <n v="140000"/>
        <n v="26000"/>
        <n v="80000"/>
        <n v="56640"/>
        <n v="68000"/>
        <m/>
        <n v="98000"/>
        <n v="13500"/>
        <n v="83000"/>
        <n v="34928"/>
        <n v="42480"/>
        <n v="152150"/>
        <n v="168440"/>
        <n v="25500"/>
        <n v="100000"/>
        <n v="27500"/>
        <n v="121000"/>
        <n v="54000"/>
        <n v="158322.35999999999"/>
        <n v="82000"/>
        <n v="74000"/>
        <n v="200000"/>
        <n v="30700"/>
        <n v="7400"/>
        <n v="112000"/>
        <n v="20000"/>
        <n v="45500"/>
        <n v="135000"/>
        <n v="125000"/>
        <n v="25960"/>
        <n v="28500"/>
        <n v="75000"/>
        <n v="110000"/>
        <n v="19500"/>
        <n v="308181"/>
        <n v="191031"/>
        <n v="501958"/>
        <n v="2750"/>
        <n v="3470"/>
        <n v="206009.93"/>
        <n v="207311.78"/>
        <n v="172420.88"/>
        <n v="51650"/>
        <n v="79000"/>
        <n v="1800"/>
        <n v="48000"/>
        <n v="104928"/>
        <n v="31500"/>
        <n v="71000"/>
        <n v="78000"/>
        <n v="42000"/>
        <n v="85000"/>
        <n v="133900"/>
        <n v="144000"/>
        <n v="47000"/>
        <n v="122000"/>
        <n v="86000"/>
        <n v="64000"/>
        <n v="113000"/>
        <n v="120000"/>
        <n v="1850"/>
        <n v="117000"/>
        <n v="266000"/>
        <n v="90000"/>
        <n v="88500"/>
      </sharedItems>
    </cacheField>
    <cacheField name=" 28" numFmtId="0">
      <sharedItems containsBlank="1" count="5">
        <s v="валюта счета"/>
        <s v="РУБ"/>
        <s v="RUB"/>
        <m/>
        <s v="EUR"/>
      </sharedItems>
    </cacheField>
    <cacheField name="для бухгалтера3">
      <sharedItems containsBlank="1" containsMixedTypes="1" containsNumber="1" count="403">
        <s v="номер счет-фактур"/>
        <m/>
        <n v="92"/>
        <n v="88"/>
        <n v="89"/>
        <n v="101"/>
        <n v="87"/>
        <n v="104"/>
        <n v="103"/>
        <n v="102"/>
        <n v="111"/>
        <n v="97"/>
        <n v="143"/>
        <n v="0"/>
        <n v="148"/>
        <n v="153"/>
        <n v="154"/>
        <n v="160"/>
        <n v="164"/>
        <n v="174"/>
        <n v="169"/>
        <n v="168"/>
        <n v="173"/>
        <n v="180"/>
        <n v="187"/>
        <n v="189"/>
        <n v="178"/>
        <n v="181"/>
        <n v="192"/>
        <n v="186"/>
        <n v="184"/>
        <n v="182"/>
        <n v="183"/>
        <n v="202"/>
        <n v="203"/>
        <n v="188"/>
        <n v="197"/>
        <n v="224"/>
        <n v="193"/>
        <n v="199"/>
        <n v="279"/>
        <n v="205"/>
        <n v="225"/>
        <n v="206"/>
        <n v="191"/>
        <n v="196"/>
        <n v="195"/>
        <n v="198"/>
        <n v="201"/>
        <n v="207"/>
        <n v="190"/>
        <n v="210"/>
        <n v="209"/>
        <n v="235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9"/>
        <n v="223"/>
        <n v="234"/>
        <n v="228"/>
        <n v="227"/>
        <n v="226"/>
        <n v="230"/>
        <n v="231"/>
        <n v="247"/>
        <n v="236"/>
        <n v="233"/>
        <n v="241"/>
        <n v="240"/>
        <n v="238"/>
        <n v="239"/>
        <n v="232"/>
        <n v="237"/>
        <n v="249"/>
        <n v="250"/>
        <n v="252"/>
        <n v="256"/>
        <n v="243"/>
        <n v="244"/>
        <n v="242"/>
        <n v="259"/>
        <n v="246"/>
        <n v="253"/>
        <n v="258"/>
        <n v="251"/>
        <n v="255"/>
        <n v="254"/>
        <n v="257"/>
        <n v="245"/>
        <n v="261"/>
        <n v="262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1"/>
        <n v="6"/>
        <n v="11"/>
        <n v="9"/>
        <n v="13"/>
        <n v="23"/>
        <n v="12"/>
        <n v="26"/>
        <n v="27"/>
        <n v="22"/>
        <n v="14"/>
        <n v="24"/>
        <n v="25"/>
        <n v="15"/>
        <n v="20"/>
        <n v="17"/>
        <n v="16"/>
        <n v="18"/>
        <n v="19"/>
        <n v="21"/>
        <n v="31"/>
        <n v="30"/>
        <n v="29"/>
        <n v="28"/>
        <n v="36"/>
        <n v="35"/>
        <n v="32"/>
        <n v="37"/>
        <n v="45"/>
        <n v="44"/>
        <n v="64"/>
        <n v="34"/>
        <n v="39"/>
        <n v="40"/>
        <n v="43"/>
        <n v="47"/>
        <n v="33"/>
        <n v="48"/>
        <n v="41"/>
        <n v="42"/>
        <n v="46"/>
        <n v="61"/>
        <n v="56"/>
        <n v="62"/>
        <n v="54"/>
        <n v="59"/>
        <n v="57"/>
        <n v="58"/>
        <n v="53"/>
        <n v="60"/>
        <n v="55"/>
        <n v="71"/>
        <n v="73"/>
        <n v="63"/>
        <n v="129"/>
        <n v="50"/>
        <n v="80"/>
        <n v="79"/>
        <n v="78"/>
        <n v="77"/>
        <n v="75"/>
        <n v="76"/>
        <n v="49"/>
        <n v="72"/>
        <n v="74"/>
        <n v="67"/>
        <n v="51"/>
        <n v="65"/>
        <n v="68"/>
        <n v="69"/>
        <n v="66"/>
        <n v="91"/>
        <n v="70"/>
        <n v="85"/>
        <n v="84"/>
        <n v="90"/>
        <n v="98"/>
        <n v="100"/>
        <n v="99"/>
        <n v="128"/>
        <n v="93"/>
        <n v="95"/>
        <n v="96"/>
        <n v="113"/>
        <n v="94"/>
        <n v="127"/>
        <n v="110"/>
        <n v="112"/>
        <n v="105"/>
        <n v="108"/>
        <n v="109"/>
        <n v="106"/>
        <n v="86"/>
        <n v="124"/>
        <n v="107"/>
        <n v="125"/>
        <n v="126"/>
        <n v="123"/>
        <n v="116"/>
        <n v="133"/>
        <n v="132"/>
        <n v="122"/>
        <n v="115"/>
        <n v="117"/>
        <n v="134.13499999999999"/>
        <n v="131"/>
      </sharedItems>
    </cacheField>
    <cacheField name="для бухгалтера4">
      <sharedItems containsDate="1" containsBlank="1" containsMixedTypes="1" count="164">
        <s v="дата счет фактуры"/>
        <m/>
        <d v="2018-07-19T00:00:00"/>
        <d v="2018-07-13T00:00:00"/>
        <d v="2018-07-25T00:00:00"/>
        <d v="2018-07-27T00:00:00"/>
        <d v="2018-07-26T00:00:00"/>
        <d v="2018-07-31T00:00:00"/>
        <d v="2018-07-20T00:00:00"/>
        <d v="2018-08-29T00:00:00"/>
        <n v="0"/>
        <d v="2018-09-04T00:00:00"/>
        <d v="2018-09-07T00:00:00"/>
        <d v="2018-09-09T00:00:00"/>
        <d v="2018-09-13T00:00:00"/>
        <d v="2018-09-14T00:00:00"/>
        <d v="2018-09-20T00:00:00"/>
        <d v="2018-09-17T00:00:00"/>
        <d v="2018-09-25T00:00:00"/>
        <d v="2018-10-01T00:00:00"/>
        <d v="2018-09-24T00:00:00"/>
        <d v="2018-10-02T00:00:00"/>
        <d v="2018-09-28T00:00:00"/>
        <d v="2018-10-09T00:00:00"/>
        <d v="2018-11-06T00:00:00"/>
        <d v="2018-10-04T00:00:00"/>
        <d v="2018-10-03T00:00:00"/>
        <d v="2018-10-11T00:00:00"/>
        <d v="2018-10-05T00:00:00"/>
        <d v="2018-10-08T00:00:00"/>
        <d v="2018-10-07T00:00:00"/>
        <d v="2018-10-10T00:00:00"/>
        <d v="2018-10-13T00:00:00"/>
        <d v="2018-10-12T00:00:00"/>
        <d v="2018-10-16T00:00:00"/>
        <d v="2018-10-17T00:00:00"/>
        <d v="2018-10-18T00:00:00"/>
        <d v="2018-10-15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0-27T00:00:00"/>
        <d v="2018-11-01T00:00:00"/>
        <d v="2018-11-02T00:00:00"/>
        <d v="2018-11-07T00:00:00"/>
        <d v="2018-11-09T00:00:00"/>
        <d v="2018-11-13T00:00:00"/>
        <d v="2018-11-10T00:00:00"/>
        <d v="2018-11-08T00:00:00"/>
        <d v="2018-11-12T00:00:00"/>
        <d v="2018-11-14T00:00:00"/>
        <d v="2018-11-15T00:00:00"/>
        <d v="2018-11-16T00:00:00"/>
        <d v="2018-11-20T00:00:00"/>
        <d v="2018-11-19T00:00:00"/>
        <d v="2018-11-23T00:00:00"/>
        <d v="2018-11-17T00:00:00"/>
        <d v="2019-11-20T00:00:00"/>
        <d v="2018-11-22T00:00:00"/>
        <d v="2019-11-21T00:00:00"/>
        <d v="2019-11-19T00:00:00"/>
        <d v="2018-11-24T00:00:00"/>
        <d v="2019-12-14T00:00:00"/>
        <d v="2019-11-23T00:00:00"/>
        <d v="2019-11-26T00:00:00"/>
        <d v="2019-11-27T00:00:00"/>
        <d v="2018-11-26T00:00:00"/>
        <d v="2018-11-27T00:00:00"/>
        <d v="2018-11-28T00:00:00"/>
        <d v="2018-11-29T00:00:00"/>
        <d v="2019-12-04T00:00:00"/>
        <d v="2019-11-29T00:00:00"/>
        <d v="2019-12-03T00:00:00"/>
        <d v="2018-12-03T00:00:00"/>
        <d v="2018-12-04T00:00:00"/>
        <d v="2018-11-30T00:00:00"/>
        <d v="2019-11-28T00:00:00"/>
        <d v="2019-12-07T00:00:00"/>
        <d v="2018-12-06T00:00:00"/>
        <d v="2019-12-05T00:00:00"/>
        <d v="2019-12-01T00:00:00"/>
        <d v="2019-12-06T00:00:00"/>
        <d v="2019-12-10T00:00:00"/>
        <d v="2018-12-05T00:00:00"/>
        <d v="2019-12-08T00:00:00"/>
        <d v="2018-12-10T00:00:00"/>
        <d v="2019-12-11T00:00:00"/>
        <d v="2018-12-07T00:00:00"/>
        <d v="2018-12-11T00:00:00"/>
        <d v="2019-12-12T00:00:00"/>
        <d v="2019-12-13T00:00:00"/>
        <d v="2019-12-21T00:00:00"/>
        <d v="2019-12-20T00:00:00"/>
        <d v="2019-12-19T00:00:00"/>
        <d v="2019-12-24T00:00:00"/>
        <d v="2019-12-17T00:00:00"/>
        <d v="2019-12-18T00:00:00"/>
        <d v="2019-12-15T00:00:00"/>
        <d v="2019-12-26T00:00:00"/>
        <d v="2019-01-23T00:00:00"/>
        <d v="2019-02-06T00:00:00"/>
        <d v="2019-01-21T00:00:00"/>
        <d v="2019-01-24T00:00:00"/>
        <d v="2019-01-20T00:00:00"/>
        <d v="2019-02-08T00:00:00"/>
        <d v="2019-02-04T00:00:00"/>
        <d v="2019-02-07T00:00:00"/>
        <d v="2019-02-14T00:00:00"/>
        <d v="2019-02-13T00:00:00"/>
        <d v="2019-02-15T00:00:00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  <d v="2019-02-26T00:00:00"/>
        <d v="2019-03-04T00:00:00"/>
        <d v="2019-03-02T00:00:00"/>
        <d v="2019-03-06T00:00:00"/>
        <d v="2019-03-12T00:00:00"/>
        <d v="2019-03-11T00:00:00"/>
        <d v="2019-03-05T00:00:00"/>
        <d v="2019-09-11T00:00:00"/>
        <d v="2019-03-07T00:00:00"/>
        <d v="2019-03-14T00:00:00"/>
        <d v="2019-03-13T00:00:00"/>
        <d v="2019-03-17T00:00:00"/>
        <d v="2019-03-15T00:00:00"/>
        <d v="2019-03-16T00:00:00"/>
        <d v="2019-03-18T00:00:00"/>
        <d v="2019-04-12T00:00:00"/>
        <d v="2019-03-19T00:00:00"/>
        <d v="2019-03-20T00:00:00"/>
        <d v="2019-03-21T00:00:00"/>
        <d v="2019-03-22T00:00:00"/>
        <d v="2019-03-25T00:00:00"/>
        <d v="2019-03-26T00:00:00"/>
        <d v="2019-03-23T00:00:00"/>
        <d v="2019-03-27T00:00:00"/>
        <d v="2019-03-28T00:00:00"/>
        <d v="2019-04-03T00:00:00"/>
        <d v="2019-03-30T00:00:00"/>
        <d v="2019-04-01T00:00:00"/>
        <d v="2019-04-19T00:00:00"/>
        <d v="2019-04-04T00:00:00"/>
        <d v="2019-04-08T00:00:00"/>
        <d v="2019-04-05T00:00:00"/>
        <d v="2019-03-31T00:00:00"/>
        <d v="2019-04-09T00:00:00"/>
        <d v="2019-04-11T00:00:00"/>
        <d v="2019-04-15T00:00:00"/>
        <d v="2019-04-23T00:00:00"/>
        <d v="2019-04-17T00:00:00"/>
        <d v="2019-04-16T00:00:00"/>
        <d v="2019-04-18T00:00:00"/>
        <d v="2019-04-25T00:00:00"/>
      </sharedItems>
    </cacheField>
    <cacheField name=" 29" numFmtId="0">
      <sharedItems containsBlank="1" count="3">
        <s v="если не принят, причина?"/>
        <m/>
        <s v="_x000a_"/>
      </sharedItems>
    </cacheField>
    <cacheField name=" 30">
      <sharedItems containsBlank="1" containsMixedTypes="1" containsNumber="1" containsInteger="1" count="153">
        <s v="номер накладной ЕМС"/>
        <m/>
        <s v="EF001298529RU"/>
        <s v="EF004943345RU"/>
        <s v="EF001299073RU"/>
        <s v="EF001298532RU"/>
        <s v="EF001298546RU"/>
        <s v="EF001299113RU"/>
        <s v="Y0049010917"/>
        <s v="EF001299060RU"/>
        <s v="EF001299144RU"/>
        <s v="отдала"/>
        <s v="EF001301568RU"/>
        <s v="EF001296911RU"/>
        <s v="EF001301510RU"/>
        <s v="EF001301585RU"/>
        <s v="EF001301599RU"/>
        <s v="EF001303436RU"/>
        <s v="ЕF001301523RU"/>
        <s v="EF001301608RU"/>
        <s v="EF001303422RU"/>
        <s v="EF001301537RU"/>
        <s v="EF001301545RU"/>
        <s v="EF001303440RU"/>
        <s v="EF001296939RU"/>
        <s v="Y0049010702"/>
        <s v="EF00130154RU"/>
        <s v="ЕF001303419RU"/>
        <s v="отправка скан 31.07"/>
        <s v="EF001303396RU"/>
        <s v="EF001303498RU"/>
        <s v="EF001303467RU"/>
        <s v="EF001296942RU"/>
        <s v="отправлено на инвойс 03.08"/>
        <s v="EF001302550RU"/>
        <s v="EF001302529RU"/>
        <s v="скан 17.08"/>
        <s v="скан 16.08"/>
        <s v="скан"/>
        <s v="скан 31.08"/>
        <s v="скан 24.08"/>
        <s v="скан 21.08"/>
        <s v="EF001302489RU"/>
        <s v="отправила скан 31.08"/>
        <s v="Y0049010908"/>
        <s v="EF001205717RU"/>
        <s v="EF001205535RU"/>
        <s v="EF001205544RU"/>
        <s v="отправила скан 10.09 EF001302475RU"/>
        <s v="отправила скан 31,08"/>
        <n v="0"/>
        <s v="отправила скан"/>
        <s v="EF004917800RU"/>
        <s v="EF001205632RU"/>
        <s v="Y0049010891"/>
        <s v="отправлен скан"/>
        <s v="EF001205629RU"/>
        <s v="отпрпвила скан"/>
        <s v="EF001205575RU"/>
        <s v="EF001205589RU"/>
        <s v="EF001205558RU"/>
        <s v="EF001210941RU"/>
        <s v="EF001209197RU"/>
        <s v="EF001209210RU"/>
        <s v="EF001205561RU"/>
        <s v="отправлено"/>
        <s v="EF001210915RU"/>
        <s v="EF001209237RU"/>
        <s v="EF001209223RU"/>
        <s v="EF001210884RU"/>
        <s v="EF001210059RU"/>
        <s v="EF00121045RU"/>
        <s v="EF001210822RU"/>
        <s v="отправила скан "/>
        <s v="EF001210147RU"/>
        <s v="EF001215087RU"/>
        <s v="EF001209206RU"/>
        <s v="EF001215073RU"/>
        <s v="EF001210076RU"/>
        <s v="EF001210836RU"/>
        <s v="EF001210853RU"/>
        <s v="EF001215135RU"/>
        <s v="EF001210266RU"/>
        <s v="EF001210938RU"/>
        <s v="EF001215158RU"/>
        <s v="продублировала отправку"/>
        <s v="EF001215100RU"/>
        <s v="EF001215113RU"/>
        <s v="EF001210252RU"/>
        <s v="EF001210249RU"/>
        <s v="EF001210062RU"/>
        <s v="отправила скан 19.10"/>
        <s v="EF001215175RU"/>
        <s v="EF001210204RU"/>
        <s v="EF001215144RU"/>
        <s v="отправила скан EF 0012"/>
        <s v="EF001210102RU"/>
        <s v="EF001212810RU"/>
        <s v="EF001210181RU"/>
        <s v="EF001210195RU"/>
        <s v="EF001210221RU"/>
        <s v="EF001212899RU"/>
        <s v="EF001212837RU"/>
        <s v="EF001212942RU"/>
        <s v="вызвала курьера на завтра"/>
        <s v="буду вызывать курьера"/>
        <s v="EF001211726RU"/>
        <s v="EF001208364RU"/>
        <s v="EF001147775RU"/>
        <s v="EF001212885RU"/>
        <s v="EF001208378RU"/>
        <s v="EF001214807RU"/>
        <s v="EF001214824RU"/>
        <s v="вызвали курьера "/>
        <s v="вызвала курьера"/>
        <s v="EF001214775RU"/>
        <s v="ED02444975RU"/>
        <s v="EF001211709RU"/>
        <s v="EF001211690RU"/>
        <s v="EF001214815RU"/>
        <s v="EF001211712RU"/>
        <s v="EF001211743RU"/>
        <s v="вызвала курьера "/>
        <s v="курьер сегодня 16.01 ДСВ"/>
        <s v="ориг 15.01"/>
        <s v="отправила Роме скан"/>
        <s v="отправила скан 17.01"/>
        <s v="вызвала курьера на завтра "/>
        <s v="отправила 16.01"/>
        <s v="скан 15.01"/>
        <s v="скан 16.01"/>
        <s v="отправила скан 16.01"/>
        <s v="отдала скан 16.01"/>
        <s v="отправила скан 15.01"/>
        <s v="курьер сегодня 16.01.208"/>
        <s v="скан 12.12"/>
        <s v="скан 27.12"/>
        <s v="скан 11.01"/>
        <s v="скан 21.01"/>
        <s v="скан 21.12"/>
        <s v="ED024444998RU"/>
        <s v="курьер "/>
        <s v="курьр"/>
        <s v="курьер на завтра 12.01"/>
        <s v="скан отправлен 20.02"/>
        <s v="отправлен скан 26.02"/>
        <s v="отправлен скан 28.02"/>
        <s v="скан отправлен 28.02"/>
        <s v="скан отправлен 01.03"/>
        <s v="скан отправлен 11.03"/>
        <s v="скан отправлен 06.03"/>
        <s v="скан отправлен 12.03"/>
        <s v="отправлен скан 02.04"/>
      </sharedItems>
    </cacheField>
    <cacheField name=" 31">
      <sharedItems containsDate="1" containsBlank="1" containsMixedTypes="1" count="72">
        <s v="дата отправки"/>
        <d v="2018-05-23T00:00:00"/>
        <m/>
        <d v="2018-05-28T00:00:00"/>
        <d v="2018-06-14T00:00:00"/>
        <d v="2018-06-04T00:00:00"/>
        <d v="2018-06-21T00:00:00"/>
        <d v="2018-07-02T00:00:00"/>
        <d v="2018-07-17T00:00:00"/>
        <d v="2018-07-10T00:00:00"/>
        <d v="2018-06-22T00:00:00"/>
        <d v="2018-07-09T00:00:00"/>
        <d v="2018-07-12T00:00:00"/>
        <s v="отправка на инвойс 26.07"/>
        <s v="скан 06.07"/>
        <s v="скан 30.07"/>
        <s v="скан 17.07"/>
        <d v="2018-07-24T00:00:00"/>
        <d v="2018-08-08T00:00:00"/>
        <d v="2018-08-01T00:00:00"/>
        <s v="отправка на инвойс 27.07"/>
        <s v="скан 17.07.2018"/>
        <s v="скан 03.08"/>
        <s v="скан "/>
        <d v="2018-08-14T00:00:00"/>
        <d v="2018-08-29T00:00:00"/>
        <d v="2018-08-17T00:00:00"/>
        <d v="2018-08-16T00:00:00"/>
        <d v="2018-08-31T00:00:00"/>
        <d v="2018-08-24T00:00:00"/>
        <d v="2018-08-21T00:00:00"/>
        <d v="2018-09-11T00:00:00"/>
        <d v="2018-08-11T00:00:00"/>
        <s v="скан 22.08/04.09"/>
        <d v="2018-09-04T00:00:00"/>
        <n v="0"/>
        <d v="2018-09-13T00:00:00"/>
        <d v="2018-10-10T00:00:00"/>
        <d v="2018-09-25T00:00:00"/>
        <d v="2018-09-05T00:00:00"/>
        <d v="2018-09-12T00:00:00"/>
        <d v="2018-10-03T00:00:00"/>
        <d v="2018-09-19T00:00:00"/>
        <d v="2018-10-17T00:00:00"/>
        <d v="2018-10-09T00:00:00"/>
        <d v="2018-09-24T00:00:00"/>
        <d v="2018-10-15T00:00:00"/>
        <d v="2018-11-08T00:00:00"/>
        <d v="2018-10-19T00:00:00"/>
        <d v="2018-10-24T00:00:00"/>
        <d v="2018-10-05T00:00:00"/>
        <d v="2018-10-25T00:00:00"/>
        <d v="2018-11-01T00:00:00"/>
        <d v="2018-10-08T00:00:00"/>
        <d v="2018-10-16T00:00:00"/>
        <d v="2018-11-30T00:00:00"/>
        <d v="2018-10-22T00:00:00"/>
        <d v="2018-11-12T00:00:00"/>
        <d v="2018-10-26T00:00:00"/>
        <d v="2018-10-31T00:00:00"/>
        <d v="2018-12-05T00:00:00"/>
        <d v="2018-12-12T00:00:00"/>
        <d v="2018-11-14T00:00:00"/>
        <d v="2018-11-21T00:00:00"/>
        <d v="2018-12-04T00:00:00"/>
        <d v="2018-11-20T00:00:00"/>
        <d v="2018-12-14T00:00:00"/>
        <d v="2018-11-28T00:00:00"/>
        <d v="2018-11-22T00:00:00"/>
        <d v="2018-11-26T00:00:00"/>
        <d v="2019-01-17T00:00:00"/>
        <d v="2019-02-14T00:00:00"/>
      </sharedItems>
    </cacheField>
    <cacheField name=" 32">
      <sharedItems containsDate="1" containsBlank="1" containsMixedTypes="1" count="106">
        <s v="Дата оплаты"/>
        <m/>
        <d v="2018-06-24T00:00:00"/>
        <d v="2018-05-23T00:00:00"/>
        <d v="2018-05-18T00:00:00"/>
        <d v="2018-05-11T00:00:00"/>
        <d v="2018-06-04T00:00:00"/>
        <d v="2018-06-14T00:00:00"/>
        <d v="2018-06-11T00:00:00"/>
        <d v="2018-07-04T00:00:00"/>
        <d v="2018-06-19T00:00:00"/>
        <d v="2018-06-30T00:00:00"/>
        <d v="2018-06-01T00:00:00"/>
        <d v="2018-05-25T00:00:00"/>
        <d v="2018-07-19T00:00:00"/>
        <d v="2018-04-14T00:00:00"/>
        <d v="2018-06-27T00:00:00"/>
        <d v="2018-06-17T00:00:00"/>
        <d v="2018-06-23T00:00:00"/>
        <d v="2018-07-18T00:00:00"/>
        <d v="2018-08-01T00:00:00"/>
        <d v="2018-06-26T00:00:00"/>
        <d v="2018-07-05T00:00:00"/>
        <d v="2018-07-13T00:00:00"/>
        <d v="2018-07-07T00:00:00"/>
        <d v="2018-07-09T00:00:00"/>
        <d v="2018-07-10T00:00:00"/>
        <d v="2018-07-25T00:00:00"/>
        <d v="2018-07-20T00:00:00"/>
        <d v="2018-07-22T00:00:00"/>
        <d v="2018-07-30T00:00:00"/>
        <d v="2018-07-28T00:00:00"/>
        <d v="2018-08-12T00:00:00"/>
        <d v="2018-07-17T00:00:00"/>
        <d v="2018-07-26T00:00:00"/>
        <d v="2018-08-07T00:00:00"/>
        <d v="2018-07-24T00:00:00"/>
        <d v="2018-08-14T00:00:00"/>
        <d v="2018-08-06T00:00:00"/>
        <d v="2018-08-24T00:00:00"/>
        <d v="2018-08-03T00:00:00"/>
        <d v="2019-08-08T00:00:00"/>
        <d v="2018-08-13T00:00:00"/>
        <d v="2018-08-10T00:00:00"/>
        <d v="2018-08-23T00:00:00"/>
        <d v="2018-08-26T00:00:00"/>
        <d v="2018-08-30T00:00:00"/>
        <d v="2018-09-15T00:00:00"/>
        <d v="2018-09-05T00:00:00"/>
        <d v="2018-08-19T00:00:00"/>
        <d v="2018-09-03T00:00:00"/>
        <d v="2018-08-29T00:00:00"/>
        <d v="2018-09-07T00:00:00"/>
        <d v="2018-08-31T00:00:00"/>
        <d v="2018-09-14T00:00:00"/>
        <d v="2018-09-04T00:00:00"/>
        <d v="2018-10-08T00:00:00"/>
        <n v="0"/>
        <d v="2018-09-21T00:00:00"/>
        <d v="2018-11-07T00:00:00"/>
        <d v="2018-09-11T00:00:00"/>
        <d v="2018-10-11T00:00:00"/>
        <d v="2018-09-20T00:00:00"/>
        <d v="2018-10-02T00:00:00"/>
        <d v="2018-10-07T00:00:00"/>
        <d v="2018-10-06T00:00:00"/>
        <d v="2018-09-13T00:00:00"/>
        <d v="2018-10-10T00:00:00"/>
        <d v="2018-10-12T00:00:00"/>
        <d v="2018-09-17T00:00:00"/>
        <d v="2018-10-14T00:00:00"/>
        <d v="2018-10-28T00:00:00"/>
        <d v="2018-10-15T00:00:00"/>
        <d v="2018-10-18T00:00:00"/>
        <d v="2018-10-20T00:00:00"/>
        <d v="2018-10-19T00:00:00"/>
        <d v="2018-10-21T00:00:00"/>
        <d v="2018-10-25T00:00:00"/>
        <d v="2018-10-22T00:00:00"/>
        <d v="2018-10-26T00:00:00"/>
        <d v="2018-11-02T00:00:00"/>
        <d v="2018-11-09T00:00:00"/>
        <d v="2018-10-31T00:00:00"/>
        <d v="2018-11-18T00:00:00"/>
        <d v="2018-11-30T00:00:00"/>
        <d v="2018-10-17T00:00:00"/>
        <d v="2018-11-01T00:00:00"/>
        <d v="2018-11-05T00:00:00"/>
        <d v="2018-11-08T00:00:00"/>
        <d v="2018-10-23T00:00:00"/>
        <d v="2018-11-17T00:00:00"/>
        <d v="2018-11-26T00:00:00"/>
        <d v="2018-11-10T00:00:00"/>
        <d v="2018-10-27T00:00:00"/>
        <d v="2018-12-05T00:00:00"/>
        <d v="2018-11-14T00:00:00"/>
        <d v="2018-12-12T00:00:00"/>
        <d v="2018-11-06T00:00:00"/>
        <d v="2018-12-19T00:00:00"/>
        <d v="2018-12-01T00:00:00"/>
        <d v="2018-01-02T00:00:00"/>
        <d v="2018-12-26T00:00:00"/>
        <d v="2018-12-30T00:00:00"/>
        <d v="2018-12-04T00:00:00"/>
        <d v="2018-12-06T00:00:00"/>
        <d v="2018-12-14T00:00:00"/>
      </sharedItems>
    </cacheField>
    <cacheField name=" 33">
      <sharedItems containsBlank="1" containsMixedTypes="1" containsNumber="1" containsInteger="1" count="39">
        <s v="WK"/>
        <m/>
        <n v="26"/>
        <n v="21"/>
        <n v="20"/>
        <n v="19"/>
        <n v="52"/>
        <n v="23"/>
        <n v="24"/>
        <n v="27"/>
        <n v="25"/>
        <n v="22"/>
        <n v="29"/>
        <n v="15"/>
        <n v="31"/>
        <n v="28"/>
        <n v="30"/>
        <n v="33"/>
        <n v="32"/>
        <n v="34"/>
        <n v="35"/>
        <n v="37"/>
        <n v="36"/>
        <n v="41"/>
        <n v="38"/>
        <n v="45"/>
        <n v="40"/>
        <n v="42"/>
        <n v="44"/>
        <n v="0"/>
        <n v="43"/>
        <n v="47"/>
        <n v="48"/>
        <n v="46"/>
        <n v="49"/>
        <n v="50"/>
        <n v="51"/>
        <n v="1"/>
        <n v="53"/>
      </sharedItems>
    </cacheField>
    <cacheField name=" 34">
      <sharedItems containsBlank="1" containsMixedTypes="1" containsNumber="1" containsInteger="1" count="16">
        <s v="оплачен, да, нет"/>
        <s v="нет"/>
        <s v="ДА"/>
        <s v="НЕ БУДЕТ"/>
        <s v="ДА  "/>
        <n v="0"/>
        <s v="N/A"/>
        <s v="ДА (2 раза по счету 165 - 16.10 и 30.10) "/>
        <s v="ДА "/>
        <s v="ДА  (два раза по 276 оплатили 63000 10.12 и 17.12"/>
        <s v="оплачено 67 т.р."/>
        <s v="ДА (22.01 оплата 2 раз)"/>
        <s v="частич опл 6840 т.р 21.12.18, 30 000 от 07.02.19, 20 000 от 11.02.19,100 000 от 20.02.19,151 341  от 26.02.19"/>
        <s v="ДА. опл 67т.р."/>
        <s v="да, наличный расчет "/>
        <m/>
      </sharedItems>
    </cacheField>
    <cacheField name=" 35">
      <sharedItems containsDate="1" containsBlank="1" containsMixedTypes="1" count="168">
        <s v="когда оплатили"/>
        <n v="-43589"/>
        <d v="2018-06-21T00:00:00"/>
        <d v="2018-06-04T00:00:00"/>
        <m/>
        <d v="2018-06-06T00:00:00"/>
        <d v="2018-06-19T00:00:00"/>
        <d v="2018-06-08T00:00:00"/>
        <d v="2018-06-25T00:00:00"/>
        <d v="2018-07-10T00:00:00"/>
        <d v="2018-06-14T00:00:00"/>
        <d v="2018-06-22T00:00:00"/>
        <d v="2018-06-07T00:00:00"/>
        <d v="2018-05-25T00:00:00"/>
        <d v="2018-07-18T00:00:00"/>
        <d v="2018-04-12T00:00:00"/>
        <d v="2018-07-24T00:00:00"/>
        <d v="2018-06-09T00:00:00"/>
        <d v="2018-06-29T00:00:00"/>
        <d v="2018-07-04T00:00:00"/>
        <d v="2018-07-11T00:00:00"/>
        <d v="2018-06-26T00:00:00"/>
        <d v="2018-07-20T00:00:00"/>
        <d v="2018-08-01T00:00:00"/>
        <d v="2018-07-27T00:00:00"/>
        <d v="2018-07-09T00:00:00"/>
        <d v="2018-08-07T00:00:00"/>
        <d v="2018-08-06T00:00:00"/>
        <d v="2018-08-14T00:00:00"/>
        <d v="2018-07-26T00:00:00"/>
        <d v="2018-09-10T00:00:00"/>
        <d v="2018-08-23T00:00:00"/>
        <d v="2018-08-21T00:00:00"/>
        <d v="2018-09-03T00:00:00"/>
        <d v="2018-10-23T00:00:00"/>
        <d v="2018-08-03T00:00:00"/>
        <d v="2018-07-23T00:00:00"/>
        <d v="2018-09-11T00:00:00"/>
        <d v="2018-10-01T00:00:00"/>
        <d v="2018-08-10T00:00:00"/>
        <d v="2018-08-16T00:00:00"/>
        <d v="2018-08-22T00:00:00"/>
        <d v="2018-09-04T00:00:00"/>
        <d v="2018-09-12T00:00:00"/>
        <d v="2018-09-07T00:00:00"/>
        <d v="2018-11-08T00:00:00"/>
        <d v="2018-09-19T00:00:00"/>
        <d v="2018-09-13T00:00:00"/>
        <d v="2018-09-17T00:00:00"/>
        <d v="2018-08-29T00:00:00"/>
        <d v="2018-09-14T00:00:00"/>
        <d v="2018-09-05T00:00:00"/>
        <d v="2018-10-02T00:00:00"/>
        <d v="2018-08-28T00:00:00"/>
        <d v="2018-10-16T00:00:00"/>
        <d v="2018-10-03T00:00:00"/>
        <n v="0"/>
        <d v="2018-09-18T00:00:00"/>
        <d v="2018-10-22T00:00:00"/>
        <d v="2019-12-14T00:00:00"/>
        <d v="2018-10-17T00:00:00"/>
        <d v="2018-10-18T00:00:00"/>
        <d v="2018-10-11T00:00:00"/>
        <d v="2018-09-20T00:00:00"/>
        <d v="2018-10-25T00:00:00"/>
        <d v="2018-09-21T00:00:00"/>
        <d v="2018-11-01T00:00:00"/>
        <d v="2018-11-14T00:00:00"/>
        <d v="2018-09-28T00:00:00"/>
        <d v="2018-11-02T00:00:00"/>
        <d v="2018-10-30T00:00:00"/>
        <d v="2018-09-26T00:00:00"/>
        <d v="2019-12-29T00:00:00"/>
        <d v="2018-12-19T00:00:00"/>
        <d v="2018-11-22T00:00:00"/>
        <d v="2018-10-09T00:00:00"/>
        <d v="2018-11-13T00:00:00"/>
        <d v="2019-02-25T00:00:00"/>
        <d v="2018-11-07T00:00:00"/>
        <d v="2018-12-13T00:00:00"/>
        <d v="2018-11-12T00:00:00"/>
        <d v="2018-11-23T00:00:00"/>
        <d v="2018-11-19T00:00:00"/>
        <d v="2018-10-24T00:00:00"/>
        <d v="2018-12-21T00:00:00"/>
        <d v="2018-11-06T00:00:00"/>
        <d v="2018-11-28T00:00:00"/>
        <d v="2018-11-20T00:00:00"/>
        <d v="2018-11-29T00:00:00"/>
        <d v="2018-10-19T00:00:00"/>
        <d v="2019-01-10T00:00:00"/>
        <d v="2018-11-15T00:00:00"/>
        <d v="2018-12-17T00:00:00"/>
        <d v="2018-12-14T00:00:00"/>
        <d v="2018-12-18T00:00:00"/>
        <d v="2019-12-17T00:00:00"/>
        <d v="2018-12-11T00:00:00"/>
        <d v="2018-11-26T00:00:00"/>
        <d v="2018-12-10T00:00:00"/>
        <d v="2018-11-27T00:00:00"/>
        <d v="2019-02-12T00:00:00"/>
        <d v="2018-12-06T00:00:00"/>
        <d v="2018-12-12T00:00:00"/>
        <d v="2019-01-24T00:00:00"/>
        <d v="2019-01-16T00:00:00"/>
        <d v="2018-11-16T00:00:00"/>
        <d v="2019-01-09T00:00:00"/>
        <d v="2018-12-07T00:00:00"/>
        <d v="2019-02-13T00:00:00"/>
        <d v="2019-01-21T00:00:00"/>
        <d v="2018-12-24T00:00:00"/>
        <d v="2019-02-01T00:00:00"/>
        <d v="2019-02-08T00:00:00"/>
        <d v="2019-12-27T00:00:00"/>
        <d v="2019-02-21T00:00:00"/>
        <d v="2019-03-07T00:00:00"/>
        <d v="2019-02-14T00:00:00"/>
        <d v="2019-02-28T00:00:00"/>
        <d v="2019-02-06T00:00:00"/>
        <d v="2019-02-19T00:00:00"/>
        <d v="2018-12-05T00:00:00"/>
        <d v="2019-02-20T00:00:00"/>
        <d v="2019-03-22T00:00:00"/>
        <d v="2019-02-22T00:00:00"/>
        <d v="2019-02-27T00:00:00"/>
        <d v="2019-02-15T00:00:00"/>
        <d v="2019-03-01T00:00:00"/>
        <d v="2019-01-29T00:00:00"/>
        <d v="2019-04-10T00:00:00"/>
        <d v="2019-01-15T00:00:00"/>
        <d v="2019-02-04T00:00:00"/>
        <d v="2019-04-17T00:00:00"/>
        <d v="2019-01-22T00:00:00"/>
        <d v="2019-01-30T00:00:00"/>
        <d v="2019-12-28T00:00:00"/>
        <d v="2019-01-23T00:00:00"/>
        <d v="2019-01-18T00:00:00"/>
        <d v="2019-01-11T00:00:00"/>
        <s v="07.02.2019/22.02.19"/>
        <s v="11.02.2019,26.02.19"/>
        <d v="2019-02-05T00:00:00"/>
        <d v="2019-12-24T00:00:00"/>
        <d v="2019-04-19T00:00:00"/>
        <d v="2019-02-26T00:00:00"/>
        <d v="2019-03-20T00:00:00"/>
        <d v="2019-03-19T00:00:00"/>
        <d v="2019-01-25T00:00:00"/>
        <d v="2019-03-15T00:00:00"/>
        <d v="2019-03-14T00:00:00"/>
        <d v="2019-04-08T00:00:00"/>
        <d v="2019-04-11T00:00:00"/>
        <d v="2019-04-09T00:00:00"/>
        <d v="2019-04-03T00:00:00"/>
        <d v="2019-04-25T00:00:00"/>
        <d v="2019-04-26T00:00:00"/>
        <d v="2019-04-24T00:00:00"/>
        <d v="2019-03-27T00:00:00"/>
        <s v="частично оплачен 20 т.р. 16.04.19"/>
        <d v="2019-04-15T00:00:00"/>
        <d v="2019-04-01T00:00:00"/>
        <d v="2019-03-06T00:00:00"/>
        <d v="2019-04-16T00:00:00"/>
        <d v="2019-04-18T00:00:00"/>
        <d v="2019-04-23T00:00:00"/>
        <d v="2019-04-22T00:00:00"/>
        <d v="2019-04-12T00:00:00"/>
        <d v="2019-04-30T00:00:00"/>
        <s v="частично 72 000"/>
      </sharedItems>
    </cacheField>
    <cacheField name="ПРОФИТ">
      <sharedItems containsBlank="1" containsMixedTypes="1" containsNumber="1" count="401">
        <s v="профит "/>
        <m/>
        <n v="3000"/>
        <n v="9000"/>
        <n v="17600"/>
        <n v="18800"/>
        <n v="35100"/>
        <n v="-14700"/>
        <n v="41000"/>
        <n v="12282.839999999997"/>
        <n v="1200"/>
        <n v="5000"/>
        <n v="4000"/>
        <n v="28950"/>
        <n v="53400"/>
        <n v="1000"/>
        <n v="54600"/>
        <n v="34028.179999999993"/>
        <n v="28600"/>
        <n v="12750"/>
        <n v="9540"/>
        <n v="7690"/>
        <n v="3540"/>
        <n v="10000"/>
        <n v="0"/>
        <n v="12880"/>
        <n v="9250"/>
        <n v="6720"/>
        <n v="5560"/>
        <n v="40000"/>
        <n v="13333"/>
        <n v="25958"/>
        <n v="21500"/>
        <n v="13000"/>
        <n v="5600"/>
        <n v="11421"/>
        <n v="5041"/>
        <n v="8800"/>
        <n v="16290"/>
        <n v="10833"/>
        <n v="8458"/>
        <n v="5500"/>
        <n v="9167"/>
        <n v="8000"/>
        <n v="20250"/>
        <n v="4083"/>
        <n v="9166"/>
        <n v="6125"/>
        <n v="11750"/>
        <n v="12791"/>
        <n v="2800"/>
        <n v="20625"/>
        <n v="7000"/>
        <n v="13141.440000000002"/>
        <n v="19500"/>
        <n v="2916.6666666666642"/>
        <n v="34700"/>
        <n v="21220"/>
        <n v="32200"/>
        <n v="22000"/>
        <n v="7500"/>
        <n v="6250"/>
        <n v="13833"/>
        <n v="12916"/>
        <n v="2625"/>
        <n v="2000"/>
        <n v="8833"/>
        <n v="6458"/>
        <n v="-542"/>
        <n v="15000"/>
        <n v="6916"/>
        <n v="15708"/>
        <n v="2541"/>
        <n v="2083"/>
        <n v="17917"/>
        <n v="126000"/>
        <n v="50000"/>
        <n v="9916"/>
        <n v="44875"/>
        <n v="6975"/>
        <n v="4600"/>
        <n v="18000"/>
        <n v="2172"/>
        <n v="70110.28"/>
        <n v="14916"/>
        <n v="13968"/>
        <n v="5416"/>
        <n v="4875"/>
        <n v="5333"/>
        <n v="10625"/>
        <n v="5208"/>
        <n v="34999"/>
        <n v="2398"/>
        <n v="7645"/>
        <n v="18291"/>
        <n v="8541"/>
        <n v="16000"/>
        <n v="4541"/>
        <n v="12666"/>
        <n v="3958"/>
        <n v="15791"/>
        <n v="19750"/>
        <n v="25000"/>
        <n v="9583"/>
        <n v="8194"/>
        <n v="15445"/>
        <n v="3791"/>
        <n v="7083"/>
        <n v="1542"/>
        <n v="2875"/>
        <n v="9291"/>
        <n v="23120"/>
        <n v="19979"/>
        <n v="2528"/>
        <n v="8219"/>
        <n v="10644"/>
        <n v="35000"/>
        <n v="1057"/>
        <n v="18168"/>
        <n v="18931"/>
        <n v="15115"/>
        <n v="9267"/>
        <n v="8549"/>
        <n v="10643"/>
        <n v="2492"/>
        <n v="2445"/>
        <n v="26224.97"/>
        <n v="28318.97"/>
        <n v="785"/>
        <n v="7408"/>
        <n v="3644"/>
        <n v="8466"/>
        <n v="56492.540000000008"/>
        <n v="6173"/>
        <n v="42461"/>
        <n v="1581"/>
        <n v="7293"/>
        <n v="9387"/>
        <n v="3927"/>
        <n v="1822"/>
        <n v="1681"/>
        <n v="127597"/>
        <n v="133327"/>
        <n v="198100"/>
        <n v="1445"/>
        <n v="6199"/>
        <n v="4115"/>
        <n v="10702"/>
        <n v="5199"/>
        <n v="2340"/>
        <n v="14152"/>
        <n v="11010"/>
        <n v="12058"/>
        <n v="2916"/>
        <n v="9775"/>
        <n v="1387"/>
        <n v="7173"/>
        <n v="6775"/>
        <n v="19539"/>
        <n v="3916"/>
        <n v="8220"/>
        <n v="10115"/>
        <n v="4963"/>
        <n v="8115"/>
        <n v="8105"/>
        <n v="2785"/>
        <n v="8058"/>
        <n v="17000"/>
        <n v="33100"/>
        <n v="8940"/>
        <n v="11230"/>
        <n v="9115"/>
        <n v="18209"/>
        <n v="7880"/>
        <n v="2105"/>
        <n v="7586"/>
        <n v="104573"/>
        <n v="4586"/>
        <n v="11079"/>
        <n v="9554"/>
        <n v="5050"/>
        <n v="4644"/>
        <n v="3550"/>
        <n v="40398"/>
        <n v="6000"/>
        <n v="5550"/>
        <n v="11078.534031413612"/>
        <n v="9330"/>
        <n v="-4200"/>
        <n v="19979.057591623045"/>
        <n v="16429.319371727746"/>
        <n v="9267.0157068062836"/>
        <n v="18070"/>
        <n v="10643.979057591619"/>
        <n v="8040"/>
        <n v="33140"/>
        <n v="20000"/>
        <n v="7158"/>
        <n v="5300"/>
        <n v="52940"/>
        <n v="8219.895287958112"/>
        <n v="5172.7748691099478"/>
        <n v="-1400"/>
        <n v="6888.888888888876"/>
        <n v="-3174.6031746031749"/>
        <n v="6814.814814814803"/>
        <n v="9340"/>
        <n v="10264.550264550264"/>
        <n v="6950"/>
        <n v="3240"/>
        <n v="5925.925925925927"/>
        <n v="3030"/>
        <n v="2500"/>
        <n v="3130"/>
        <n v="14216.931216931218"/>
        <n v="1600"/>
        <n v="7809.5238095238019"/>
        <n v="5497.3544973544922"/>
        <n v="7105.8201058201084"/>
        <n v="-2500"/>
        <n v="15878"/>
        <n v="32480"/>
        <n v="59736.95"/>
        <n v="65533.925925925912"/>
        <n v="5260"/>
        <n v="5052.9100529100542"/>
        <n v="5544.9735449735454"/>
        <n v="9894.1798941798916"/>
        <n v="7510.5820105820094"/>
        <n v="6910"/>
        <n v="3160"/>
        <n v="2984.1269841269823"/>
        <n v="9888.888888888876"/>
        <n v="9878.3068783068738"/>
        <n v="-5000"/>
        <n v="7169.3121693121648"/>
        <n v="4566.1375661375641"/>
        <n v="5333.3333333333285"/>
        <n v="6380.9523809523816"/>
        <n v="39803.841481481461"/>
        <n v="7925.925925925927"/>
        <n v="3915.3439153439103"/>
        <n v="5661.3756613756595"/>
        <n v="15380.952380952382"/>
        <n v="8624.3386243386194"/>
        <n v="4562.4338624338598"/>
        <n v="4507.9365079365016"/>
        <n v="21000"/>
        <n v="3312.1693121693097"/>
        <n v="4798.9417989417925"/>
        <n v="6952.3809523809505"/>
        <n v="4042.3280423280376"/>
        <n v="17179.894179894181"/>
        <n v="2108.9947089947091"/>
        <n v="6179.8941798941814"/>
        <n v="4126.9841269841254"/>
        <n v="7973.5449735449729"/>
        <n v="6915.3439153439103"/>
        <n v="4230.1587301587278"/>
        <n v="9169.3121693121648"/>
        <n v="3544.9735449735454"/>
        <n v="5079.3650793650741"/>
        <n v="5486.7724867724864"/>
        <n v="8603.1746031746006"/>
        <n v="5370.3703703703686"/>
        <n v="5788.3597883597831"/>
        <n v="4243.3862433862432"/>
        <n v="2544.9735449735454"/>
        <n v="1476.1904761904752"/>
        <n v="4708.9947089947091"/>
        <n v="4835.9788359788363"/>
        <n v="8597.883597883585"/>
        <n v="5857.1428571428551"/>
        <n v="7449.7354497354463"/>
        <n v="8925.925925925927"/>
        <n v="5854.1798941798916"/>
        <n v="2044.9735449735454"/>
        <n v="2679.5767195767185"/>
        <n v="20052.910052910054"/>
        <n v="2185.1851851851843"/>
        <n v="2103.1746031746006"/>
        <n v="2671.9576719576726"/>
        <n v="6798.9417989417925"/>
        <n v="8010.5820105820094"/>
        <n v="2052.6315789473665"/>
        <n v="4685.1851851851843"/>
        <n v="5214.2857142857138"/>
        <n v="4500"/>
        <n v="4657.894736842105"/>
        <n v="4763.1578947368416"/>
        <n v="8200"/>
        <n v="6342.105263157895"/>
        <n v="4763"/>
        <n v="5200"/>
        <n v="6157.8947368421032"/>
        <n v="60001"/>
        <n v="9631.5789473684199"/>
        <n v="8105.2631578947367"/>
        <n v="37500"/>
        <n v="-2736.8421052631584"/>
        <n v="12473.684210526306"/>
        <n v="91558"/>
        <n v="-130250"/>
        <n v="-184250"/>
        <n v="12209.929999999993"/>
        <n v="10851.063829787232"/>
        <n v="13511.779999999999"/>
        <n v="31382.978723404245"/>
        <n v="6361.7021276595733"/>
        <n v="20420.880000000005"/>
        <n v="15106.382978723403"/>
        <n v="14361.702127659573"/>
        <n v="17234.042553191488"/>
        <n v="14042.55319148936"/>
        <n v="6914.8936170212764"/>
        <n v="7341.4893617021226"/>
        <n v="5617.0212765957403"/>
        <n v="4361.7021276595733"/>
        <n v="11063.829787234041"/>
        <n v="6489.3617021276586"/>
        <n v="4010.7526881720478"/>
        <n v="10645.161290322583"/>
        <n v="9107.5268817204342"/>
        <n v="3107.5268817204342"/>
        <n v="13871"/>
        <n v="20646"/>
        <n v="5742"/>
        <n v="150"/>
        <n v="3022"/>
        <n v="87724"/>
        <n v="1559.1397849462373"/>
        <n v="5694"/>
        <n v="3634.4086021505427"/>
        <n v="17096.774193548386"/>
        <n v="5096.7741935483882"/>
        <n v="7096.7741935483882"/>
        <n v="7387.0967741935528"/>
        <n v="5247.3118279569899"/>
        <n v="7946.2365591397866"/>
        <n v="8247.3118279569899"/>
        <n v="6483.8709677419392"/>
        <n v="5967.7419354838712"/>
        <n v="8559.1397849462373"/>
        <n v="15118.279569892475"/>
        <n v="7559.1397849462373"/>
        <n v="12000"/>
        <n v="9871"/>
        <n v="85000"/>
        <n v="5247.32"/>
        <n v="4742"/>
        <n v="7742"/>
        <n v="2646"/>
        <n v="3193"/>
        <n v="7785"/>
        <n v="13205"/>
        <n v="26374"/>
        <n v="3667"/>
        <n v="22495"/>
        <n v="5248"/>
        <n v="2721"/>
        <n v="3721"/>
        <n v="6237"/>
        <n v="10473.118279569899"/>
        <n v="9236.5591397849494"/>
        <n v="14000"/>
        <n v="65000"/>
        <n v="12355"/>
        <n v="8484"/>
        <n v="10731"/>
        <n v="5140"/>
        <n v="3785"/>
        <n v="5861"/>
        <n v="10861"/>
        <n v="7269"/>
        <n v="4791"/>
        <n v="2838"/>
        <n v="6560"/>
        <n v="7957"/>
        <n v="8022"/>
        <n v="6119"/>
        <n v="10484"/>
        <n v="6968"/>
        <n v="1850"/>
        <n v="6118"/>
        <n v="36000"/>
        <n v="8119"/>
        <n v="7990"/>
        <n v="10732"/>
        <n v="9194"/>
        <n v="5839"/>
        <n v="7796"/>
        <n v="41613"/>
        <n v="12538"/>
        <n v="7070"/>
        <n v="4947"/>
        <n v="9484"/>
        <n v="10006"/>
        <n v="12259"/>
        <n v="9635"/>
        <n v="6871"/>
        <n v="11613"/>
      </sharedItems>
    </cacheField>
    <cacheField name=" 36">
      <sharedItems containsBlank="1" containsMixedTypes="1" containsNumber="1" containsInteger="1" count="15">
        <s v="месяц"/>
        <m/>
        <n v="6"/>
        <n v="12"/>
        <n v="7"/>
        <n v="5"/>
        <n v="4"/>
        <n v="8"/>
        <n v="9"/>
        <n v="10"/>
        <n v="11"/>
        <n v="2"/>
        <n v="1"/>
        <n v="3"/>
        <e v="#VALUE!"/>
      </sharedItems>
    </cacheField>
    <cacheField name=" 37" numFmtId="0">
      <sharedItems containsBlank="1" count="9">
        <s v="вопросы по перевозкам"/>
        <m/>
        <s v="В платёжном поручении №019 от 30.10.2018г. была допущена ошибка в комментарии. Указаны счета 198/2018, 233/2018, 165/2018 (правильно 195/2018)._x000a_Счёт 165/2018 был оплачен ранее, 16.10.2018г. п/п № 007._x000a_"/>
        <s v="в бухгалтерию не поступала заявка"/>
        <s v="_x000a_"/>
        <s v="оплачено 67т.р. сч ф выставлена так же на 67 т.р."/>
        <s v="Простой был на 118 117,20р  оплатили 13.02.19"/>
        <s v="НЕТ НОМЕРА ЗАЯВКИ"/>
        <s v=" 2 000 за простой "/>
      </sharedItems>
    </cacheField>
    <cacheField name=" 38">
      <sharedItems containsBlank="1" containsMixedTypes="1" containsNumber="1" containsInteger="1" count="3">
        <s v="в реестр"/>
        <m/>
        <n v="1"/>
      </sharedItems>
    </cacheField>
    <cacheField name=" 39" numFmtId="0">
      <sharedItems containsBlank="1" count="2">
        <s v="НП"/>
        <m/>
      </sharedItems>
    </cacheField>
    <cacheField name=" 40">
      <sharedItems containsBlank="1" containsMixedTypes="1" containsNumber="1" containsInteger="1" count="20">
        <s v="частичная оплата апрель, 16 неделя"/>
        <m/>
        <n v="15000"/>
        <n v="12000"/>
        <n v="6840"/>
        <n v="13000"/>
        <n v="20000"/>
        <s v="_x000a_"/>
        <n v="9600"/>
        <n v="5000"/>
        <n v="7000"/>
        <n v="71000"/>
        <n v="59000"/>
        <n v="22600"/>
        <n v="11300"/>
        <n v="30000"/>
        <n v="10000"/>
        <n v="8800"/>
        <n v="11200"/>
        <n v="8400"/>
      </sharedItems>
    </cacheField>
    <cacheField name=" 41">
      <sharedItems containsDate="1" containsBlank="1" containsMixedTypes="1" count="4">
        <s v="дата"/>
        <m/>
        <d v="2019-12-29T00:00:00"/>
        <d v="2019-12-21T00:00:00"/>
      </sharedItems>
    </cacheField>
    <cacheField name=" 42" numFmtId="0">
      <sharedItems containsBlank="1" count="2">
        <s v="частичная оплата апрель 17 неделя"/>
        <m/>
      </sharedItems>
    </cacheField>
    <cacheField name=" 43" numFmtId="0">
      <sharedItems containsBlank="1" count="2">
        <s v="частичная оплата апрель 18 неделя"/>
        <m/>
      </sharedItems>
    </cacheField>
    <cacheField name=" 44" numFmtId="0">
      <sharedItems containsString="0" containsBlank="1" count="1">
        <m/>
      </sharedItems>
    </cacheField>
    <cacheField name=" 45">
      <sharedItems containsBlank="1" containsMixedTypes="1" containsNumber="1" containsInteger="1" count="4">
        <s v="частичная оплата январь"/>
        <m/>
        <n v="10000"/>
        <n v="30000"/>
      </sharedItems>
    </cacheField>
    <cacheField name=" 46">
      <sharedItems containsDate="1" containsBlank="1" containsMixedTypes="1" count="4">
        <s v="дата"/>
        <m/>
        <d v="2019-01-31T00:00:00"/>
        <d v="2019-01-28T00:00:00"/>
      </sharedItems>
    </cacheField>
    <cacheField name=" 47">
      <sharedItems containsBlank="1" containsMixedTypes="1" containsNumber="1" containsInteger="1" count="7">
        <s v="частичная оплата февраль"/>
        <m/>
        <n v="15000"/>
        <n v="12000"/>
        <n v="20000"/>
        <n v="36000"/>
        <n v="50000"/>
      </sharedItems>
    </cacheField>
    <cacheField name=" 48">
      <sharedItems containsDate="1" containsBlank="1" containsMixedTypes="1" count="6">
        <s v="дата"/>
        <m/>
        <d v="2019-02-01T00:00:00"/>
        <d v="2019-02-11T00:00:00"/>
        <d v="2019-02-22T00:00:00"/>
        <d v="2019-02-13T00:00:00"/>
      </sharedItems>
    </cacheField>
    <cacheField name=" 49">
      <sharedItems containsBlank="1" containsMixedTypes="1" containsNumber="1" containsInteger="1" count="3">
        <s v="частичная оплата март"/>
        <m/>
        <n v="20000"/>
      </sharedItems>
    </cacheField>
    <cacheField name=" 50">
      <sharedItems containsDate="1" containsBlank="1" containsMixedTypes="1" count="3">
        <s v="дата"/>
        <m/>
        <d v="2019-03-14T00:00:00"/>
      </sharedItems>
    </cacheField>
    <cacheField name=" 51">
      <sharedItems containsDate="1" containsBlank="1" containsMixedTypes="1" count="11">
        <s v="остаток долга"/>
        <m/>
        <n v="55000"/>
        <s v="договорились на 7 месяцев"/>
        <d v="2018-01-25T00:00:00"/>
        <n v="59000"/>
        <d v="2019-01-20T00:00:00"/>
        <s v="нет"/>
        <n v="155000"/>
        <n v="111340"/>
        <n v="18000"/>
      </sharedItems>
    </cacheField>
    <cacheField name=" 52" numFmtId="0">
      <sharedItems containsBlank="1" count="3">
        <m/>
        <s v="договорились на отсрочку в 7 месяцев месяцев"/>
        <s v="думает"/>
      </sharedItems>
    </cacheField>
    <cacheField name=" 53" numFmtId="0">
      <sharedItems containsString="0" containsBlank="1" containsNumber="1" containsInteger="1" count="2">
        <m/>
        <n v="1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C1:AV722" sheet="MAIN" r:id="rId1"/>
  </cacheSource>
  <cacheFields count="46">
    <cacheField name=" " numFmtId="0">
      <sharedItems containsBlank="1" count="15">
        <s v="продавец"/>
        <m/>
        <s v="ЛЕЙСАН"/>
        <s v="ВОВА"/>
        <s v="ДИМА"/>
        <s v="ДАША"/>
        <s v="КОСТЯ"/>
        <s v="ОЛЯ"/>
        <s v="РОМАН"/>
        <s v="КОСТЯ Г."/>
        <s v="АРТЕМ"/>
        <s v="ТАТЬЯНА Б."/>
        <s v="АЙРАТ"/>
        <s v="НАДЕЖДА"/>
        <s v="САЛТАНАТ"/>
      </sharedItems>
    </cacheField>
    <cacheField name=" 2" numFmtId="0">
      <sharedItems containsBlank="1" count="14">
        <s v="закупщик"/>
        <m/>
        <s v="ОЛЯ П."/>
        <s v="САША"/>
        <s v="ПАША"/>
        <s v="ОЛЯ"/>
        <s v="Вова"/>
        <s v="ОЛЯ/Саша"/>
        <s v="ОЛЯ/Дима"/>
        <s v="Лейсан"/>
        <s v="ОЛЯ М."/>
        <s v="РОМАН"/>
        <s v=" "/>
        <s v="ОЛЕСЯ"/>
      </sharedItems>
    </cacheField>
    <cacheField name=" 3" numFmtId="0">
      <sharedItems containsBlank="1" count="5">
        <s v="статус груза"/>
        <m/>
        <s v="ДОСТАВЛЕН"/>
        <s v="ЗАПЛАНИРОВАН"/>
        <s v="В ПУТИ"/>
      </sharedItems>
    </cacheField>
    <cacheField name="Текущая дата">
      <sharedItems containsDate="1" containsBlank="1" containsMixedTypes="1" count="3">
        <m/>
        <d v="2019-05-04T00:00:00"/>
        <s v="_x000a_"/>
      </sharedItems>
    </cacheField>
    <cacheField name="наименование клиента " numFmtId="0">
      <sharedItems containsBlank="1" count="72">
        <s v="наименование клиента "/>
        <m/>
        <s v="ШЕНКЕР ЕКАТ"/>
        <s v="ЮСЕН ПИТЕР"/>
        <s v="ЮСЕН ТОЛЬЯТТИ"/>
        <s v="РЕНУС ПИТЕР"/>
        <s v="ТЕННЕКО"/>
        <s v="ДСВ МОСКВА"/>
        <s v="ГИДРОСИСТЕМЫ"/>
        <s v="ДСВ УФА"/>
        <s v="ДАКСЕР"/>
        <s v="ЮСЕН МОСКВА"/>
        <s v="ООО ТД &quot;Комфорт&quot;"/>
        <s v="ООО ГК &quot;Пластик&quot;"/>
        <s v="ООО ДХЛ логистика"/>
        <s v="М-Конструктор ИП Багнюк В.Н."/>
        <s v="ООО ТеплоТрейд"/>
        <s v="ООО Кюне+Нагель"/>
        <s v="ООО Авиа Кос"/>
        <s v="Гесштамп"/>
        <s v="Каменская БКФ"/>
        <s v="ООО ДИПО"/>
        <s v="АО УМЕКОН"/>
        <s v="ООО ИННОВА -РУС"/>
        <s v="ООО ЗЖБК &quot;КУБ&quot;"/>
        <s v="ХЕЛЛМАН"/>
        <s v="ООО &quot;ИКО Альянс&quot;"/>
        <s v="ООО &quot;Софти&quot;"/>
        <s v="ООО &quot;Завод металлоконструкций&quot;"/>
        <s v="ШЕНКЕР КРАСНОДАР"/>
        <s v="ЗАО Самарский гипсовый комбинат"/>
        <s v="ООО АРМСТРОЙ"/>
        <s v="ШЕНКЕР КАЛУГА"/>
        <s v="ДХЛ Логистика Екат"/>
        <s v="ШЕНКЕР МОСКВА"/>
        <s v="ШЕНКЕР СПБ"/>
        <s v="АО &quot;Алатырский механический завод&quot;"/>
        <s v="ИНТА-ТРАНС +"/>
        <s v="ООО ЭК ЭНЕРГЕТИК"/>
        <s v="ООО &quot;Ак Барс Металл&quot;"/>
        <s v="ООО Батыр"/>
        <s v="DHL Екат"/>
        <s v="ООО ЕК Кемикал"/>
        <s v="ООО Нефраскомплект"/>
        <s v="ИП Кузнецов С.Ю"/>
        <s v="РариТЭК"/>
        <s v="Тубопласт-Отрадное"/>
        <s v="ООО СК ГАТП"/>
        <s v="ООО &quot;Производственная группа Кайман&quot;"/>
        <s v="ООО СТР"/>
        <s v="ООО &quot;АКСКИМ&quot;"/>
        <s v="ООО &quot;Балтийская Фабрика бумажных изделий&quot;"/>
        <s v="ООО &quot;Версия-Центр&quot;"/>
        <s v="ООО Ультра"/>
        <s v="ООО Торговый дом &quot;Метиз&quot;"/>
        <s v="ЛОРЕС"/>
        <s v="ООО Рыбинский кожевенный завод"/>
        <s v="ООО &quot;РегПром&quot;"/>
        <s v="ООО &quot;Промснабметалл&quot;"/>
        <s v="ООО &quot;НПК&quot; Астат&quot;"/>
        <s v="ООО &quot;АЛКО-ХИМСЕРВИС&quot;"/>
        <s v="ООО &quot;Металл-Завод"/>
        <s v="ООО &quot;Ваше Хозяйство&quot;"/>
        <s v="Похвистнево"/>
        <s v="ООО &quot;Экопрод&quot;"/>
        <s v="ОАО &quot;Сясьский ЦБК&quot;"/>
        <s v="ООО &quot;ВЕКТОР"/>
        <s v="ОАО &quot;ГОЗСА&quot;"/>
        <s v="ООО &quot;Торговая компания &quot;Русь-Матушка&quot;"/>
        <s v="ООО &quot;НовоПласт&quot;"/>
        <s v="ООО &quot;ПФ Электрощит&quot;"/>
        <s v="ООО Ориннокс&quot;"/>
      </sharedItems>
    </cacheField>
    <cacheField name=" 4" numFmtId="0">
      <sharedItems containsBlank="1" count="4">
        <s v="счет принят клиентом, да/нет"/>
        <s v="да"/>
        <m/>
        <s v=" "/>
      </sharedItems>
    </cacheField>
    <cacheField name=" 5">
      <sharedItems containsBlank="1" containsMixedTypes="1" containsNumber="1" containsInteger="1" count="590">
        <s v="№ заявки с клиентом"/>
        <n v="1"/>
        <s v="РЭД 13/04-24 от 13.04.2018"/>
        <s v="РЭД 05/04-21 от 5.04.2018"/>
        <s v="РЭД 13/04-25 от 17.04.2018"/>
        <s v="РЭД 18/04-27 от 18.04.2018"/>
        <s v="РЭД 18/04-28 от 23.04.2018"/>
        <s v="РЭД 17/04-26 от 18.04.2018"/>
        <s v="РЭД 27/04-35 от 27.04.2018"/>
        <s v="РЭД 26/04-33 от 26.04.2018"/>
        <s v="РЭД 26/04-32 от 26.04.2018"/>
        <s v="РЭД 26/04-30 от 26.04.2018"/>
        <s v="РЭД 26/04-31 от 26.04.2018"/>
        <s v="РЭД 26/04-34 от 26.04.2018"/>
        <s v="РЭД 05/04-23 от 12.04.2018"/>
        <s v="РЭД 16/05-34 от 16.05.2018"/>
        <s v="РЭД 08/05-39 от 08.05.2018"/>
        <s v="РЭД 25/04-29 от 26.04.2018"/>
        <s v="РЭД 04/05-38 от 04.05.2018"/>
        <s v="РЭД 18/05-45 от 18.05.2018"/>
        <s v="РЭД 18/05-44 от 18.05.2018"/>
        <s v="РЭД 18/05-43 от 18.05.2018"/>
        <s v="РЭД 18/05-46 от 18.05.2018"/>
        <s v="РЭД 15/05-42 от 18.05.2018"/>
        <s v="РЭД 15/05-41 от 15.05.2018"/>
        <s v="РЭД 09/04-22 от 09.04.2018"/>
        <s v="РЭД 15/05-40 от 15.05.2018"/>
        <s v="РЭД 03/05-37 от 03.05.2018"/>
        <s v="РЭД 22/05-47 от 22.05.2018"/>
        <s v="РЭД 23/05-48 от 23.05.2018"/>
        <s v="РЭД 23/05-49 от 23.05.2018"/>
        <s v="РЭД 23/05-51 от 25.05.2018"/>
        <s v="РЭД 31/05-54 от 31.05.2018"/>
        <s v="РЭД 31/05-55 от 31.05.2018"/>
        <s v="РЭД 28/05-54 от 31.05.2018"/>
        <s v="РЭД 01/06-56 от 01.06.2018"/>
        <s v="РЭД 04/06-57 от 04.06.2018"/>
        <s v="РЭД 04/06-58 от 04.06.2018"/>
        <s v="РЭД 04/06-59 от 06.06.2018"/>
        <s v="РЭД 04/06-60 от 06.06.2018"/>
        <s v="РЭД 04/06-62 от 07.06.2018"/>
        <s v="РЭД 04/06-61 от 07.06.2018"/>
        <s v="РЭД 04/06-63 от 08.06.2018"/>
        <s v="РЭД 04/06-64 от 08.06.2018"/>
        <s v="РЭД 04/06-65 от 08.06.2018"/>
        <s v="РЭД 18/06-68 от 18.06.2018"/>
        <s v="РЭД 18/06-66 от 18.06.2018"/>
        <s v="РЭД 18/06-69 от 18.06.2018"/>
        <s v="РЭД 19/06-70 от 19.06.2018"/>
        <s v="РЭД 19/06-71 от 19.06.2018"/>
        <s v="РЭД 20/06-71 от 20.06.2018"/>
        <s v="РЭД 20/06-73 от 21.06.2018"/>
        <s v="РЭД 20/06-74 от 21.06.2018"/>
        <s v="РЭД 22/06-76 от 22.06.2018"/>
        <s v="РЭД 22/06-77 от 22.06.2018"/>
        <s v="РЭД 27/06-78 от 27.06.2018"/>
        <s v="РЭД 27/06-79 от 27.06.2018"/>
        <s v="РЭД 28/06-80 от 28.06.2018"/>
        <s v="РЭД 29/06-81 от 29.06.2018"/>
        <s v="РЭД 03/07-83 от 03.07.2018"/>
        <s v="РЭД 03/07-84 от 03.07.2018"/>
        <s v="РЭД 04/07-90 от 04.07.2018"/>
        <s v="РЭД 05/07-87 от 05.07.2018"/>
        <s v="РЭД 05/07-86 от 05.07.2018"/>
        <s v="РЭД 05/07-88 от 05.07.2018"/>
        <s v="РЭД 05/07-89 от 05.07.2018"/>
        <s v="РЭД 06/07-92 от 06.07.2018"/>
        <s v="РЭД 06/07-93 от 06.07.2018"/>
        <s v="РЭД 09/07-94 от 09.07.2018"/>
        <s v="РЭД 09/07-95 от 09.07.2018"/>
        <s v="РЭД 09/07-96 от 10.07.2018"/>
        <s v="РЭД 10/07-97 от 10.07.2018"/>
        <s v="РЭД 11/07-99 от 11.07.2018"/>
        <s v="РЭД 16/07-101 от 11.07.2018"/>
        <s v="РЭД 16/07-102 от 16.07.2018"/>
        <s v="РЭД 17/07-100 от 17.07.2018"/>
        <s v="РЭД 18/07-104 от 18.07.2018"/>
        <s v="РЭД 17/07-103 от 17.07.2018"/>
        <s v="РЭД 18/07-105 от 18.07.2018"/>
        <s v="РЭД 19/07-106 от 19.07.2018"/>
        <s v="РЭД 19/07-107 от 19.07.2018"/>
        <s v="РЭД 20/07-109 от 20.07.2018"/>
        <s v="РЭД 23/07-111 от 23.07.2018"/>
        <s v="РЭД 24/07-113 от 24.07.2018"/>
        <s v="РЭД 24/07-112 от 24.07.2018"/>
        <s v="РЭД 25/07-114 от 25.07.2018"/>
        <s v="РЭД 26/07-116 от 26.07.2018"/>
        <s v="РЭД 26/07-117 от 26.07.2018"/>
        <s v="РЭД 27/07-118 от 27.07.2018"/>
        <s v="РЭД 27/07-111 от 27.07.2018"/>
        <s v="РЭД 27/07-120 от 27.07.2018"/>
        <s v="РЭД 30/07-122 от 30.07.2018"/>
        <s v="РЭД 31/07-123 от 31.07.2018"/>
        <s v="РЭД 30/07-121 от 30.07.2018"/>
        <s v="Упаковка Автоваз"/>
        <s v="Упаковка Жатко"/>
        <s v="РЭД 03/08-124 от 03.08.2018"/>
        <s v="РЭД 03/08-126 от 03.08.2018"/>
        <s v="РЭД 03/08-127 от 03.08.2018"/>
        <s v="РЭД 03/08-128 от 03.08.2018"/>
        <s v="РЭД 06/08-129 от 06.08.2018"/>
        <s v="РЭД 06/08-130 от 06.08.2018"/>
        <s v="РЭД 07/08-131 от 07.08.2018"/>
        <s v="РЭД 07/08-132 от 07.08.2018"/>
        <s v="РЭД 07/08-133 от 07.08.2018"/>
        <s v="РЭД 07/08-134 от 07.08.2018"/>
        <s v="РЭД 07/08-135 от 07.08.2018"/>
        <s v="РЭД 09/08-136 от 09.08.2018"/>
        <s v="РЭД 09/08-137 от 07.08.2018"/>
        <s v="РЭД 10/08-138 от 10.08.2018"/>
        <s v="РЭД 13/08-139 от 13.08.2018"/>
        <s v="РЭД 13/08-140 от 13.08.2018"/>
        <s v="РЭД 13/08-141 от 13.08.2018"/>
        <s v="РЭД 14/08-142 от 14.08.2018"/>
        <s v="РЭД 15/08-143 от 15.08.2018"/>
        <s v="РЭД 16/08-144 от 16.08.2018"/>
        <s v="РЭД 16/08-145 от 16.08.2018"/>
        <s v="РЭД 21/08-146 от 21.08.2018"/>
        <s v="РЭД 21/08-147 от 21.08.2018"/>
        <s v="РЭД 22/08-148 от 22.08.2018"/>
        <s v="Фумигация"/>
        <s v="РЭД 27/08-149 от 27.08.2018"/>
        <s v="РЭД 28/08-150 от 28.08.2018"/>
        <s v="РЭД 28/08-152 от 28.08.2018"/>
        <s v="РЭД 28/08-151 от 28.08.2018"/>
        <s v="РЭД 29/08-153 от 29.08.2018"/>
        <s v="РЭД 30/08-155 от 30.08.2018"/>
        <s v="РЭД 30/08-156 от 30.08.2018"/>
        <s v="РЭД 30/08-154 от 30.08.2018"/>
        <s v="РЭД 30/08-157 от 30.08.2018"/>
        <s v="РЭД 31/08-158 от 31.08.2018"/>
        <s v="РЭД 31/08-159 от 31.08.2019"/>
        <s v="РЭД 01/09-160 от 01.09.2018"/>
        <s v="РЭД 03/09-162 от 03.09.2018"/>
        <s v="РЭД 04/09-163/164 от 04.09.2018"/>
        <s v="РЭД 05/09-165 от 05.09.2018"/>
        <s v="РЭД 05/09-166 от 05.09.2018"/>
        <s v="РЭД 06/09-167 от 06.09.2018"/>
        <s v="РЭД 06/09-170 от 06.09.2018"/>
        <s v="РЭД 07/09-168 от 07.09.2018"/>
        <s v="РЭД 10/09-171 от 10.09.2018"/>
        <s v="РЭД 10/09-172 от 10.09.2018"/>
        <s v="РЭД 10/09-173 от 10.09.2018"/>
        <s v="РЭД 10/09-174 от 10.09.2018"/>
        <s v="РЭД 03/09-169 от 03.09.2018"/>
        <s v="РЭД 11/09-175 от 11.09.2018"/>
        <s v="РЭД 11/09-177/178 от 11.09.2018"/>
        <s v="РЭД 11/09-176 от 11.09.2018"/>
        <s v="РЭД 12/09-179 от 12.09.2018"/>
        <s v="РЭД 12/09-180 от 12.09.2018"/>
        <s v="РЭД 13/09-183 от 13.09.2018"/>
        <s v="РЭД 13/09-181/182 от 13.09.2018"/>
        <s v="РЭД 13/09-184 от 13.09.2018"/>
        <s v="РЭД 14/09-185/186 от 14.09.2018"/>
        <s v="РЭД 17/09-187 от 17.09.2018"/>
        <s v="РЭД 18/09-188 от 18.09.2018"/>
        <s v="РЭД 18/09-189 от 18.09.2018"/>
        <s v="РЭД 18/09-190 от 18.09.2018"/>
        <s v="РЭД 19/09-192 от 19.09.2018"/>
        <s v="РЭД 19/09-191/191 от 19.09.2018"/>
        <s v="РЭД 20/09-193 от 20.09.2018"/>
        <s v="РЭД 20/09-194 от 20.09.2018"/>
        <s v="РЭД 21/09-196 от 21.09.2018"/>
        <s v="РЭД 21/09-195 от 21.09.2018"/>
        <s v="РЭД 21/09-197/198 от 20.09.2018"/>
        <s v="РЭД 21/09-199 от 20.09.2018"/>
        <s v="РЭД 21/09-200 от 20.09.2018"/>
        <s v="РЭД 20/09-201/202 от 20.09.2018"/>
        <s v="РЭД 24/09-203 от 24.09.2018"/>
        <s v="РЭД 24/09-204 от 24.09.2018"/>
        <s v="РЭД 25/09-205/206 от 27.09.2018"/>
        <s v="РЭД 25/09-208 от 25.09.2018"/>
        <s v="РЭД 25/09-209 от 25.09.2018"/>
        <s v="РЭД 26/09-210 от 26.09.2010"/>
        <s v="РЭД 26/09-211/212 от 26.09.2010"/>
        <s v="РЭД 26/09-214 от 26.09.2018"/>
        <s v="РЭД 26/09-213 от 26.09.2018,"/>
        <s v="РЭД 27/09-218/219 от 20.09.2028"/>
        <s v="РЭД 27/09-220 от 27.09.2018"/>
        <s v="РЭД 27/09-215 от 27.09.2018"/>
        <s v="РЭД 27/09-221 от 27.09.2018"/>
        <s v="РЭД 27/09-216/217от 27.09.2018"/>
        <s v="РЭД 28/09-226 от 28.09.2018"/>
        <s v="РЭД 28/09-225 от 28.09.2018"/>
        <s v="РЭД 27/09-222 от 27.09.2018"/>
        <s v="РЭД 28/09-224 от 28.09.2018"/>
        <s v="РЭД 28/09-227 от 28.09.2018"/>
        <s v="приложение к договору заявка № 6"/>
        <s v="приложение к договору заявка № 7"/>
        <s v="за изготовление поддонов"/>
        <s v="РЭД 01/10-228/229 от 01.10.2018"/>
        <s v="РЭД 01/10-230 от 01.10.2018"/>
        <s v="РЭД 01/10-231 от 01.10.2018"/>
        <s v="РЭД 01/10-232/233 от 01.10.2018"/>
        <s v="РЭД 01/10-234 от 01.10.2018"/>
        <s v="РЭД 01/10-235 от 01.10.2018"/>
        <s v="РЭД 02/10-236 от 02.10.2018"/>
        <s v="РЭД 02/10-237 от 02.10.2018"/>
        <s v="РЭД 02/10-238 от 02.10.2018"/>
        <s v="РЭД 02/10-239 от 02.10.2018"/>
        <s v="РЭД 02/10-240 от 02.10.2018"/>
        <s v="РЭД 02/10-241 от 02.10.2018"/>
        <s v="РЭД 02/10-242 от  02.10.2018"/>
        <s v="РЭД 02/10-243 от 02.10.2018"/>
        <s v="РЭД 03/10-245 от 03.10.2018"/>
        <s v="РЭД 03/10-244/246 от 02.10.2018"/>
        <s v="РЭД 03/10-247 от 03.10.2018"/>
        <s v="РЭД 04/10-248 от 04.10.2018"/>
        <s v="РЭД 04/10-250 от 04.10.2018"/>
        <s v="РЭД 05/10-250 от 05.10.2018"/>
        <s v="РЭД 04/10-249 от 04.10.2018"/>
        <s v="РЭД 05/10-252 от 05.10.2018"/>
        <s v="РЭД 05/10-251 от 05.10.2018"/>
        <s v="РЭД 05/10-253 от 05.10.2018"/>
        <s v="РЭД 05/10-254 от 05.10.2018"/>
        <s v="РЭД 05/10-255 от 05.10.2018"/>
        <s v="РЭД 05/10-256 от 05.10.2018"/>
        <s v="РЭД 08/10-257 от 08.10.2018"/>
        <s v="РЭД 08/10-258 от 08.10.2018"/>
        <s v="РЭД 08/10-259 от 08.10.2018"/>
        <s v="РЭД 08/10-260 от 08.10.2018"/>
        <s v="РЭД 08/10-261 от 08.10.2018"/>
        <s v="РЭД 08/10-262 от 08.10.2018"/>
        <s v="РЭД 08/10-263 от 08.10.2018"/>
        <s v="РЭД 08/10-264 от 08.10.2018"/>
        <s v="РЭД 08/10-265 от 08.10.2018"/>
        <s v="РЭД 08/10-266 от 08.10.2018"/>
        <s v="РЭД 09/10-267 от 09.10.2018"/>
        <s v="РЭД 09/10-269 от 09.10.2018"/>
        <s v="РЭД 09/10-270/271 от 09.10.2018"/>
        <s v="РЭД 11/10-272/273 от 11.10.2018"/>
        <s v="РЭД 11/10-274 от 11.10.2018"/>
        <s v="РЭД 11/10-275 от 11.10.2018"/>
        <s v="РЭД 11/10-276 от 11.10.2018"/>
        <s v="упаковка"/>
        <s v="РЭД 11/10-277 от 11.10.2018"/>
        <s v="РЭД 12/10-280 от 12.10.2018"/>
        <s v="РЭД 12/10-278/279от 12.10.2018"/>
        <s v="РЭД 12/10-282 от 12.10.2018"/>
        <s v="РЭД 12/10-283 от 12.10.2018"/>
        <s v="РЭД 12/10-281 от 12.10.2018"/>
        <s v="РЭД 15/10-284/285 от 15.10.2018"/>
        <s v="РЭД 15/10-286/287 от 15.10.2018"/>
        <s v="РЭД 15/10-288 от 15.10.2018"/>
        <s v="упаковка кузовов"/>
        <s v="РЭД 17/10-289 от 17.10.2018"/>
        <s v="РЭД 17/10-290/292 от 17.10.2018"/>
        <s v="РЭД 08/10-291/293 от 17.10.2018"/>
        <s v="РЭД 19/10-294 от 19.10.2018"/>
        <s v="РЭД 18/10-295 от 18.10.2018"/>
        <s v="РЭД 19/10-296 от 19.10.2018"/>
        <s v="РЭД 19/10-297/299 от 19.10.2018"/>
        <s v="РЭД 19/10-300298 от 19.10.2018"/>
        <s v="РЭД 19/10-302 от 19.10.2018"/>
        <s v="РЭД 19/10-301 от 19.10.2018"/>
        <s v="РЭД 22/10-303 от 22.10.2018"/>
        <s v="РЭД 22/10-304 от 22.10.2018"/>
        <s v="РЭД 22/10-305 от 22.10.2018"/>
        <s v="РЭД 23/10-305 от 22.10.2018"/>
        <s v="РЭД 23/10-306 от 23.10.2018"/>
        <s v="РЭД 24/10-307 от 24.10.2018"/>
        <s v="РЭД 24/10-308 от 24.10.2018"/>
        <s v="РЭД 24/10-309 от 24.10.2018"/>
        <s v="РЭД 25/10-310 от 24.10.2018"/>
        <s v="РЭД 25/10-311 от 25.10.2018"/>
        <s v="РЭД 25/10-312/316 от 25.10.2018"/>
        <s v="РЭД 26/10-313 от 26.10.2018"/>
        <s v="РЭД 26/10-314 от 26.10.2018"/>
        <s v="РЭД 26/10-315 от 26.10.2018"/>
        <s v="РЭД 26/10-317 от 26.10.2018"/>
        <s v="РЭД 29/10-318 от 26.10.2018"/>
        <s v="РЭД 29/10-319 от 26.10.2018"/>
        <s v="РЭД 29/10-320 от 29.10.2018"/>
        <s v="РЭД 29/10-321 от 29.10.2018"/>
        <s v="РЭД 30/10-322 от 30.10.2018"/>
        <s v="РЭД 30/10-323 от 30.10.2018"/>
        <s v="упаковка КОРОБОК ПЕРЕДАЧ"/>
        <s v="РЭД 31/10-324 от 31.10.2018"/>
        <s v="РЭД 31/10-325 от 31.10.2018"/>
        <s v="РЭД 01/11-327 от 01.10.2018"/>
        <s v="РЭД 01/11-328 от 01.11.2018"/>
        <s v="РЭД 02/11-329 от 02.11.2018"/>
        <s v="РЭД 06/11-333 от 06.11.2018"/>
        <s v="РЭД 06/11-334 от 06.11.2018"/>
        <s v="РЭД 06/11-335/336 от 06.11.2018"/>
        <s v="РЭД 07/11-337 от 07.11.2018"/>
        <s v="РЭД 07/11-338 от 07.11.2018"/>
        <s v="РЭД 07/11-339 от 07.11.2018"/>
        <s v="РЭД 08/11-340 от 08.11.2018"/>
        <s v="РЭД 08/11-341 от 08.11.2018"/>
        <s v="РЭД 08/11-344 от 08.11.2018"/>
        <s v="РЭД 08/11-342/343 от 08.11.2018"/>
        <s v="РЭД 09/11-345 от 09.11.2018"/>
        <s v="РЭД 09/11-346/347 от 09.11.2018"/>
        <s v="РЭД 09/11-348 от 09.11.2018"/>
        <s v="РЭД 09/11-349 от 09.11.2018"/>
        <s v="РЭД 09/11-351 от 09.11.2018"/>
        <s v="РЭД 09/11-352 от 12.11.2018"/>
        <s v="РЭД 09/11-353 от 12.11.2018"/>
        <s v="РЭД 12/11-354 от 12.11.2018"/>
        <s v="РЭД 12/11-359 от 12.11.2018"/>
        <s v="РЭД 12/11-355 от 12.11.2018"/>
        <s v="РЭД 12/11-356 от 12.10.2018"/>
        <s v="РЭД 12/11-357 от 12.10.2018"/>
        <s v="РЭД 12/11-358 от 12.11.2018"/>
        <s v="РЭД 13/11-365 от 12.11.2018"/>
        <s v="РЭД 13/11-367 от 13.11.2018"/>
        <s v="РЭД 13/11-366 от 13.11.2018"/>
        <s v="РЭД 13/11-361 от 13.11.2018"/>
        <s v="РЭД 13/11-363/362 от 13.11.2018"/>
        <s v="РЭД 14/11-369 от 14.11.2018"/>
        <s v="РЭД 13/11-368 от 13.10.2018"/>
        <s v="РЭД 14/11-371 от 14.11.2018"/>
        <s v="РЭД 14/11-370 от 14.11.2018"/>
        <s v="РЭД 15/11-372/373 от 15.11.2018"/>
        <s v="РЭД 15/11-374/375 от 15.11.2018"/>
        <s v="РЭД 15/11-378/377 от 15.11.2018"/>
        <s v="РЭД 15/11-376 от 15.11.2018"/>
        <s v="РЭД 15/11-379 от 15.11.2018"/>
        <s v="РЭД 15/11-380/381 от 15.11.2018"/>
        <s v="РЭД 16/11-382 от 16.11.2018"/>
        <s v="РЭД 16/11-383 от 16.11.2018"/>
        <s v="РЭД 16/11-384 от 16.11.2018"/>
        <s v="РЭД 16/11-385 от 16.11.2018"/>
        <s v="РЭД 16/11-386/387 от 16.11.2018"/>
        <s v="РЭД 16/11-389 от 16.11.2018"/>
        <s v="РЭД 19/11-390 от 19.11.2018"/>
        <s v="РЭД 19/11-391 от 19.11.2018"/>
        <s v="РЭД 19/11-392/393 от 19.11.2018"/>
        <s v="РЭД 19/11-394 от 19.11.2018"/>
        <s v="РЭД 19/11-395 от 19.11.2018"/>
        <s v="РЭД 19/11-396 от 19.11.2018"/>
        <s v="РЭД 20/11-411 от 20.11.2018"/>
        <s v="РЭД 19/11-397 от 19.11.2018"/>
        <s v="РЭД 20/11-398 от 20.11.2018"/>
        <s v="РЭД 20/11-399/400 от 20.11.2018"/>
        <s v="РЭД 20/11-401 от 20.11.2018"/>
        <s v="РЭД 20/11-402 от 20.11.2018"/>
        <s v="РЭД 20/11-405/404 от 20.11.2018"/>
        <s v="РЭД 20/11-406 от 20.11.2018"/>
        <s v="РЭД 20/11-407 от 20.11.2018"/>
        <s v="РЭД 20/11-408/410 от 20.11.2018"/>
        <s v="РЭД 21/11-412 от 21.11.2018"/>
        <s v="РЭД 21/11-413 от 21.11.2018"/>
        <s v="РЭД 21/11-414 от 21.11.2018"/>
        <s v="РЭД 21/11-415/416 от 21.11.2018"/>
        <s v="РЭД 21/11-417 от 21.11.2018"/>
        <s v="РЭД 22/11-418 от 22.11.2018"/>
        <s v="РЭД 22/11-419 от 22.11.2018"/>
        <s v="РЭД 22/11-420 от 22.11.2018"/>
        <s v="РЭД 22/11-421 от 22.11.2018"/>
        <s v="РЭД 22/11-422 от 22.11.2018"/>
        <s v="РЭД 22/11-423 от 22.11.2018"/>
        <s v="РЭД 23/11-426 от 22.11.2018"/>
        <s v="РЭД 23/11-427 от 23.11.2018"/>
        <s v="РЭД 23/11-428 от 23.11.2018"/>
        <s v="РЭД 23/11-429 от 23.11.2018"/>
        <s v="РЭД 23/11-431 от 23.11.2018"/>
        <s v="РЭД 23/11-432 от 23.11.2018"/>
        <s v="РЭД 23/11-430 от 23.11.2018"/>
        <s v="РЭД 26/11-433 от 26.11.2018"/>
        <s v="РЭД 23/11-434 от 26.11.2018"/>
        <s v="РЭД 23/11-437 от 26.11.2018"/>
        <s v="РЭД 23/11-438 от 26.11.2018"/>
        <s v="РЭД 23/11-440 от 26.11.2018"/>
        <s v="РЭД 23/11-439 от 26.11.2018"/>
        <s v="РЭД 23/11-435 от 26.11.2018"/>
        <s v="РЭД 23/11-436 от 26.11.2018"/>
        <s v="РЭД 27/11-447 от 27.11.2018"/>
        <s v="РЭД 27/11-446 от 27.11.2018"/>
        <s v="РЭД 27/11-441/442 от 27.11.2018"/>
        <s v="РЭД 27/11-444 от 27.11.2018"/>
        <s v="РЭД 27/11-445 от 27.11.2018"/>
        <s v="РЭД 29/11-421 от 29.11.2018"/>
        <s v="РЭД 28/11-448 от 28.11.2018"/>
        <s v="РЭД 28/11-449 от 28.11.2018"/>
        <s v="РЭД 29/11-450 от 29.11.2018"/>
        <s v="РЭД 29/11-451 от 29.11.2018"/>
        <s v="РЭД 29/11-453 от 29.11.2018"/>
        <s v="РЭД 29/11-455 от 29.11.2018"/>
        <s v="РЭД 29/11-456 от 29.11.2018"/>
        <s v="РЭД 29/11-458 от 29.11.2018"/>
        <s v="РЭД 30/11-458 от 30.11.2018"/>
        <s v="РЭД 30/11-460 от 30.11.2018"/>
        <s v="РЭД 30/11-466 от 30.11.2018"/>
        <s v="РЭД 30/11-462 от 30.11.2018"/>
        <s v="РЭД 30/11-461 от 30.11.2018"/>
        <s v="РЭД 30/11-459 от 30.11.2018"/>
        <s v="РЭД 30/11-457 от 30.11.2018"/>
        <s v="РЭД 30/11-464/465 от 30.11.2018"/>
        <s v="ТТГ 28/11-1/2 от 28.11.2019"/>
        <s v="РЭД 30/11-464/463 от 03.12.2018"/>
        <s v="РЭД 03/12-469 от 03.12.2018"/>
        <s v="РЭД 03/12-470 от 03.12.2018"/>
        <s v="РЭД 03/12-472/471 от 03.12.2018"/>
        <s v="РЭД 03/12-473 от 03.12.2018"/>
        <s v="РЭД 03/12-474 от 03.12.2018"/>
        <s v="РЭД 03/12-475/476 от 03.12.2018"/>
        <s v="РЭД 04/12-477/478 от 04.12.2018"/>
        <s v="РЭД 04/12-480/479 от 04.12.2018"/>
        <s v="РЭД 04/12-481/482 от 04.12.2018"/>
        <s v="РЭД 04/12-483 от 04.12.2018"/>
        <s v="РЭД 04/12-484 от 04.12.2018"/>
        <s v="РЭД 04/12-485 от 04.12.2018"/>
        <s v="РЭД 05/12-487 от 05.12.2018"/>
        <s v="РЭД 06/12-490 от 06.12.2018"/>
        <s v="РЭД 06/12-488 от 06.12.2018"/>
        <s v="РЭД 10/12-494 от 07.12.2018"/>
        <s v="РЭД 07/12-493/492 от 07.12.2018"/>
        <s v="РЭД 10/12-497/496 от 10.12.2018"/>
        <s v="РЭД 11/12-499/498 от 11.12.2018"/>
        <s v="РЭД 11/12-505/504 от 11.12.2018"/>
        <s v="РЭД 10/12-507/506 от 10.12.2018"/>
        <s v="РЭД 11/12-509/508 от 11.12.2018"/>
        <s v="РЭД 11/12-511/512 от 11.12.2018"/>
        <s v="РЭД 11/12-513/514 от 11.12.2018"/>
        <s v="РЭД 11/12-515/516 от 11.12.2018"/>
        <s v="РЭД 11/12-517/218 от 11.12.2018"/>
        <s v="РЭД 11/12-519/520 от 11.12.2018"/>
        <s v="РЭД 13/12-525/526 от 13.12.2018"/>
        <s v="РЭД 12/12-527/528 от 12.12.2018"/>
        <s v="РЭД 13/12-521/522 от 13.12.2018"/>
        <s v="РЭД 11/12-523/524 от 12.12.2018"/>
        <s v="РЭД 11/12-510 от 12.12.2018"/>
        <s v="РЭД 10/12-503/502 от 10.12.2018"/>
        <s v="РЭД 12/12-529 от 12.12.2018"/>
        <s v="РЭД 12/12-530/531 от 12.12.2018"/>
        <s v="РЭД 12/12-532/533 от 12.12.2018"/>
        <s v="РЭД 13/12-534/535 от 12.12.2018"/>
        <s v="РЭД 13/12-536/537 от 13.12.2018"/>
        <s v="РЭД 13/12-538/539 от 13.12.2018"/>
        <s v="РЭД 13/12-540 от 13.12.2018"/>
        <s v="РЭД 14/12-543 от 14.12.2018"/>
        <s v="РЭД 12/12-544 от 14.12.2018"/>
        <s v="РЭД 17/12-552/552 от 17.12.2018"/>
        <s v="РЭД 17/12-554/553 от 17.12.2018"/>
        <s v="РЭД 17/12-549/550 от 17.12.2018"/>
        <s v="РЭД 17/12-547/548 от 17.12.2018"/>
        <s v="РЭД 17/12-545/546 от 17.12.2018"/>
        <s v="РЭД 17/12-555/556 от 18.12.2018"/>
        <s v="РЭД 14/12-541/542 от 14.12.2018"/>
        <s v="РЭД 19/12-558/558 от 19.12.2018"/>
        <s v="РЭД 19/12-559/560 от 19.12.2018"/>
        <s v="РЭД 19/12-561 от 19.12.2018"/>
        <s v="РЭД 19/12-562 от 19.12.2018"/>
        <s v="РЭД 20/12-565/564 от 20.12.2018"/>
        <s v="б/н от 06.12.2018"/>
        <s v="б/н от 06.12.2019"/>
        <s v="б/н от 06.12.2020"/>
        <s v="РЭД 09/01-2 от 09.01.2019"/>
        <s v="РЭД 09/01-1 от 09.01.2019"/>
        <s v="РЭД 15/01- 05 от 15.01.2019"/>
        <s v="ТТГ 17/01 - 007 от 17.01.2019"/>
        <s v="ТТГ 18/01 - 06 от 18.01.2019"/>
        <s v="ТТГ 18/01 - 08 от 18.01.2019"/>
        <s v="РЭД 22/01- 07 от 22.01.2019"/>
        <s v="№ 8 от 18.01.2019"/>
        <s v="ТТГ 21/01-11 от 21.01.2019"/>
        <s v="ДМ/19/17 от 24.01.2019"/>
        <m/>
        <s v="№ 20 на 12.02.2019 (ТОРА)"/>
        <s v="Услуги фумигации"/>
        <s v="№ 21 на 13.02.2019 (ТОРА)"/>
        <s v="№ РЭД 13/02 от 13.02.2019"/>
        <s v="№ 23 на 14.02.2019"/>
        <s v="№25 на 14.02.2019 (ТОРА)"/>
        <s v="№27 на 14.02.2019"/>
        <s v="№26 на 14.02.2019"/>
        <s v="№28 на 15.02.2019"/>
        <s v="№27 на 18.02.2019 (ТОРА)"/>
        <s v="№29 на 18.02.2019"/>
        <s v="№31 на 21.02.2019"/>
        <s v="№35 на 25.01.2019"/>
        <s v="№30 на 21.02.1019 (ТОРА)"/>
        <s v="№33 на 22.02.2019 (ТОРА)"/>
        <s v="№35 на 22.02.2019 (ТОРА)"/>
        <s v="№ РЭД 27/02 - 38 от 27.02.2019"/>
        <s v="№41 на 27.02.2019"/>
        <s v="№39 на 27.02.2019"/>
        <s v="№40 на 27.02.2019"/>
        <s v="№36 на 26.02.2019"/>
        <s v="№37 на 26.02.2019"/>
        <s v="№43 на 27.02.2019"/>
        <s v="№ 35 на 22.02.2019"/>
        <s v="№ 31 на 21.02.2019"/>
        <s v="№41 на28.02.2019 (ТОРА)"/>
        <s v="№ РЭД 28/02 - 46 от 28.02.2019"/>
        <s v="№ 48 на 01.03.2019"/>
        <s v="№ РЭД 28/02 - 48 от 28.02.2019"/>
        <s v="№ 49 на 01.03.2019"/>
        <s v="№ 45  на 04.03.2019"/>
        <s v="№47 на 28.02.2019 (ТОРА)"/>
        <s v="№ 294 от 07.03.2019"/>
        <s v="№ 50 на 06.03.2019"/>
        <s v="№ 52 на 01.03.2019"/>
        <s v="№ РЭД 11/03 - 51 от 11.03.2019"/>
        <s v="№ 51 на 11.03.2019"/>
        <s v="№ 38 на 12.03.2019 (ТОРА)"/>
        <s v="№ 59 на 12.03.2019 (ТОРА)"/>
        <s v="№54 на 12.03.2019 (ТОРА)"/>
        <s v="№51 на 07.03.2019 (ТОРА)"/>
        <s v="№70 на 12.03.2019 "/>
        <s v="№69 на 12.03.2019"/>
        <s v="№54 на 12.03.2019 "/>
        <s v="№52 на 11.03.2019 (ТОРА)"/>
        <s v="№63 на 14.03.2019"/>
        <s v="№71 на 14.03.2019"/>
        <s v="№ РЭД 14/03 - 67 от 14.03.2019"/>
        <s v="№ ДМ/19/17 №0184"/>
        <s v="№81 на 14.03.2019"/>
        <s v="№ 303 от 14.03.2019 (РЭД)"/>
        <s v="№ 27 ОТ 14.02.2019"/>
        <s v="№ 66 от 15.03.2019 (ТОРА)"/>
        <s v="№ 71 от 18.03.2019"/>
        <s v="№ 72 от 18.03.2019"/>
        <s v="№ 73 от 18.03.2019"/>
        <s v="№ 70 от 18.03.2019"/>
        <s v="№ РЭД 15/03 -67 от 15.03.2019"/>
        <s v="№76 на 19.03.2019"/>
        <s v="№74 на 19.03.2019"/>
        <s v="№ РЭД 19/03 № 77 от 19.03.19"/>
        <s v="№ РЭД 19/03 № 78 от 19.03.19"/>
        <s v="№ 79 на 20.03.2019"/>
        <s v="№ 80 от 20.03.2019"/>
        <s v="№ 75 от 19.03.2019"/>
        <s v="№ 81/82 ОТ 22.03.2019"/>
        <s v="№91 на 22.03.2019 (ТОРА)"/>
        <s v="№88 на 21.03.2019 (ТОРА)"/>
        <s v="№78 на 21.03.2019 (ТОРА)"/>
        <s v="№95 на 25.03.2019 (ТОРА)"/>
        <s v="№92 на 25.03.2019 (ТОРА)"/>
        <s v="№94 на 25.03.2019 (ТОРА)"/>
        <s v="№ 91 на 26.06.2019 РЭД"/>
        <s v="№ 92 на 26.06.2019 РЭД"/>
        <s v="№ РЭД 26/03 -88 от 26.03.19"/>
        <s v="№ 95 от 27.03.2019"/>
        <s v="№ РЭД 27/03 -94 от 27.03.19"/>
        <s v="№ 98 от 28.03.2019"/>
        <s v="№ 97 от 28.03.2019"/>
        <s v="№99 от 27.03.2019 (ТОРА)"/>
        <s v="№99 от 28.03.2019 (ТОРА)"/>
        <s v="№ 100 от 29.03.2019 (ТОРА)"/>
        <s v="№ 103 от 29.03.2019 (ТОРА)"/>
        <s v="№ РЭД 01/04 -105 от 01.04.19"/>
        <s v="№ РЭД 01/04 -106 от 01.04.19"/>
        <s v="№ РЭД 01/04 -103 от 01.04.19"/>
        <s v="№ РЭД 02/04 -110 от 02.04.19"/>
        <s v="№ 107 от 02.04.2019 (ТОРА)"/>
        <s v="№109 от 02.04.2019 (ТОРА)"/>
        <s v="№110 от 02.04.2019 (ТОРА)"/>
        <s v="№ РЭД 111 от 03.04.2019"/>
        <s v="№ РЭД 114 от 04.04.2019"/>
        <s v="№ РЭД 120  от 05.04.2019"/>
        <s v="№ 122 от 05.04.2019 (ТОРА)"/>
        <s v="№ 02/04 - 108 от 02.04.19 (ТОРА)"/>
        <s v="№ 01/04 - 105 от 01.04.19 (ТОРА)"/>
        <s v="№ РЭД 03/04 - 111 от 03.04.2019"/>
        <s v="№ 112 от 04.04.19 (ТОРА)"/>
        <s v="№ 124 от 08.04.2019 (ТОРА)"/>
        <s v="№ РЭД 09/04 - 125 от 09.04.2019"/>
        <s v="№ 09/04-126 от 09.04.2019 (ТОРА)"/>
        <s v="№ РЭД 09/04-127 от 10.04.2019"/>
        <s v="№ 03/04 - 111 ОТ 03.04.2019 (ТОРА)"/>
        <s v="№ РЭД 11/04 - 128 от 11.04.2019"/>
        <s v="№ 130 от 11.04.2019 (ТОРА)"/>
        <s v="№ 11/04 - 131 от 11.04.2019 (ТОРА)"/>
        <s v="№ 141 на 12.04.2019 (ТОРА)"/>
        <s v="№144 на 12.04.2019 (ТОРА)"/>
        <s v="№145 на 12.04.2019 (ТОРА)"/>
        <s v="№146 на 12.04.2019 (ТОРА)"/>
        <s v="№ 134 от 15.04.2019"/>
        <s v="№ 133 от 15.04.2019"/>
        <s v="№ 132 от 15.04.2019"/>
        <s v="№ 150 от 17.04.2019 (ТОРА)"/>
        <s v="№ РЭД 22/04 - 146 от 22.04.2019"/>
        <s v="№ РЭД 25/04 - 169 от 25.04.2019"/>
        <s v="№ РЭД 25/04 - 170 от 25.04.2019"/>
        <s v="№ РЭД 24/04 - 166 от 24.04.2019"/>
        <s v="№ РЭД 17/04 - 139 от 17.04.2019"/>
        <s v="№ РЭД 22/04 - 162 от 22.04.2019"/>
        <s v="№ РЭД  18/04 - 158 от 18.04.2019"/>
        <s v="№ РЭД 26/04 - 180 от 26.04.2019"/>
        <s v="№ 177 от 24.04.2019"/>
        <s v="№159 от 24.04.2019"/>
        <s v="№ 188 от 26.04.2019"/>
        <s v="№ 189 от 26.04.2019"/>
        <s v="№ РЭД 26/04 от 26.04.2019"/>
        <s v="№ РЭД 29/04 № 191 от 29.04.2019"/>
        <s v="№ РЭД 23/04 163 от 23.04.2019"/>
        <s v="№ РЭД 29/04 190 от 29.04.2019"/>
      </sharedItems>
    </cacheField>
    <cacheField name=" 6">
      <sharedItems containsDate="1" containsBlank="1" containsMixedTypes="1" count="212">
        <s v="дата заявки"/>
        <d v="2018-05-15T00:00:00"/>
        <d v="2018-04-13T00:00:00"/>
        <d v="2018-04-05T00:00:00"/>
        <d v="2018-04-17T00:00:00"/>
        <d v="2018-04-18T00:00:00"/>
        <d v="2018-04-23T00:00:00"/>
        <d v="2018-04-27T00:00:00"/>
        <d v="2018-04-26T00:00:00"/>
        <d v="2018-04-28T00:00:00"/>
        <d v="2018-04-12T00:00:00"/>
        <d v="2018-05-22T00:00:00"/>
        <d v="2018-05-08T00:00:00"/>
        <d v="2018-04-25T00:00:00"/>
        <d v="2018-05-11T00:00:00"/>
        <d v="2018-05-19T00:00:00"/>
        <d v="2018-05-21T00:00:00"/>
        <d v="2018-05-17T00:00:00"/>
        <d v="2018-04-09T00:00:00"/>
        <d v="2018-03-16T00:00:00"/>
        <d v="2018-05-03T00:00:00"/>
        <d v="2018-05-23T00:00:00"/>
        <d v="2018-05-25T00:00:00"/>
        <d v="2018-05-31T00:00:00"/>
        <d v="2018-05-28T00:00:00"/>
        <d v="2018-06-01T00:00:00"/>
        <d v="2018-06-04T00:00:00"/>
        <d v="2018-06-06T00:00:00"/>
        <d v="2018-06-07T00:00:00"/>
        <d v="2018-06-08T00:00:00"/>
        <d v="2018-06-09T00:00:00"/>
        <d v="2018-06-13T00:00:00"/>
        <d v="2018-06-18T00:00:00"/>
        <d v="2018-06-19T00:00:00"/>
        <d v="2018-06-20T00:00:00"/>
        <d v="2018-06-21T00:00:00"/>
        <d v="2018-06-22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m/>
        <d v="2018-08-03T00:00:00"/>
        <d v="2018-08-06T00:00:00"/>
        <d v="2018-08-07T00:00:00"/>
        <d v="2018-08-09T00:00:00"/>
        <d v="2018-08-10T00:00:00"/>
        <d v="2018-08-13T00:00:00"/>
        <d v="2018-08-14T00:00:00"/>
        <d v="2018-08-15T00:00:00"/>
        <d v="2018-08-16T00:00:00"/>
        <d v="2018-08-22T00:00:00"/>
        <d v="2018-08-21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7T00:00:00"/>
        <d v="2018-09-06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2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7T00:00:00"/>
        <d v="2018-10-19T00:00:00"/>
        <d v="2018-10-18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28T00:00:00"/>
        <d v="2018-10-31T00:00:00"/>
        <d v="2018-11-01T00:00:00"/>
        <d v="2018-11-02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9T00:00:00"/>
        <d v="2018-11-27T00:00:00"/>
        <d v="2018-11-28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3T00:00:00"/>
        <d v="2018-12-12T00:00:00"/>
        <d v="2018-12-14T00:00:00"/>
        <d v="2018-12-17T00:00:00"/>
        <d v="2018-12-18T00:00:00"/>
        <d v="2018-12-19T00:00:00"/>
        <d v="2019-12-20T00:00:00"/>
        <d v="2019-12-06T00:00:00"/>
        <d v="2019-01-09T00:00:00"/>
        <d v="2019-01-15T00:00:00"/>
        <d v="2019-01-17T00:00:00"/>
        <d v="2019-01-18T00:00:00"/>
        <d v="2019-01-22T00:00:00"/>
        <d v="2019-01-21T00:00:00"/>
        <d v="2019-01-24T00:00:00"/>
        <d v="2019-01-30T00:00:00"/>
        <d v="2019-02-05T00:00:00"/>
        <d v="2019-02-12T00:00:00"/>
        <d v="2019-02-13T00:00:00"/>
        <d v="2019-02-14T00:00:00"/>
        <d v="2019-02-15T00:00:00"/>
        <d v="2019-02-18T00:00:00"/>
        <d v="2019-02-21T00:00:00"/>
        <d v="2019-02-25T00:00:00"/>
        <d v="2019-02-22T00:00:00"/>
        <d v="2019-02-27T00:00:00"/>
        <d v="2019-02-26T00:00:00"/>
        <d v="2019-02-28T00:00:00"/>
        <d v="2019-03-01T00:00:00"/>
        <d v="2019-03-04T00:00:00"/>
        <d v="2019-03-07T00:00:00"/>
        <d v="2019-03-06T00:00:00"/>
        <d v="2019-03-11T00:00:00"/>
        <d v="2019-03-12T00:00:00"/>
        <d v="2019-03-14T00:00:00"/>
        <d v="2019-03-15T00:00:00"/>
        <d v="2019-03-18T00:00:00"/>
        <d v="2019-03-19T00:00:00"/>
        <d v="2019-03-20T00:00:00"/>
        <d v="2019-03-22T00:00:00"/>
        <d v="2019-03-21T00:00:00"/>
        <d v="2019-03-25T00:00:00"/>
        <d v="2019-03-26T00:00:00"/>
        <d v="2019-03-27T00:00:00"/>
        <d v="2019-03-28T00:00:00"/>
        <d v="2019-03-29T00:00:00"/>
        <d v="2019-04-01T00:00:00"/>
        <d v="2019-04-03T00:00:00"/>
        <d v="2019-04-02T00:00:00"/>
        <d v="2019-04-04T00:00:00"/>
        <d v="2019-04-05T00:00:00"/>
        <d v="2019-04-08T00:00:00"/>
        <d v="2019-04-09T00:00:00"/>
        <d v="2019-04-10T00:00:00"/>
        <d v="2019-04-11T00:00:00"/>
        <d v="2019-04-12T00:00:00"/>
        <d v="2019-04-15T00:00:00"/>
        <d v="2019-04-17T00:00:00"/>
        <d v="2019-04-22T00:00:00"/>
        <d v="2019-04-25T00:00:00"/>
        <d v="2019-04-24T00:00:00"/>
        <d v="2019-04-18T00:00:00"/>
        <d v="2019-04-26T00:00:00"/>
        <d v="2019-04-29T00:00:00"/>
        <d v="2019-04-23T00:00:00"/>
      </sharedItems>
    </cacheField>
    <cacheField name=" 7">
      <sharedItems containsBlank="1" containsMixedTypes="1" containsNumber="1" containsInteger="1" count="14">
        <s v="месяц/ год"/>
        <n v="5"/>
        <n v="4"/>
        <n v="3"/>
        <n v="6"/>
        <n v="7"/>
        <n v="8"/>
        <n v="9"/>
        <n v="10"/>
        <n v="11"/>
        <n v="12"/>
        <n v="1"/>
        <n v="2"/>
        <m/>
      </sharedItems>
    </cacheField>
    <cacheField name="Откуда, вся информация" numFmtId="0">
      <sharedItems containsBlank="1" count="208">
        <s v="место загрузки"/>
        <s v="Испания"/>
        <s v="Белоярский (Свердловская обл.)"/>
        <s v="Тольятти Самарская область"/>
        <s v="Тульская область г. Алексин"/>
        <s v="Вологодская область, г. Волжский"/>
        <s v="Тульская область г. Узловая"/>
        <s v="п. Шушары Санкт-Петербург"/>
        <s v="Санкт-Петербург"/>
        <s v="Тольятти Самарская область х2"/>
        <s v="Советск"/>
        <s v="Советск-Венев Тульская обл."/>
        <s v="Казань"/>
        <s v="Тольятти"/>
        <s v="Челябинск"/>
        <s v="Ульяновск"/>
        <s v="Кстово Нижегородская обл"/>
        <s v="г. Волгоград"/>
        <s v="г. Казань"/>
        <s v="Хотьково МО"/>
        <s v="Липецкая область Грязнинский р-н, с. Казинка"/>
        <s v="Тольятти Самарская обл х2"/>
        <s v="Советск (Тульская область)"/>
        <s v="Салаир Кемеровская область"/>
        <s v="Советск Венев (Тульская область)"/>
        <s v="Тольятти (Самарская область)"/>
        <s v="пос. Белоярский СВ"/>
        <s v="Советск Тульская обл."/>
        <s v="Венев (Тульская область)"/>
        <s v="Венев - Советск (Тульская область)"/>
        <s v="Набережные Челны"/>
        <s v="Подольск МО"/>
        <s v="Покров (Подольский р-н)"/>
        <s v="Советск - Венев (Тульская обл)"/>
        <s v="Екатеринбург"/>
        <s v="г. Челябинск"/>
        <s v="г. Дзержинск"/>
        <s v="Бокситогорск ЛО"/>
        <s v="Великие Луки, Россия"/>
        <s v="Шушары Санкт-Петербург"/>
        <s v="Белорецк"/>
        <s v="г.Дзержинск (Нижегородской обл.)"/>
        <s v="Шереметьево Карго"/>
        <s v="г. Москва"/>
        <s v="г. Красноярск"/>
        <s v="Домодедово МО"/>
        <s v="г. Магнитогорск-г. Магнитогорск"/>
        <s v="с. Покров Подольский р-н МО"/>
        <m/>
        <s v="г. Екатеринбург"/>
        <s v="Турция, Бурса"/>
        <s v="г. Пенза"/>
        <s v="г. Стрельна ЛО"/>
        <s v="пос. Белоярский Свердловской области "/>
        <s v="Венев - Советск Тульская область"/>
        <s v="г. Всеволожск"/>
        <s v="г. Кувшиново (Тверская обл.)"/>
        <s v="Москва "/>
        <s v="Большой сундарь"/>
        <s v="г. Новочебоксарск"/>
        <s v="г. Нижний Новгород"/>
        <s v="г. Домодедово МО"/>
        <s v="Усть-Кут "/>
        <s v="Смышляевка Самара"/>
        <s v="Нижний Новгород"/>
        <s v="Внуково МО"/>
        <s v="г. Подольск"/>
        <s v="г. Новосибирск"/>
        <s v="Москва 2 места"/>
        <s v="г. Тольятти"/>
        <s v="г. Краснодар, г. Ростов-на-Дону"/>
        <s v="г. Самара"/>
        <s v="г. Тимашевск"/>
        <s v="ст. Дондуковская Республика Адыгея"/>
        <s v="г. Камен-Шахтинский Ростовская область"/>
        <s v="г. Калуга "/>
        <s v="д. Трошково Раменский р-н МО"/>
        <s v="г. Новосибирск "/>
        <s v="Венев-Советск (Тульской области)"/>
        <s v="г. Советск, г. Венев (Тульякой области)"/>
        <s v="ст. Павловская Краснодарский край"/>
        <s v="г. Тольятти (Самарская область)"/>
        <s v="г. Мытищи МО"/>
        <s v="г. Советск (Тульякой области)"/>
        <s v="г. Ульяновск"/>
        <s v="г. Пыть-Ях2"/>
        <s v="г. Советск -г. Венев (Тульская область)"/>
        <s v="ст. Новотитановская Краснодарский край"/>
        <s v="г. Королев МО"/>
        <s v="с. Ишлы РБ"/>
        <s v="г. Тюмень"/>
        <s v="с. Ягодное, Ставропольский р-н Самарская область"/>
        <s v="г. Реммаш"/>
        <s v="г. Советск г. Венев. (Тульякой области)"/>
        <s v="г. Санкт-Петербург"/>
        <s v="г. Владимир"/>
        <s v="г. Стерлитамак"/>
        <s v="г. Аксай -Ижевск-Пермь"/>
        <s v="п. Смышляевка Самарская обл."/>
        <s v="г. Волжск Республика Мари Эл"/>
        <s v="г. Советск Тульской области"/>
        <s v="г. Набережные челны"/>
        <s v="г. Советск (Тульская область)"/>
        <s v="г. Дзержинск "/>
        <s v="Ногинский р-н МО"/>
        <s v="г. Пермь"/>
        <s v="г. Балашиха"/>
        <s v="Ломоносовский р-н ЛО"/>
        <s v="г. Тольятти (Самарская область) кругорейс"/>
        <s v="г. Обнинск"/>
        <s v="пос. Львовский Подольский р-н МО"/>
        <s v="г. Белый Раст"/>
        <s v="г. Тольятти "/>
        <s v="Бурса Турция"/>
        <s v="г. Львовский"/>
        <s v="г. Ржев"/>
        <s v="г. Краснодар"/>
        <s v="г. Тольятти Самарская область"/>
        <s v="г. Тольятти (Самарская область)х2"/>
        <s v="г. Советск (Тульской области)"/>
        <s v="г. Химки х2"/>
        <s v="г.Санкт-Петербург"/>
        <s v="п.Шушары Санкт-Петербург"/>
        <s v="г.Венев, Тульская обл."/>
        <s v="г.Стерлитамак"/>
        <s v="п.Михнево, МО"/>
        <s v="г.Подольск, МО"/>
        <s v="г. Киров"/>
        <s v="г.Краснодар"/>
        <s v="г.Казань"/>
        <s v="г.Реммаш"/>
        <s v="ст.Дондуковская, Адыгея"/>
        <s v="пос.Вознесенка, Челябинская обл."/>
        <s v="Верхняя Пышма, Свердловская обл."/>
        <s v="г.Тольятти"/>
        <s v="г. Ногинск"/>
        <s v="г. Старая Купавна"/>
        <s v="г. Тольятти Х2"/>
        <s v="г. Ростов-на Дону-"/>
        <s v="г.Омск"/>
        <s v="г.Набережные Челны"/>
        <s v="г.Отрадное, Ленинградская обл."/>
        <s v="пос.Шушары, Санкт-Петербург"/>
        <s v="г.Коноково"/>
        <s v="г.Домодедово, МО"/>
        <s v="Шреметьево, МО"/>
        <s v="г. Коломна"/>
        <s v="Дорохово"/>
        <s v="с. Абсалямова РТ"/>
        <s v="пос. Ульяновка"/>
        <s v="г. Магнитогорск ЧО"/>
        <s v="Шеремтьево"/>
        <s v="г. Людиново"/>
        <s v="п.Дорохово"/>
        <s v="г.Советск"/>
        <s v="Михнево, МО"/>
        <s v="Бурса, Турция"/>
        <s v="г. Ульяновск РФ"/>
        <s v="С. Абсалямово "/>
        <s v="МО г. Старая Купавна"/>
        <s v="г. Первоуральск"/>
        <s v="Балашиха"/>
        <s v="Ногинск - Львовский"/>
        <s v="Львовский, МО"/>
        <s v="Обухово"/>
        <s v="Шереметьево, Москва"/>
        <s v="Белый Раст, МО"/>
        <s v="г. Ставрополь"/>
        <s v="Шебекино Белгородская область "/>
        <s v="Тюмень"/>
        <s v="Липецк"/>
        <s v="Калуга"/>
        <s v="Шушары, Санкт-Петербург"/>
        <s v="Первоуральск"/>
        <s v="г. Шушары Санкт-Петербург"/>
        <s v="Раменское, МО"/>
        <s v="Гай, Оренбургская обл."/>
        <s v="Владимир"/>
        <s v="Шереметьво Карго"/>
        <s v="Краснодар"/>
        <s v="г. Куйбышев Новосибирская область"/>
        <s v="г. Кубинка МО"/>
        <s v="г. Советск Тульской облати"/>
        <s v="Стерлитамак"/>
        <s v="Похвитнево"/>
        <s v="Златоуст ЧО"/>
        <s v="г. Венев/г. Советск ТО"/>
        <s v="г. Павловская"/>
        <s v="г. Саратов"/>
        <s v="г. Липецк"/>
        <s v="г. Елабуга"/>
        <s v="г.Сясьстрой"/>
        <s v="Николаевка, Ульяновская обл."/>
        <s v="ст. Павловская Краснодарский "/>
        <s v="г. Озеры МО"/>
        <s v="г. Калуга х2"/>
        <s v="г. Голицыно МО"/>
        <s v="г.Елабуга"/>
        <s v="г. Сарапул"/>
        <s v="г. Яровое "/>
        <s v="Новосибирск"/>
        <s v="Правдинский, МО"/>
        <s v="Ступино, МО"/>
        <s v="г.Алексин "/>
        <s v="Елабуга"/>
        <s v="Львово"/>
        <s v="г. СоветскТульская область"/>
        <s v="г. Электростать МО"/>
      </sharedItems>
    </cacheField>
    <cacheField name=" 8">
      <sharedItems containsDate="1" containsBlank="1" containsMixedTypes="1" count="253">
        <s v="когда загрузка"/>
        <d v="2018-05-16T00:00:00"/>
        <d v="2018-04-16T00:00:00"/>
        <d v="2018-04-14T00:00:00"/>
        <d v="2018-04-18T00:00:00"/>
        <d v="2018-04-19T00:00:00"/>
        <d v="2018-04-24T00:00:00"/>
        <d v="2018-04-28T00:00:00"/>
        <d v="2018-04-17T00:00:00"/>
        <d v="2018-05-22T00:00:00"/>
        <d v="2018-05-10T00:00:00"/>
        <d v="2018-04-25T00:00:00"/>
        <d v="2018-05-14T00:00:00"/>
        <d v="2018-05-19T00:00:00"/>
        <d v="2018-05-18T00:00:00"/>
        <d v="2018-05-17T00:00:00"/>
        <d v="2018-04-10T00:00:00"/>
        <d v="2018-05-21T00:00:00"/>
        <d v="2018-03-21T00:00:00"/>
        <d v="2018-05-05T00:00:00"/>
        <d v="2018-06-29T00:00:00"/>
        <d v="2018-05-23T00:00:00"/>
        <d v="2018-05-24T00:00:00"/>
        <d v="2018-05-26T00:00:00"/>
        <d v="2018-05-31T00:00:00"/>
        <d v="2018-06-01T00:00:00"/>
        <d v="2018-06-04T00:00:00"/>
        <d v="2018-06-05T00:00:00"/>
        <d v="2018-06-06T00:00:00"/>
        <d v="2018-06-08T00:00:00"/>
        <d v="2018-06-09T00:00:00"/>
        <d v="2018-06-15T00:00:00"/>
        <d v="2018-06-10T00:00:00"/>
        <d v="2018-06-13T00:00:00"/>
        <d v="2018-06-19T00:00:00"/>
        <d v="2018-06-20T00:00:00"/>
        <d v="2018-06-22T00:00:00"/>
        <d v="2018-06-21T00:00:00"/>
        <d v="2018-06-25T00:00:00"/>
        <d v="2018-06-26T00:00:00"/>
        <d v="2018-07-02T00:00:00"/>
        <d v="2018-06-28T00:00:00"/>
        <d v="2018-07-04T00:00:00"/>
        <d v="2018-07-06T00:00:00"/>
        <d v="2018-07-08T00:00:00"/>
        <d v="2018-07-09T00:00:00"/>
        <d v="2018-07-07T00:00:00"/>
        <d v="2018-07-12T00:00:00"/>
        <d v="2018-07-16T00:00:00"/>
        <s v="18-19.07.2018"/>
        <d v="2018-07-11T00:00:00"/>
        <s v="12-13.07"/>
        <d v="2018-07-19T00:00:00"/>
        <d v="2018-07-18T00:00:00"/>
        <d v="2018-07-20T00:00:00"/>
        <d v="2018-07-22T00:00:00"/>
        <d v="2018-07-24T00:00:00"/>
        <d v="2018-07-25T00:00:00"/>
        <d v="2018-07-26T00:00:00"/>
        <d v="2018-07-27T00:00:00"/>
        <d v="2018-07-28T00:00:00"/>
        <d v="2018-07-31T00:00:00"/>
        <d v="2018-08-01T00:00:00"/>
        <m/>
        <d v="2018-08-03T00:00:00"/>
        <d v="2018-08-07T00:00:00"/>
        <d v="2018-08-08T00:00:00"/>
        <d v="2018-08-10T00:00:00"/>
        <d v="2018-08-11T00:00:00"/>
        <d v="2018-08-14T00:00:00"/>
        <n v="20"/>
        <d v="2018-08-15T00:00:00"/>
        <d v="2018-08-18T00:00:00"/>
        <d v="2018-08-17T00:00:00"/>
        <d v="2018-08-16T00:00:00"/>
        <d v="2018-08-24T00:00:00"/>
        <d v="2018-08-22T00:00:00"/>
        <d v="2018-08-25T00:00:00"/>
        <d v="2018-08-27T00:00:00"/>
        <d v="2018-08-28T00:00:00"/>
        <d v="2018-08-30T00:00:00"/>
        <d v="2018-09-01T00:00:00"/>
        <d v="2018-09-03T00:00:00"/>
        <d v="2018-09-02T00:00:00"/>
        <d v="2018-08-31T00:00:00"/>
        <d v="2018-08-21T00:00:00"/>
        <s v="01/02.09"/>
        <d v="2018-09-04T00:00:00"/>
        <d v="2018-09-05T00:00:00"/>
        <d v="2018-09-08T00:00:00"/>
        <d v="2018-09-10T00:00:00"/>
        <d v="2018-09-07T00:00:00"/>
        <d v="2018-09-06T00:00:00"/>
        <d v="2018-09-09T00:00:00"/>
        <d v="2018-09-12T00:00:00"/>
        <d v="2018-09-11T00:00:00"/>
        <d v="2018-09-15T00:00:00"/>
        <d v="2018-09-14T00:00:00"/>
        <d v="2018-09-13T00:00:00"/>
        <d v="2018-09-17T00:00:00"/>
        <d v="2018-09-20T00:00:00"/>
        <s v="18-19.09"/>
        <d v="2018-09-22T00:00:00"/>
        <d v="2018-09-19T00:00:00"/>
        <d v="2018-09-21T00:00:00"/>
        <d v="2018-09-24T00:00:00"/>
        <d v="2018-09-27T00:00:00"/>
        <d v="2018-09-25T00:00:00"/>
        <d v="2018-09-29T00:00:00"/>
        <d v="2018-09-26T00:00:00"/>
        <d v="2018-09-28T00:00:00"/>
        <d v="2018-10-01T00:00:00"/>
        <d v="2018-09-30T00:00:00"/>
        <d v="2018-10-02T00:00:00"/>
        <d v="2018-10-03T00:00:00"/>
        <d v="2018-10-04T00:00:00"/>
        <d v="2018-10-06T00:00:00"/>
        <d v="2018-10-05T00:00:00"/>
        <d v="2018-10-09T00:00:00"/>
        <d v="2018-10-08T00:00:00"/>
        <d v="2018-10-13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29T00:00:00"/>
        <d v="2018-10-30T00:00:00"/>
        <d v="2018-10-31T00:00:00"/>
        <d v="2018-11-03T00:00:00"/>
        <d v="2018-11-01T00:00:00"/>
        <d v="2018-11-02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8-11-27T00:00:00"/>
        <d v="2018-11-22T00:00:00"/>
        <d v="2018-11-21T00:00:00"/>
        <d v="2018-11-23T00:00:00"/>
        <d v="2018-11-24T00:00:00"/>
        <d v="2018-11-30T00:00:00"/>
        <d v="2018-11-26T00:00:00"/>
        <s v="23/24.11"/>
        <d v="2018-11-25T00:00:00"/>
        <d v="2018-11-28T00:00:00"/>
        <d v="2018-11-29T00:00:00"/>
        <d v="2018-12-01T00:00:00"/>
        <d v="2018-12-03T00:00:00"/>
        <d v="2018-12-04T00:00:00"/>
        <d v="2018-12-05T00:00:00"/>
        <d v="2018-12-08T00:00:00"/>
        <d v="2018-12-07T00:00:00"/>
        <d v="2018-12-10T00:00:00"/>
        <d v="2018-12-11T00:00:00"/>
        <d v="2018-12-12T00:00:00"/>
        <d v="2018-12-13T00:00:00"/>
        <d v="2018-12-15T00:00:00"/>
        <d v="2018-12-14T00:00:00"/>
        <d v="2018-12-17T00:00:00"/>
        <d v="2018-12-19T00:00:00"/>
        <d v="2018-12-21T00:00:00"/>
        <d v="2018-12-20T00:00:00"/>
        <d v="2019-12-21T00:00:00"/>
        <d v="2019-12-06T00:00:00"/>
        <d v="2019-01-09T00:00:00"/>
        <d v="2019-01-14T00:00:00"/>
        <d v="2019-01-17T00:00:00"/>
        <d v="2019-01-18T00:00:00"/>
        <d v="2019-01-19T00:00:00"/>
        <d v="2019-01-28T00:00:00"/>
        <d v="2019-01-20T00:00:00"/>
        <d v="2019-01-21T00:00:00"/>
        <d v="2019-01-30T00:00:00"/>
        <d v="2019-01-31T00:00:00"/>
        <d v="2019-02-05T00:00:00"/>
        <s v="12-13.02"/>
        <d v="2019-02-13T00:00:00"/>
        <d v="2019-02-14T00:00:00"/>
        <d v="2019-02-28T00:00:00"/>
        <d v="2019-02-15T00:00:00"/>
        <d v="2019-02-16T00:00:00"/>
        <d v="2019-02-18T00:00:00"/>
        <d v="2019-02-19T00:00:00"/>
        <d v="2019-02-21T00:00:00"/>
        <d v="2019-02-26T00:00:00"/>
        <d v="2019-02-22T00:00:00"/>
        <d v="2019-02-27T00:00:00"/>
        <d v="2019-03-01T00:00:00"/>
        <d v="2019-03-06T00:00:00"/>
        <s v="27/28.2019"/>
        <d v="2019-02-25T00:00:00"/>
        <d v="2019-03-04T00:00:00"/>
        <d v="2019-03-05T00:00:00"/>
        <d v="2019-03-10T00:00:00"/>
        <d v="2019-03-09T00:00:00"/>
        <d v="2019-03-12T00:00:00"/>
        <d v="2019-03-11T00:00:00"/>
        <d v="2019-03-14T00:00:00"/>
        <d v="2019-03-13T00:00:00"/>
        <d v="2019-03-15T00:00:00"/>
        <d v="2019-03-28T00:00:00"/>
        <d v="2019-03-17T00:00:00"/>
        <d v="2019-04-05T00:00:00"/>
        <d v="2019-03-19T00:00:00"/>
        <d v="2019-03-20T00:00:00"/>
        <d v="2019-03-21T00:00:00"/>
        <d v="2019-03-18T00:00:00"/>
        <d v="2019-03-22T00:00:00"/>
        <d v="2019-03-24T00:00:00"/>
        <d v="2019-03-23T00:00:00"/>
        <d v="2019-03-25T00:00:00"/>
        <d v="2019-03-27T00:00:00"/>
        <d v="2019-03-29T00:00:00"/>
        <d v="2019-03-30T00:00:00"/>
        <d v="2019-04-03T00:00:00"/>
        <d v="2019-04-02T00:00:00"/>
        <d v="2019-04-04T00:00:00"/>
        <d v="2019-04-09T00:00:00"/>
        <s v="12/15.04"/>
        <d v="2019-04-12T00:00:00"/>
        <d v="2019-04-15T00:00:00"/>
        <d v="2019-04-11T00:00:00"/>
        <d v="2019-04-16T00:00:00"/>
        <d v="2019-04-17T00:00:00"/>
        <d v="2019-04-22T00:00:00"/>
        <d v="2019-04-25T00:00:00"/>
        <s v="19-22.04"/>
        <d v="2019-04-23T00:00:00"/>
        <d v="2019-04-20T00:00:00"/>
        <d v="2019-04-26T00:00:00"/>
        <d v="2019-04-29T00:00:00"/>
        <d v="2019-04-27T00:00:00"/>
        <s v="29/30.04"/>
        <s v="23/24.04"/>
      </sharedItems>
    </cacheField>
    <cacheField name=" 9" numFmtId="0">
      <sharedItems containsBlank="1" count="134">
        <s v="характер груза"/>
        <s v="авто Лада"/>
        <s v="оборудование"/>
        <s v="жгутики"/>
        <s v="Эмаль НЦ"/>
        <s v="Шины без упаковки"/>
        <s v="Пластик АБС"/>
        <s v="автокомпаненты"/>
        <s v="Токопровод"/>
        <s v="Штамповая оснастка"/>
        <s v="АДР-9"/>
        <s v="Автокомпаненты в Контейнерах"/>
        <s v="Гигиена на паллетах"/>
        <s v="Пластиковые трубы"/>
        <s v="Автомобиль"/>
        <s v="алюминивый профиль"/>
        <s v="Трубы 40*1,5"/>
        <s v="Трубы 40*1,6"/>
        <s v="Люки"/>
        <s v="краски 3 класс опасности"/>
        <s v="Неопасная химия"/>
        <s v="бампера"/>
        <s v="Лотки Бетонные"/>
        <s v="измерительные приборы"/>
        <s v="труба 6 м. ПВХ"/>
        <s v="Абразивные материалы"/>
        <s v="руллоны металла"/>
        <s v="Тетрапод (металлоформа) неопасный"/>
        <s v="Бетоносместители"/>
        <s v="коробки"/>
        <s v="автокомпоненты"/>
        <s v="Колесные пары"/>
        <s v="Мукалатура"/>
        <s v="Электропровод"/>
        <s v="шины автомобильные"/>
        <s v="металлопрокат"/>
        <m/>
        <s v="метизы 1 поддон "/>
        <s v="бытовая химия"/>
        <s v="бумага в рулонах"/>
        <s v="бытовая техника"/>
        <s v="фумигация"/>
        <s v="гигиена на палетах"/>
        <s v="гофракортон"/>
        <s v="металоконструкции"/>
        <s v="водонагреватели и отопительное оборудование"/>
        <s v="ведра с мастикой"/>
        <s v="труба2 места "/>
        <s v="Изоляторы"/>
        <s v="Трубы пластиковые"/>
        <s v="кормовые добавки"/>
        <s v="ЖБИ"/>
        <s v="трубы профильные"/>
        <s v="рычаги"/>
        <s v="сахар на паллетах"/>
        <s v="сухие строительные смеси"/>
        <s v="ТНП"/>
        <s v="упаковка штампов"/>
        <s v="изготовление поддонов"/>
        <s v="К/И"/>
        <s v="везем опоры и отводы, резьбы"/>
        <s v="электроусилители рулевого управления"/>
        <s v="профиль пвх"/>
        <s v="упаковка "/>
        <s v="труба профильная"/>
        <s v="упаковка кузовов"/>
        <s v="33 паллеты 20 т"/>
        <s v="рычаг, подрамник"/>
        <s v="профиль "/>
        <s v="трубы"/>
        <s v="сельхоз техника"/>
        <s v="тепроизолирующий материал"/>
        <s v="упаковка коробок передач"/>
        <s v="листы металла в пачках"/>
        <s v="запчасти для ЖД"/>
        <s v="ПВХ"/>
        <s v="поликорбонат"/>
        <s v="гигиена на наллетах"/>
        <s v="2 евро паллета"/>
        <s v="металические бочки"/>
        <s v="Комплектующие/ тара"/>
        <s v="металлоконструкции"/>
        <s v="Сода пищевая"/>
        <s v="гигиена на паллетех"/>
        <s v="насосы"/>
        <s v="сода кальценированная"/>
        <s v="металл 6 м"/>
        <s v="упаковка и порошок"/>
        <s v="пищевые добавки"/>
        <s v="Бочки"/>
        <s v="Неопасная химия в бочках"/>
        <s v="Моторы"/>
        <s v="химия опасная"/>
        <s v="Химия в биг-бэгах"/>
        <s v="Пластиковые тубы"/>
        <s v="изделия из металла"/>
        <s v="Автошины"/>
        <s v="станок"/>
        <s v="Плиты ЖБИ"/>
        <s v="световые опоры"/>
        <s v="Шины"/>
        <s v="Полиэтилен"/>
        <s v="Оборудование и запчасти"/>
        <s v="автомобили УАЗ"/>
        <s v="продукция под пломбу второй пакет документов"/>
        <s v="ободование"/>
        <s v="Клей 1 паллета"/>
        <s v="Клей"/>
        <s v="Бумага"/>
        <s v="Утеплитель"/>
        <s v="блоки"/>
        <s v="Металл"/>
        <s v="Стеллажи"/>
        <s v="Авттокомпаненты"/>
        <s v="2 биг-бэга"/>
        <s v="Насос"/>
        <s v="Листы металла"/>
        <s v="Ацетаты целлюлозы"/>
        <s v="лак"/>
        <s v="удобрения"/>
        <s v="металлическая мебель"/>
        <s v="газобетонные блоки на паллетах"/>
        <s v="лак (Химия не опасная)"/>
        <s v="металлическая тара"/>
        <s v="стекла для авто"/>
        <s v="пищевая сода"/>
        <s v="мел в мешках"/>
        <s v="банки жестянные"/>
        <s v="клетки для животных"/>
        <s v="мука (отруби)"/>
        <s v="Садовый инвентарь"/>
        <s v="Хим.продукты неопасн."/>
        <s v="Водонагреватели"/>
        <s v="Пенопласт"/>
      </sharedItems>
    </cacheField>
    <cacheField name="Куда, вся информация" numFmtId="0">
      <sharedItems containsBlank="1" count="256">
        <s v="место выгрузки"/>
        <s v="Тольятти"/>
        <s v="Добрянка (Пермский край)"/>
        <s v="п. Шушары Санкт Петербург"/>
        <s v="Шереметьево Карго"/>
        <s v="Ульяновск ДМГ МОРИ"/>
        <s v="Кингисеппский ЛО"/>
        <s v="г. Ижевск"/>
        <s v="Узбекистан Андижан"/>
        <s v="Нижний Новгородх2"/>
        <s v="Симферополь"/>
        <s v="Самара"/>
        <s v="г. Губаха Пермский край"/>
        <s v="Тольятт Самарская область"/>
        <s v="Миовени, Титу Румыния"/>
        <s v="п. Таежный Красноярского края"/>
        <s v="Питешти Румыния"/>
        <s v="Белоярский Свердловской области"/>
        <s v="Шушары, Санкт Петербург"/>
        <s v="Сведловская область, г. Каменск-Уральский"/>
        <s v="г. Пермь"/>
        <s v="Тольятти Самарская область"/>
        <s v="Новосибирск"/>
        <s v="Усть Кут (Иркутская область)"/>
        <s v="Екатеринбург"/>
        <s v="Взморье Калининградская область"/>
        <s v="Атырау (Казахстан)"/>
        <s v="Ноябрьск"/>
        <s v="Старый оскол Белгород. обл"/>
        <s v="Челябинск"/>
        <s v="Хотьково МО"/>
        <s v="Титу Румыния"/>
        <s v="Аксай Ростовской области"/>
        <s v="Мурманск"/>
        <s v="СО р.п. Верхнее Дубово"/>
        <s v="Пермский край"/>
        <s v="п.Шушары Санкт-Петербург"/>
        <s v="г. Стомперторин, Нидерланды"/>
        <s v="ГО Первоуральск, а/д федерального знач. Р-242 Пермь - Екатеринбург, на 3 км "/>
        <s v="Киров"/>
        <s v="Ле-Манн (Франция)"/>
        <s v="г. Нижневартовск"/>
        <s v="Внуково МО,"/>
        <s v="Ягодное (Ставропольский)"/>
        <s v="г. Тверь"/>
        <s v="г. Челябинск"/>
        <s v="г. Соликамск Пермский край"/>
        <s v="Белорецк"/>
        <m/>
        <s v="пос. Рощинский Лип. обл."/>
        <s v="Ижевск"/>
        <s v="пос. Белоярский Свердловской обл."/>
        <s v="Санкт-Петербург"/>
        <s v="г. Ульяновск ДМГ Мори"/>
        <s v="Казань"/>
        <s v="г. Пенза "/>
        <s v="г. Самара"/>
        <s v="Респ.Татарстан, Лаишевский р-н, с.Столбище"/>
        <s v="Внуково МО"/>
        <s v="Елабуга"/>
        <s v="Одинцово"/>
        <s v="пос. Иня Онгудайский р-н Республика Алтай"/>
        <s v="п. Шушары Санкт-Петербург"/>
        <s v="Санкт-Петербург - Мурманск"/>
        <s v="д. Студеновка Шацкий р-н Рязанская обл."/>
        <s v="г. Омск"/>
        <s v="г. Нижний Новгород"/>
        <s v="г. Брянск"/>
        <s v="г. Самара, 2 места разгрузки, г. Екатеринбург 2 места разгрузки"/>
        <s v="п. Таежный Красноярский край"/>
        <s v="Усть-Кут"/>
        <s v="г. Энгельс"/>
        <s v="Новочебоксарск"/>
        <s v="г. Старый Оскол"/>
        <s v="Самара - Уфа"/>
        <s v="Мокшан, Пензенская область"/>
        <s v="г. Череповец"/>
        <s v="г. Елабуга РТ"/>
        <s v="г. Красноярск"/>
        <s v="Чапаевск Самарская область"/>
        <s v="г. Набережные Челны"/>
        <s v="г. Ульяновск - г. Самара - г. Уфа"/>
        <s v="г. Саки Крым"/>
        <s v="г. Уфа"/>
        <s v="г. Ногинск МО"/>
        <s v="г. Всеволожск"/>
        <s v="г. Тольятти"/>
        <s v="Желтое, Оренбургская обл."/>
        <s v="д. Пархикасы, Чебоксарский р-н"/>
        <s v="г. Симферополь"/>
        <s v="г. Ростов -на- Дону"/>
        <s v="г. Воронеж"/>
        <s v="с. Перевозинка, Оренбургской области"/>
        <s v="г. Тюмень"/>
        <s v="г.Тольятти"/>
        <s v="г. Белгород"/>
        <s v="г. Москва"/>
        <s v="г. Новосибирск"/>
        <s v="с. Выселки, Краснодарский край"/>
        <s v="Обухово МО"/>
        <s v="г. Казань"/>
        <s v="г. Омск - г. Новосибирск"/>
        <s v="п. Горелово Санкт-Петербург"/>
        <s v="ЛО г. Кронштадт"/>
        <s v="Ле-Манн Франция"/>
        <s v="г. Мокшан Пензенская область"/>
        <s v="с. Ягодное Ставропольский р-н."/>
        <s v="г. Новый Уренгойх2"/>
        <s v="г. Екатеринбург"/>
        <s v="Мончегорск-Запалярный"/>
        <s v="г. Тольятти ОЭЗ"/>
        <s v="с.Детчино, Калужская область"/>
        <s v="г. Тольятти- г. Самара"/>
        <s v="Шереметьево Москва"/>
        <s v="с. Ягодное, Ставропольский р-н Самарская область"/>
        <s v="г. Краснодар"/>
        <s v="г. Хотьково"/>
        <s v="г. Алатырь"/>
        <s v="ОАЭ Тольятти"/>
        <s v="Калужская область дер. Козлово"/>
        <s v="Самара "/>
        <s v="г. Кострома"/>
        <s v="г. Похвистнево"/>
        <s v="Тульская область "/>
        <s v="Новотитаровская - Казань"/>
        <s v="г. Оренбург"/>
        <s v="г. Лиски"/>
        <s v="г. Берлин Германия"/>
        <s v="Миовени Румыния"/>
        <s v="г. Москва - г. Воронеж"/>
        <s v="п. Прохоровка "/>
        <s v="г. Подольск"/>
        <s v="Фатежский р-н п. Черемашной"/>
        <s v="пос. Алексеевка Белгородская область"/>
        <s v="п. Верхнеуломский Мурманская область"/>
        <s v="п. Буранный ЧО"/>
        <s v="г. Орск"/>
        <s v="г. Ставрополь"/>
        <s v="д. Корюково Ярославской обл."/>
        <s v="г. Ростов -на- Дону - Ставрополь"/>
        <s v="г. Аксай"/>
        <s v="г. Жучки"/>
        <s v="г. Кохма Ивановской области"/>
        <s v="г. Самара - г. Тольятти"/>
        <s v="г. Новочерскаск"/>
        <s v="г. Ростов-на-Дону-г. Самара"/>
        <s v="г. Тольятти ОАЭ"/>
        <s v="г. Ломоносов ЛО"/>
        <s v="г. Боровск"/>
        <s v="г.Нововоронеж"/>
        <s v="г.Нижний Ломов Пензенская обл."/>
        <s v="г.Лиски, Воронежская обл."/>
        <s v="г.Симферополь"/>
        <s v="г.Казань"/>
        <s v="с.Лискинское, Воронежская обл."/>
        <s v="г.Екатеринбург"/>
        <s v="пос.Пролетарский, Белгородская обл."/>
        <s v="г. Новомосковск"/>
        <s v="п.Нигозеро, Карелия"/>
        <s v="г.Волгоград"/>
        <s v="г.Ставрополь"/>
        <s v="г.Томск"/>
        <s v="г.Нижнекамск"/>
        <s v="г.Хотьково"/>
        <s v="г.Воронеж"/>
        <s v="г.Новый Уренгой"/>
        <s v="п.Шушары, Санкт-Петербург"/>
        <s v="г.Москва-г.Тольятти"/>
        <s v="пос. Буранный Челябинская обл."/>
        <s v="Нижний Ломов, Пензенская обл."/>
        <s v="г. Мценск, Орловская обл."/>
        <s v="г. Вонеж"/>
        <s v="г. Рошаль МО"/>
        <s v="г.Новомосковск"/>
        <s v="г.Новороссийск"/>
        <s v="г.Подольск, МО"/>
        <s v="г.Уфа"/>
        <s v="г.Гороховец"/>
        <s v="г.Краснодар"/>
        <s v="пос.Алексеевка, Белгородская обл."/>
        <s v="г. Людиново"/>
        <s v="Лешково"/>
        <s v="с. Танайка РТ"/>
        <s v="г. Санкт-Петербург"/>
        <s v="п. Шилово"/>
        <s v="г. Маралик р-н Ширак, Армения"/>
        <s v="г.Ломоносов"/>
        <s v="г.Швайнфурт, Германия"/>
        <s v="г. Ворсино"/>
        <s v="г.Дзержинск"/>
        <s v="г.Костерово"/>
        <s v="г. Плевен Болгария"/>
        <s v="г. Тольятти Самарская область "/>
        <s v="г. Нижнекамск"/>
        <s v="г. Радикович Чехия"/>
        <s v="Внуково Москва"/>
        <s v="Татарстан пгт Актюбинский"/>
        <s v="Ростов-на-Дону"/>
        <s v="Сегежа, Карелия"/>
        <s v="Шахты, Ростовская обл."/>
        <s v="Краснодар"/>
        <s v="Москва"/>
        <s v="рц Шахты"/>
        <s v="Воронеж"/>
        <s v="Рыбное,Рязанская обл./пгт. Быково МО"/>
        <s v="Орехово зуево МО"/>
        <s v="г. Рыбинск"/>
        <s v="Ульяновск-Тольятти"/>
        <s v="Тула"/>
        <s v="Всеволожск"/>
        <s v="пгт.Афипский, Краснодарский край"/>
        <s v="г.Домодедово, МО"/>
        <s v="Белоярский, Свердловская обл."/>
        <s v="Верхняя Пышма, Свердловская обл."/>
        <s v="Понежукай, Адыгея"/>
        <s v="Ставрополь - Лермонтов"/>
        <s v="Домодедово"/>
        <s v="Градец Кралове, Чехия"/>
        <s v="Самара-Тольятти"/>
        <s v="Серпухово МО"/>
        <s v="г. Барнаул"/>
        <s v="г.Ростов-на-Дону"/>
        <s v="г. Калининград "/>
        <s v="г. Волгоград "/>
        <s v="Ногинский р-н МО"/>
        <s v="Аксай, Ростовская обл."/>
        <s v="Михнево, МО"/>
        <s v="Златоуст ЧО"/>
        <s v="г. Бишкек Кыргыстан"/>
        <s v="г. Удрякбаш, г. Старокучербай"/>
        <s v="Алексеевка БО"/>
        <s v="г. Тула"/>
        <s v="г. Всеволожск ЛО"/>
        <s v="г. Иваново"/>
        <s v="г.Хотьково, МО"/>
        <s v="Жмакино-Уфа"/>
        <s v="Ставрополь"/>
        <s v="Нариманов, Астраханская обл."/>
        <s v="с. Актаныш РТ"/>
        <s v="г. Мелеуз РБ"/>
        <s v="г. Всеволожск ЛО х2"/>
        <s v="с. Чудиново ЧО"/>
        <s v="г. Баку Азербайджан"/>
        <s v="с. Чудиново ЧО, Нижний Новгород"/>
        <s v="г.Нижний Новгород"/>
        <s v="г. Копино Санкт-Петербург"/>
        <s v="г. Куйбышев, с. Чудиново"/>
        <s v="Яровое"/>
        <s v="Балашиха, МО"/>
        <s v="Рязань"/>
        <s v="Йошкар-Ола, Набережные Челны, Стерлитамак"/>
        <s v="Юрга"/>
        <s v="Нижний Новгород"/>
        <s v="Обнинск"/>
        <s v="г. Ростов-на Дону"/>
        <s v="г. Саранск-г. Ульяновск, г. Казань 3 точки"/>
      </sharedItems>
    </cacheField>
    <cacheField name=" 10">
      <sharedItems containsDate="1" containsBlank="1" containsMixedTypes="1" count="258">
        <s v="когда выгрузка"/>
        <s v="22-23.05"/>
        <d v="2018-04-17T00:00:00"/>
        <d v="2018-04-20T00:00:00"/>
        <d v="2018-04-18T00:00:00"/>
        <d v="2018-04-26T00:00:00"/>
        <d v="2018-05-03T00:00:00"/>
        <m/>
        <d v="2018-05-23T00:00:00"/>
        <d v="2018-05-15T00:00:00"/>
        <d v="2018-04-28T00:00:00"/>
        <d v="2018-05-14T00:00:00"/>
        <d v="2018-05-21T00:00:00"/>
        <d v="2018-05-22T00:00:00"/>
        <d v="2018-05-18T00:00:00"/>
        <d v="2018-04-16T00:00:00"/>
        <d v="2018-03-26T00:00:00"/>
        <d v="2018-05-07T00:00:00"/>
        <d v="2018-06-01T00:00:00"/>
        <d v="2018-05-27T00:00:00"/>
        <d v="2018-05-28T00:00:00"/>
        <d v="2018-06-04T00:00:00"/>
        <d v="2018-06-06T00:00:00"/>
        <d v="2018-06-07T00:00:00"/>
        <d v="2018-06-12T00:00:00"/>
        <s v="12-13.06"/>
        <d v="2018-06-13T00:00:00"/>
        <d v="2018-06-18T00:00:00"/>
        <d v="2018-06-11T00:00:00"/>
        <d v="2018-06-22T00:00:00"/>
        <d v="2018-06-27T00:00:00"/>
        <d v="2018-06-25T00:00:00"/>
        <s v="22-25.06"/>
        <d v="2018-06-26T00:00:00"/>
        <d v="2018-07-04T00:00:00"/>
        <d v="2018-07-05T00:00:00"/>
        <s v="27-28.06"/>
        <d v="2018-06-29T00:00:00"/>
        <d v="2018-07-01T00:00:00"/>
        <d v="2018-07-02T00:00:00"/>
        <d v="2018-07-07T00:00:00"/>
        <d v="2018-07-10T00:00:00"/>
        <d v="2018-07-11T00:00:00"/>
        <d v="2018-07-09T00:00:00"/>
        <s v="11-12.07"/>
        <d v="2018-07-12T00:00:00"/>
        <d v="2018-07-13T00:00:00"/>
        <d v="2018-07-24T00:00:00"/>
        <d v="2018-07-19T00:00:00"/>
        <s v="25-26.07.2018"/>
        <s v="12/13.07.2018"/>
        <s v="17-18.07"/>
        <d v="2018-07-18T00:00:00"/>
        <s v="26.-26.07"/>
        <s v="24-25.07"/>
        <s v="19-20.07"/>
        <d v="2018-07-30T00:00:00"/>
        <d v="2018-07-23T00:00:00"/>
        <d v="2018-07-26T00:00:00"/>
        <d v="2018-07-25T00:00:00"/>
        <d v="2018-07-28T00:00:00"/>
        <d v="2018-07-27T00:00:00"/>
        <d v="2018-07-31T00:00:00"/>
        <d v="2018-08-06T00:00:00"/>
        <s v="31.07-01.08"/>
        <d v="2018-08-01T00:00:00"/>
        <d v="2018-08-07T00:00:00"/>
        <d v="2018-08-13T00:00:00"/>
        <d v="2018-08-10T00:00:00"/>
        <d v="2018-08-21T00:00:00"/>
        <d v="2018-08-17T00:00:00"/>
        <d v="2018-08-20T00:00:00"/>
        <d v="2018-08-26T00:00:00"/>
        <d v="2018-08-28T00:00:00"/>
        <d v="2018-08-24T00:00:00"/>
        <d v="2018-09-05T00:00:00"/>
        <d v="2018-08-30T00:00:00"/>
        <d v="2018-09-07T00:00:00"/>
        <d v="2018-09-03T00:00:00"/>
        <d v="2018-09-04T00:00:00"/>
        <d v="2018-09-06T00:00:00"/>
        <d v="2018-08-31T00:00:00"/>
        <d v="2018-09-11T00:00:00"/>
        <s v="07-10.09"/>
        <d v="2018-09-12T00:00:00"/>
        <d v="2018-09-14T00:00:00"/>
        <d v="2018-09-10T00:00:00"/>
        <d v="2018-09-09T00:00:00"/>
        <d v="2018-09-13T00:00:00"/>
        <d v="2018-09-18T00:00:00"/>
        <d v="2018-09-19T00:00:00"/>
        <d v="2018-09-17T00:00:00"/>
        <d v="2018-09-21T00:00:00"/>
        <d v="2018-09-25T00:00:00"/>
        <s v="20-21.09"/>
        <d v="2018-09-27T00:00:00"/>
        <d v="2018-09-28T00:00:00"/>
        <d v="2018-09-20T00:00:00"/>
        <d v="2018-09-24T00:00:00"/>
        <d v="2018-09-26T00:00:00"/>
        <d v="2018-10-01T00:00:00"/>
        <d v="2018-10-02T00:00:00"/>
        <d v="2018-10-05T00:00:00"/>
        <s v="30.09, 01.10, 02.10"/>
        <d v="2018-10-17T00:00:00"/>
        <d v="2018-10-09T00:00:00"/>
        <d v="2018-09-29T00:00:00"/>
        <d v="2018-10-03T00:00:00"/>
        <d v="2018-10-04T00:00:00"/>
        <d v="2018-10-11T00:00:00"/>
        <d v="2018-10-07T00:00:00"/>
        <d v="2018-10-08T00:00:00"/>
        <d v="2018-10-10T00:00:00"/>
        <d v="2018-10-15T00:00:00"/>
        <d v="2018-10-16T00:00:00"/>
        <d v="2018-10-13T00:00:00"/>
        <d v="2018-10-12T00:00:00"/>
        <d v="2018-10-18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1-06T00:00:00"/>
        <d v="2018-11-01T00:00:00"/>
        <d v="2018-10-27T00:00:00"/>
        <d v="2018-11-07T00:00:00"/>
        <d v="2018-11-02T00:00:00"/>
        <d v="2018-10-28T00:00:00"/>
        <d v="2018-11-05T00:00:00"/>
        <d v="2018-11-09T00:00:00"/>
        <d v="2018-11-13T00:00:00"/>
        <d v="2018-11-08T00:00:00"/>
        <d v="2018-11-14T00:00:00"/>
        <d v="2018-11-10T00:00:00"/>
        <s v="12-13.11"/>
        <d v="2018-11-12T00:00:00"/>
        <s v="14-15.11"/>
        <d v="2018-11-15T00:00:00"/>
        <d v="2018-11-20T00:00:00"/>
        <d v="2018-11-16T00:00:00"/>
        <d v="2018-11-19T00:00:00"/>
        <s v="16.-17.11"/>
        <d v="2018-11-18T00:00:00"/>
        <s v="22.11/24.11"/>
        <d v="2018-11-22T00:00:00"/>
        <d v="2018-11-21T00:00:00"/>
        <d v="2018-11-23T00:00:00"/>
        <d v="2018-11-30T00:00:00"/>
        <s v="03/04.12"/>
        <s v="22/23.11"/>
        <d v="2018-11-26T00:00:00"/>
        <s v="23/24.11"/>
        <d v="2018-11-27T00:00:00"/>
        <s v="26-27.11"/>
        <d v="2018-12-03T00:00:00"/>
        <d v="2018-11-28T00:00:00"/>
        <d v="2018-11-29T00:00:00"/>
        <d v="2018-12-04T00:00:00"/>
        <d v="2018-12-07T00:00:00"/>
        <d v="2018-12-06T00:00:00"/>
        <d v="2018-12-05T00:00:00"/>
        <d v="2018-12-01T00:00:00"/>
        <d v="2018-12-10T00:00:00"/>
        <d v="2018-12-08T00:00:00"/>
        <d v="2018-12-11T00:00:00"/>
        <d v="2018-12-12T00:00:00"/>
        <d v="2018-12-13T00:00:00"/>
        <d v="2018-12-14T00:00:00"/>
        <d v="2018-12-21T00:00:00"/>
        <d v="2018-12-20T00:00:00"/>
        <d v="2018-12-19T00:00:00"/>
        <d v="2018-12-24T00:00:00"/>
        <d v="2018-12-17T00:00:00"/>
        <d v="2019-12-18T00:00:00"/>
        <d v="2018-12-18T00:00:00"/>
        <d v="2018-12-15T00:00:00"/>
        <d v="2018-12-25T00:00:00"/>
        <d v="2019-12-21T00:00:00"/>
        <d v="2019-12-26T00:00:00"/>
        <s v="22/23.01"/>
        <d v="2019-01-25T00:00:00"/>
        <s v="25/28.01"/>
        <d v="2019-01-21T00:00:00"/>
        <d v="2019-01-20T00:00:00"/>
        <d v="2019-01-22T00:00:00"/>
        <d v="2019-02-08T00:00:00"/>
        <d v="2019-02-04T00:00:00"/>
        <d v="2019-02-07T00:00:00"/>
        <s v="14/15.02"/>
        <d v="2019-02-13T00:00:00"/>
        <d v="2019-02-14T00:00:00"/>
        <s v="15/16.02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  <d v="2019-02-26T00:00:00"/>
        <d v="2019-03-04T00:00:00"/>
        <d v="2019-03-02T00:00:00"/>
        <d v="2019-03-06T00:00:00"/>
        <d v="2019-03-12T00:00:00"/>
        <d v="2019-03-07T00:00:00"/>
        <s v="по прибытии"/>
        <d v="2019-03-05T00:00:00"/>
        <d v="2019-03-11T00:00:00"/>
        <d v="2019-03-14T00:00:00"/>
        <d v="2019-03-13T00:00:00"/>
        <d v="2019-03-17T00:00:00"/>
        <d v="2019-03-15T00:00:00"/>
        <d v="2019-03-16T00:00:00"/>
        <d v="2019-03-18T00:00:00"/>
        <d v="2019-04-05T00:00:00"/>
        <d v="2019-03-19T00:00:00"/>
        <d v="2019-04-08T00:00:00"/>
        <d v="2019-03-20T00:00:00"/>
        <d v="2019-03-21T00:00:00"/>
        <d v="2019-03-22T00:00:00"/>
        <d v="2019-03-25T00:00:00"/>
        <s v="21/22.03"/>
        <d v="2019-03-26T00:00:00"/>
        <d v="2019-03-23T00:00:00"/>
        <d v="2019-03-27T00:00:00"/>
        <d v="2019-03-28T00:00:00"/>
        <d v="2019-04-01T00:00:00"/>
        <d v="2019-03-30T00:00:00"/>
        <d v="2019-03-31T00:00:00"/>
        <s v="12/13.04"/>
        <d v="2019-04-04T00:00:00"/>
        <d v="2019-04-02T00:00:00"/>
        <d v="2019-04-03T00:00:00"/>
        <d v="2019-04-09T00:00:00"/>
        <d v="2019-04-11T00:00:00"/>
        <s v="19/24.04"/>
        <d v="2019-04-15T00:00:00"/>
        <d v="2019-04-12T00:00:00"/>
        <d v="2019-04-17T00:00:00"/>
        <d v="2019-04-16T00:00:00"/>
        <d v="2019-04-18T00:00:00"/>
        <d v="2019-04-19T00:00:00"/>
        <d v="2019-04-20T00:00:00"/>
        <d v="2019-04-25T00:00:00"/>
        <d v="2019-04-26T00:00:00"/>
        <d v="2019-04-30T00:00:00"/>
        <s v="26-27.04"/>
        <d v="2019-04-23T00:00:00"/>
        <s v="6-8.05"/>
        <d v="2019-04-29T00:00:00"/>
        <d v="2019-05-02T00:00:00"/>
        <d v="2019-05-03T00:00:00"/>
        <d v="2019-05-06T00:00:00"/>
      </sharedItems>
    </cacheField>
    <cacheField name="Данные от подрядчика" numFmtId="0">
      <sharedItems containsBlank="1" count="448">
        <s v="Нименование подрядчика"/>
        <m/>
        <s v="ООО Глобус Трейд"/>
        <s v="АС-Трак"/>
        <s v="Еврологус"/>
        <s v="СМТ"/>
        <s v="ООО ПРА"/>
        <s v="ООО Лидер Скан"/>
        <s v="ИП Плеханов П.С."/>
        <s v="ИП Исакова Н.А."/>
        <s v="ИП Брылунов А.Х."/>
        <s v="ИП Мишанин"/>
        <s v="ООО ТЛТ Транс"/>
        <s v="АКТАС, ООО"/>
        <s v="ИП Хлынцев Вячеслав Васильевич"/>
        <s v="ИП морозова А.Б."/>
        <s v="ООО Лидер Скан/ИП Прохоров Сергей Федорович"/>
        <s v="ТОО &quot;НИКАР Тренд&quot;"/>
        <s v="ИП Фахразеев Ильнас Фагимович АТИ 595890"/>
        <s v="ИП Батов Д.А."/>
        <s v="ООО &quot;Лого-Транс&quot;"/>
        <s v="ООО &quot;Луч-Транс&quot;/ИП Гожда В.Я."/>
        <s v="ИП Заманова Р.Г."/>
        <s v="Хромушкин Денис Александрович"/>
        <s v="ИП Добышев И.С."/>
        <s v="ИП Малахов В.Ф."/>
        <s v="ООО &quot;АвтоДвижение&quot;ИП Баянов С.Н."/>
        <s v="SRL Trans Live"/>
        <s v="ИП Заварзин С.В."/>
        <s v="ИП Садкова М.А."/>
        <s v="ИП Хрупов А.Н."/>
        <s v="ИП Исакова Н. А."/>
        <s v="ИП Люкшин В.М."/>
        <s v="ООО БелТрансВейс"/>
        <s v="ИП Зайнетдинова Наталья Васильевна"/>
        <s v="Ролирех Сервис"/>
        <s v="ООО Нильс"/>
        <s v="ИП Крючков А.В."/>
        <s v="Ту-Телл Логистик"/>
        <s v="ООО ТК Дилижанс"/>
        <s v="ООО ТрансЛегион"/>
        <s v="АВТОСТАЛЬ"/>
        <s v="Фаворит (4 ч. минимум)"/>
        <s v="ИП Сорокин И.С."/>
        <s v="ИП Штучка А.А."/>
        <s v="ИП Грязев А.Б."/>
        <s v="ООО Тайм"/>
        <s v="ТК Алмаз"/>
        <s v="ИП Константинов Г.Н."/>
        <s v="ИП Зарипов М.А."/>
        <s v="ИП Арсланов А.М."/>
        <s v="ИП Серков С.А."/>
        <s v="ИП Вильданов С.М."/>
        <s v="ИП Бреднева А.Д."/>
        <s v="ООО РосЭкспортДизайн"/>
        <s v="ООО СпецПоставка Л"/>
        <s v="ИП Чернов М.В."/>
        <s v="ИП Панферова Т.В."/>
        <s v="ООО АлвеТранс"/>
        <s v="ИП Середа С.В."/>
        <s v="ИП Миловидов А.Н."/>
        <s v="ООО Е-Транс"/>
        <s v="ИП Алмакаев Э.Р."/>
        <s v="ООО Фарт"/>
        <s v="ИП Шаталов В.В."/>
        <s v="ИП Мусин А.Н."/>
        <s v="ИП Шереметова О.В."/>
        <s v="ИП Радишевский С.П."/>
        <s v="ООО Удача"/>
        <s v="ООО Альянс (Исакова)"/>
        <s v="ИП Яшин А.А."/>
        <s v="ООО &quot;Антэк&quot;"/>
        <s v="ООО Универсал"/>
        <s v="ИП Бандалетов Е.Г."/>
        <s v="ИП Фетисов А.В."/>
        <s v="ООО Кама-Грейт"/>
        <s v="ИП Чикин М.В."/>
        <s v="ИП Гаврилов В.Н."/>
        <s v="ООО АЛТАЙТРАНС22"/>
        <s v="ИП Мухутдинов Ильнар Рамилович"/>
        <s v="ИП Квартыч В.А."/>
        <s v="ООО Луч-Транс"/>
        <s v="ООО Дельта"/>
        <s v="ИП Житина Н.Н."/>
        <s v="ИП Морозов Н.А."/>
        <s v="ИП Павлов А.П."/>
        <s v="ИП Бутурлина М.С."/>
        <s v="ИП Богданов Д.А."/>
        <s v="ИП Иванов С.Ю."/>
        <s v="ИП Садыков Р.Ф."/>
        <s v="ООО ТЭК &quot;Большегруз&quot;"/>
        <s v="ООО Турман"/>
        <s v="ИП Лопатева Г.А."/>
        <s v="ООО Успех-авто"/>
        <s v="ТЛК Платинум"/>
        <s v="ИП Прохоров С.Ф."/>
        <s v="ООО ТАТТРАНСКОМ"/>
        <s v="ИП Болтунова М.А."/>
        <s v="ООО &quot;ЭР-ПАРТС&quot;"/>
        <s v="ИП Хаба А.А."/>
        <s v="ООО &quot;Старооскольская Транспортная компания&quot;"/>
        <s v="ИП Ахматвалиев В.М."/>
        <s v="ИП Мазыкин С.А."/>
        <s v="ООО Экспомир-М"/>
        <s v="ИП Абрамейцева С.А."/>
        <s v="ИП Чебоксарова Л.А."/>
        <s v="ИП Насыбуллин А.И."/>
        <s v="ИП Варич В.И."/>
        <s v="ИП Ильина О.А."/>
        <s v="ИП Кочетова Е.Ю."/>
        <s v="ИП Никора Евгений"/>
        <s v="ИП Шаболта И.С."/>
        <s v="ИП Оганесян А.И."/>
        <s v="ИП Петрова М.Д."/>
        <s v="ИП Вохмин С.М."/>
        <s v="ИП Соловьев Р.О."/>
        <s v="ИП Капитонов Е.М"/>
        <s v="ИП Рыбченко Е.В."/>
        <s v="ИП Каменец Л.М."/>
        <s v="ИП Николаев А.О."/>
        <s v="ИП Миллер Г.А."/>
        <s v="ИП Бородина О. И."/>
        <s v="ИП Осипов С.В."/>
        <s v="ИП Ластовский П.В."/>
        <s v="ИП Семенов М.В."/>
        <s v="ИП Федоров А.Е."/>
        <s v="ИП Кудряшова О.И."/>
        <s v="ИП Соколов Я.Ф."/>
        <s v="ИП Орлов И.М."/>
        <s v="ИП Щерба А.Б."/>
        <s v="ИП Игнатьева Т.М."/>
        <s v="ИП Гурина М.С."/>
        <s v="ИП Буцков В.А."/>
        <s v="ИП Посохов А.С."/>
        <s v="ИП Мельников С.В."/>
        <s v="ИП Артемов А.В."/>
        <s v="ООО СистемаГрузоВИК"/>
        <s v="ИП Григоров В.И."/>
        <s v="ООО &quot;Декор-Логистик&quot;"/>
        <s v="ИП Титов Ю.А."/>
        <s v="ИП Михайлюков И.И."/>
        <s v="ООО КамТранс"/>
        <s v="ООО Слапыгин А.В."/>
        <s v="ИП Потапов С.А."/>
        <s v="ИП Лях И.А."/>
        <s v="ООО Декор-Логистик"/>
        <s v="ИП Дятлов С.В."/>
        <s v="ИП Ефремова Т.А."/>
        <s v="ООО &quot;ТрансЛегион&quot;"/>
        <s v="ИП Бакаева В.Д."/>
        <s v="ИП Макаров И.Н."/>
        <s v="ИП Гудов А.В."/>
        <s v="ИП Кривцова Д.С."/>
        <s v="ООО ЕТранс"/>
        <s v="ИП Костин Р.Б."/>
        <s v="ООО ТК РЕГИОН -31"/>
        <s v="ИП Заикин А.Ю./ИП Боев Е.В."/>
        <s v="ООО 5 Звезд"/>
        <s v="ИП Шакиров Ю.М."/>
        <s v="ИП Марченко А.А."/>
        <s v="ИП Подкапаев А.Е."/>
        <s v="ИП Бескровнов А.П."/>
        <s v="ООО ТРАНСХОЛДИНГ"/>
        <s v="ИП Губорева О.В."/>
        <s v="ООО Форсаж"/>
        <s v="ООО ТЭК Алина"/>
        <s v="ООО ТранзитСервис"/>
        <s v="ИП Майорова О.В."/>
        <s v="ООО &quot;ОлДи Групп&quot;"/>
        <s v="ИП Кучерявый И.А."/>
        <s v="ООО Фаворит"/>
        <s v="ИП Чижов М.А."/>
        <s v="ИП Махотин А.В."/>
        <s v="ИП Чалов В.В."/>
        <s v="ИП Орлов М.С."/>
        <s v="ИП Венедиктов И.С."/>
        <s v="ООО &quot;РИЧТРАНС&quot;"/>
        <s v="ИП Стукалов Н.Н."/>
        <s v="ООО &quot;РОСАГРОТРАНС&quot;"/>
        <s v="ООО &quot;АЛПро Транс&quot;"/>
        <s v="ИП Ефремов К.Б."/>
        <s v="ИП Сало Н.А."/>
        <s v="ООО ТК Ф1 Логистик"/>
        <s v="ИП Сычева А.А."/>
        <s v="ИП Кубанцева Т.Я."/>
        <s v="ИП Харитонов А.А."/>
        <s v="ООО &quot;ТАТТРАНСКОМ&quot;"/>
        <s v="ИП Спиридонов А.С."/>
        <s v="ИП Лебедина С.Н."/>
        <s v="ИП Орешкина О.А."/>
        <s v="ИП Исайкова Т.И."/>
        <s v="ИП Зеленина Ж.Ю."/>
        <s v="ИП Борисов В.В."/>
        <s v="ООО &quot;ЗЕРНОВОЗИМ&quot;"/>
        <s v="ООО Спец-Сервис"/>
        <s v="ИП Лысый С.В."/>
        <s v="ИП Нисриев М. Д."/>
        <s v="ООО Гарант"/>
        <s v="ИП Новиков А.Н."/>
        <s v="ООО ТРАНСАЛЬЯНС"/>
        <s v="ИП Коркин Р.В."/>
        <s v="ИП Мрищук Ф.В."/>
        <s v="ИП Гарипов Ф.Н."/>
        <s v="ИП Зайнуллин Р.Б."/>
        <s v="ООО Авангард "/>
        <s v="ИП Аверьянов С.Н."/>
        <s v="ИП Карапетян С. Ш."/>
        <s v="ИП Евдокимов Л.И."/>
        <s v="ИП Авдеев Д.П."/>
        <s v="ООО &quot;ЛорриТраффик&quot;"/>
        <s v="ИП Земляков Е.А."/>
        <s v="ИП Масалева О.В."/>
        <s v="Ип Сарафонова Н.Ю."/>
        <s v="ИП Рыбалов С.Е."/>
        <s v="ООО Артек"/>
        <s v="ИП Козлов Э.М."/>
        <s v="ООО Мурманский логистический центр &quot;Мандарин&quot;"/>
        <s v="ИП Устюжин Ю.М."/>
        <s v="ИП Аляутдинов Ф.Ф."/>
        <s v="ИП Шибин А.В."/>
        <s v="ИП Филин В.Д."/>
        <s v="ООО &quot;Авто-Реновация&quot;"/>
        <s v="ИП Шайхразиев А.М."/>
        <s v="ООО &quot;Альфа Транс М&quot;"/>
        <s v="ИП Алиев "/>
        <s v="ИП Синица А.В."/>
        <s v="ИП Никифоров К.А."/>
        <s v="ИП Гриценко Т.В."/>
        <s v="ИП Селькин Е.И."/>
        <s v="ИП Маслов В.П."/>
        <s v="ИП Белецкий В.А."/>
        <s v="ИП Кушнир М.В."/>
        <s v="ИП Козлов К.О."/>
        <s v="ООО &quot;Янцер&quot;"/>
        <s v="ООО &quot;Глобал Трейд Констракшн&quot; "/>
        <s v="ИП Татаров Р.Е."/>
        <s v="ООО &quot;ЛИНКС&quot;"/>
        <s v="ООО &quot;Компания СпецСнаб&quot;"/>
        <s v="ИП Кузьмина Н.В."/>
        <s v="ООО Эготранс"/>
        <s v="ИП Оганин М.Н."/>
        <s v="ИП Ивко Г.А."/>
        <s v="ИП Кашкин Н.Н."/>
        <s v="ООО &quot;Транс-Авто&quot;"/>
        <s v="ИП Алиев З.Г. оглы"/>
        <s v="ИП Винокуров С.В."/>
        <s v="ООО &quot;Техносфера&quot;"/>
        <s v="ООО Лог-Трейд"/>
        <s v="ИП Белов А.А."/>
        <s v="ИП Богословских С.А."/>
        <s v="ООО МЛК Гермес"/>
        <s v="ИП Степура О.В."/>
        <s v="ИП Степанова Т.В."/>
        <s v="ИП Михалев Р.А."/>
        <s v="ИП Новиков Д.А."/>
        <s v="ИП Зорин И.И."/>
        <s v="ООО &quot;Велес+&quot;"/>
        <s v="ООО &quot;Параллель58&quot;"/>
        <s v="ИП Баканов И.М."/>
        <s v="ИП Чайка С.В."/>
        <s v="ООО &quot;Стимул&quot;"/>
        <s v="ИП Горюнов В.Б."/>
        <s v="ООО Компания Транспортные Линии"/>
        <s v="ИП Гришаев А.А."/>
        <s v="ООО СДМ"/>
        <s v="ИП Спирин И.В."/>
        <s v="ООО Авто Гарант"/>
        <s v="ИП Белов С.Г."/>
        <s v="ИП Ковалев А.А."/>
        <s v="ИП Забурдаева С.А."/>
        <s v="ИП Гейко А.П."/>
        <s v="ИП Картавенкова М.А."/>
        <s v="ИП Погорелова Р.В."/>
        <s v="ООО &quot;СК КапСтрой&quot;"/>
        <s v="ООО РГА"/>
        <s v="ИП Алентьев В.Б."/>
        <s v="ИП Халеев В.И."/>
        <s v="ООО СЕАН"/>
        <s v="ООО Лидер Транс Карго"/>
        <s v="ИП Пастухов С.В."/>
        <s v="ИП Семенихин В.И."/>
        <s v="ИП Яруллин Т.Д."/>
        <s v="ИП Алиев З.Г."/>
        <s v="Ип Забелин С.В."/>
        <s v="ИП Шустова О.С."/>
        <s v="ООО ЭРА"/>
        <s v="ООО Р-Транс"/>
        <s v="ООО &quot;Формула 1&quot;"/>
        <s v="ИП Анчиков А.А."/>
        <s v="ИП Слепцов А.В."/>
        <s v="ИП Холкин В.А."/>
        <s v="ИП Татаринова А.Л."/>
        <s v="ИП Горелов С.В."/>
        <s v="ООО &quot;АвтоТех&quot;"/>
        <s v="ИП Октябрьская О.А."/>
        <s v="ИП Игрунев В.С."/>
        <s v="ИП Маринец М.И."/>
        <s v="ИП Хакимова Г.А"/>
        <s v="ИП Эптюшов С.Н."/>
        <s v="ИП &quot;КАМТРАНСОЙЛ&quot;"/>
        <s v="ООО &quot;Глобус&quot;"/>
        <s v="ИП Якупов Р.М."/>
        <s v="ИП Нуриахметов В.З."/>
        <s v="ООО &quot;ГИИФ-Авто&quot;"/>
        <s v="Ип Нурисламов М.Д."/>
        <s v="ООО &quot;Континент&quot;"/>
        <s v="ООО ИнтерТрас-КАМАЗ"/>
        <s v="ИП Аксенова Н.А."/>
        <s v="ООО &quot;юа-транс&quot;"/>
        <s v="ООО Гранд-Профи"/>
        <s v="ООО ОззиТранс"/>
        <s v="ИП Хетагуров И.И."/>
        <s v="ИП Кожевников И.И."/>
        <s v="ООО АНТАРАС"/>
        <s v="ИП Коровин А.В."/>
        <s v="ИП Рябова О.А."/>
        <s v="ООО &quot;Фантом РУС&quot;"/>
        <s v="ИП Булычева Е.Н."/>
        <s v="ООО &quot;ТРИТОН-САМАРА&quot;"/>
        <s v="ООО ЭП ЕГМАНА"/>
        <s v="ИП Вольсков А.Г."/>
        <s v="ИП Смирнова Н.В."/>
        <s v="ООО &quot;Союз&quot;"/>
        <s v="ИП Никитин А.А."/>
        <s v="ИП Фомченков А.Н."/>
        <s v="REALTIR&amp;CO S.R.L."/>
        <s v="ООД Пиргови"/>
        <s v="ООО АВВА"/>
        <s v="ООО АТЛ Регионы"/>
        <s v="ООО Транс-Лидер"/>
        <s v="ООО ТК АМ-Логистик"/>
        <s v="ООО ДМ-ГРУПП"/>
        <s v="ИП Князева Т.Н."/>
        <s v="ООО АвтоТрейд Симбирск"/>
        <s v="ИП Небеснова Л.И."/>
        <s v="ИП Берсенев А.С."/>
        <s v="ООО ГАРАНТ АВТО ТЛТ"/>
        <s v="ИП Петров П.Ю."/>
        <s v="ИП Пучков В.В."/>
        <s v="ИП Петров Ю.В."/>
        <s v="ИП Муковнина В.В."/>
        <s v="ООО &quot;Тлт-Минерал&quot;"/>
        <s v="ООО &quot;Тольятти Транс&quot;"/>
        <s v="ИП Горячев Ю.И."/>
        <s v="ИП Рагимов А.В."/>
        <s v="ИП Просецкий А.В."/>
        <s v="ООО &quot;ВЕКТОР&quot;"/>
        <s v="ИП Белокрылов П.П."/>
        <s v="ООО &quot;ЕвроАвтоТранс&quot;"/>
        <s v="ООО &quot;Талисман&quot;"/>
        <s v="Kamtrans s.r.o"/>
        <s v="Inter Trans Way GmbH"/>
        <s v="ИП Шлыков А.А."/>
        <s v="ООО Вега"/>
        <s v="ИП Морозов Е.Н"/>
        <s v="ООО &quot;СКС&quot;"/>
        <s v="ИП Лабутин А.С."/>
        <s v="ИП Селиверстов А.В."/>
        <s v="ООО Экспресс Деливери"/>
        <s v="ООО Ал-Ком"/>
        <s v="ИП Мудрых В.А."/>
        <s v="ИП Бирюкова Д.Д."/>
        <s v="ИП Муратова О.Ш."/>
        <s v="ИП Журавлев Д.В."/>
        <s v="ИП Колесников О.А."/>
        <s v="ООО &quot;УРАЛ М&quot;"/>
        <s v="ИП Ляш А.В."/>
        <s v="ООО &quot;ПРОФЛОГИСТИК-136&quot;"/>
        <s v="ИП Ерохова Н.Ю."/>
        <s v="ИП Белодурина К.Р."/>
        <s v="ИП Волков С.Л."/>
        <s v="ИП Лесниченко И.Н."/>
        <s v="ООО &quot;ДЕЛОВОЙ КУРЬЕР&quot;"/>
        <s v="ИП Носков С.Н."/>
        <s v="ИП Никонорова О.Н."/>
        <s v="ИП Бабенко А.А."/>
        <s v="ООО Автовей СПб"/>
        <s v="ИП Сорокина Л,В."/>
        <s v="ООО &quot;НОЙ&quot;"/>
        <s v="ООО &quot;СимКаргоТранс&quot;"/>
        <s v="ИП Аристов А.В."/>
        <s v="ИП Бобылева В.Р."/>
        <s v="ИП Грушевский А.И."/>
        <s v="ИП Миронова О.В."/>
        <s v="ИП Житин В.Г."/>
        <s v="ИП Тамбовцев С.В."/>
        <s v="ИП Тимофеев И.П."/>
        <s v="ИП Цветков С.П."/>
        <s v="ООО &quot;Логистические системы&quot;"/>
        <s v="ИП Мельников А.Н."/>
        <s v="ИП Тренин А.Н."/>
        <s v="ООО &quot;АЛЬ-ТРАНС&quot;"/>
        <s v="ИП Шаблаков А.И."/>
        <s v="ООО &quot;СОЮЗЛАЙН18&quot;"/>
        <s v="ООО Лига"/>
        <s v="ООО &quot;ТрансПак&quot;"/>
        <s v="ООО Бишкек Авто Транс"/>
        <s v="ИП Устюжанин А.В."/>
        <s v="ИП Заулин О.Л."/>
        <s v="ИП Балиев Х.А."/>
        <s v="ИП Бикташев Р.Ф."/>
        <s v="ИП Сундеев В.А."/>
        <s v="ООО Фортуна плюс"/>
        <s v="ООО АТС"/>
        <s v="ИП Вершинин С.В."/>
        <s v="ИП Егоров А.А."/>
        <s v="ООО СтройМеталлГрупп"/>
        <s v="ИП Пушкарев О.В."/>
        <s v="ООО КАМААВТОТРАНС"/>
        <s v="ИП Гребенюк А.Ю."/>
        <s v="ИП Ванин Д.В."/>
        <s v="ИП Корнильцев Е.Н."/>
        <s v="ИП Гуштын С.М."/>
        <s v="ООО Вектор"/>
        <s v="ИП Сивцов О.В."/>
        <s v="ИП Поляков А.А."/>
        <s v="ООО Ресурс"/>
        <s v="ИП Рябинкин Р.А."/>
        <s v="ИП Елисеев "/>
        <s v="ИП Салихов Р.М."/>
        <s v="ИП Головинский Д.В."/>
        <s v="ООО ДОРТЕХСЕРВИС"/>
        <s v="ИП Краев А.М."/>
        <s v="ИП Сапарова В.А."/>
        <s v="ИП Жуковский Г.А."/>
        <s v="ИП Волков В.А."/>
        <s v="Салимов И.Н."/>
        <s v="ИП Чеусова Л.С."/>
        <s v="ИП Овчинников О.А."/>
        <s v="ИП Воробьев А.Б."/>
        <s v="ИП Орлов Р.В."/>
        <s v="ООО &quot;Мустанг&quot;"/>
        <s v="ИП Ратов А.А."/>
        <s v="ООО &quot;ТЕХНОТРАНС&quot;"/>
        <s v="ИП Корсаков О.Г."/>
        <s v="GRYCZKO GRYCZKA"/>
        <s v="ИП Белоногов С.В."/>
        <s v="ООО &quot;РЕСУРС&quot;"/>
        <s v="ИП Тарасова О.В."/>
        <s v="ИП Буров М.А."/>
        <s v="ООО &quot;АТЛАНТ&quot;"/>
        <s v="ООО &quot;Совфрахт-НН&quot;"/>
        <s v="ИП Масленников В.С."/>
        <s v="ООО Кондор"/>
        <s v="ООО АВТОВЕК ТК"/>
        <s v="ООО РРК"/>
        <s v="ООО Логистическая компания Проспект"/>
        <s v="ООО СНГ"/>
      </sharedItems>
    </cacheField>
    <cacheField name=" 11">
      <sharedItems containsDate="1" containsBlank="1" containsMixedTypes="1" count="386">
        <s v="№ счета"/>
        <n v="1"/>
        <n v="94"/>
        <n v="69"/>
        <n v="439"/>
        <n v="92"/>
        <n v="175"/>
        <n v="10"/>
        <n v="14"/>
        <n v="1499"/>
        <n v="1597"/>
        <n v="1576"/>
        <n v="1475"/>
        <n v="1469"/>
        <n v="155"/>
        <n v="138"/>
        <n v="135"/>
        <n v="113"/>
        <n v="122"/>
        <n v="31"/>
        <n v="3304"/>
        <n v="3388"/>
        <n v="366"/>
        <d v="2018-05-25T00:00:00"/>
        <n v="3155"/>
        <m/>
        <n v="18038"/>
        <n v="108"/>
        <n v="201"/>
        <n v="165"/>
        <n v="2637"/>
        <n v="2636"/>
        <n v="48"/>
        <n v="5"/>
        <n v="238"/>
        <n v="60"/>
        <n v="286"/>
        <n v="19"/>
        <n v="1914"/>
        <n v="199"/>
        <n v="150"/>
        <n v="83"/>
        <n v="274"/>
        <n v="43"/>
        <n v="253"/>
        <n v="209"/>
        <n v="791"/>
        <n v="289"/>
        <n v="105"/>
        <n v="68"/>
        <n v="435"/>
        <s v="наличка"/>
        <n v="29"/>
        <s v="02072018-1"/>
        <n v="51"/>
        <n v="141"/>
        <n v="350"/>
        <n v="3600"/>
        <n v="52"/>
        <n v="45"/>
        <n v="143"/>
        <n v="270"/>
        <n v="320"/>
        <n v="819"/>
        <n v="437"/>
        <n v="4348"/>
        <n v="371"/>
        <n v="44"/>
        <n v="420"/>
        <s v="07/066"/>
        <n v="602"/>
        <n v="34"/>
        <n v="474"/>
        <n v="78"/>
        <n v="63"/>
        <n v="64"/>
        <s v="тк0013840"/>
        <n v="2509"/>
        <n v="59"/>
        <n v="149"/>
        <n v="100"/>
        <s v="127/К"/>
        <n v="106"/>
        <n v="65"/>
        <n v="114"/>
        <n v="70"/>
        <n v="110"/>
        <n v="317"/>
        <n v="293"/>
        <n v="370"/>
        <n v="369"/>
        <n v="2515"/>
        <n v="2516"/>
        <n v="2695"/>
        <n v="2795"/>
        <n v="2585"/>
        <n v="134"/>
        <s v="2018-08-018"/>
        <n v="57"/>
        <n v="27"/>
        <n v="624"/>
        <n v="262"/>
        <n v="90"/>
        <n v="86"/>
        <n v="136"/>
        <s v="-------------"/>
        <n v="25"/>
        <n v="303"/>
        <n v="856"/>
        <s v="---------------"/>
        <n v="47"/>
        <n v="232"/>
        <s v="12/15"/>
        <n v="77"/>
        <n v="860"/>
        <n v="814"/>
        <s v="РЭД 05/09-165"/>
        <n v="146"/>
        <n v="444"/>
        <s v="154/9/2018"/>
        <n v="755"/>
        <n v="361"/>
        <n v="869"/>
        <n v="868"/>
        <n v="1077"/>
        <n v="514"/>
        <n v="635"/>
        <n v="66"/>
        <n v="109"/>
        <n v="213"/>
        <n v="706"/>
        <n v="139"/>
        <n v="873"/>
        <n v="874"/>
        <s v="268 ТК"/>
        <n v="62"/>
        <n v="2753"/>
        <n v="707"/>
        <n v="178"/>
        <n v="55"/>
        <n v="403"/>
        <s v="24/09-203"/>
        <n v="507"/>
        <n v="953"/>
        <n v="2"/>
        <n v="880"/>
        <n v="419"/>
        <n v="200"/>
        <d v="2018-10-16T00:00:00"/>
        <n v="423"/>
        <n v="881"/>
        <s v="27/09-215"/>
        <n v="81"/>
        <n v="36"/>
        <n v="8"/>
        <n v="406"/>
        <n v="12"/>
        <n v="416"/>
        <n v="417"/>
        <n v="920"/>
        <n v="886"/>
        <n v="338"/>
        <n v="505"/>
        <n v="53"/>
        <n v="1595"/>
        <n v="257"/>
        <n v="271"/>
        <n v="214"/>
        <n v="277"/>
        <n v="540"/>
        <n v="308"/>
        <n v="190"/>
        <n v="385"/>
        <n v="316"/>
        <n v="4"/>
        <n v="125"/>
        <n v="1605"/>
        <n v="853"/>
        <n v="852"/>
        <d v="4024-01-01T00:00:00"/>
        <n v="54"/>
        <n v="171"/>
        <n v="957"/>
        <n v="296"/>
        <n v="101"/>
        <s v="П0000001240"/>
        <n v="500"/>
        <d v="4072-01-01T00:00:00"/>
        <n v="443"/>
        <n v="966"/>
        <n v="76"/>
        <n v="152"/>
        <n v="38"/>
        <n v="80"/>
        <n v="795"/>
        <n v="772"/>
        <n v="599"/>
        <d v="2018-10-02T00:00:00"/>
        <n v="450"/>
        <n v="168"/>
        <n v="453"/>
        <s v="198-М"/>
        <n v="264"/>
        <n v="1604"/>
        <n v="305"/>
        <n v="458"/>
        <n v="459"/>
        <n v="1281"/>
        <s v="10/121"/>
        <n v="172"/>
        <n v="521"/>
        <n v="522"/>
        <n v="640"/>
        <n v="915"/>
        <n v="95"/>
        <n v="672"/>
        <n v="901"/>
        <s v="324/325"/>
        <n v="56"/>
        <n v="950"/>
        <n v="322"/>
        <n v="798"/>
        <n v="1009"/>
        <s v="ИП-000158"/>
        <n v="1378"/>
        <n v="158"/>
        <s v="Б-0630"/>
        <n v="206"/>
        <n v="794"/>
        <s v="152/1"/>
        <n v="112"/>
        <s v="БН"/>
        <n v="144"/>
        <n v="130"/>
        <n v="402"/>
        <n v="2083"/>
        <s v="37/05"/>
        <n v="154"/>
        <n v="173"/>
        <n v="711"/>
        <n v="170"/>
        <s v="03/18"/>
        <n v="1541"/>
        <n v="302"/>
        <n v="167"/>
        <n v="104"/>
        <n v="37"/>
        <n v="145"/>
        <n v="381"/>
        <s v="УТ-19.11"/>
        <s v="УТ 77"/>
        <n v="982"/>
        <n v="846"/>
        <n v="1762"/>
        <n v="107"/>
        <n v="224"/>
        <n v="2571"/>
        <n v="111"/>
        <n v="380"/>
        <n v="30"/>
        <n v="621"/>
        <n v="452"/>
        <s v="2019-01-012"/>
        <n v="98"/>
        <n v="1773"/>
        <n v="133"/>
        <s v="27/11/18-02"/>
        <n v="290"/>
        <n v="6"/>
        <s v="22/11-422"/>
        <n v="1152"/>
        <n v="418"/>
        <n v="89"/>
        <n v="5753"/>
        <n v="2022"/>
        <n v="23"/>
        <n v="177"/>
        <n v="75"/>
        <n v="543"/>
        <s v="268а"/>
        <n v="272"/>
        <n v="463"/>
        <n v="483"/>
        <n v="511"/>
        <n v="3070"/>
        <n v="248"/>
        <n v="147"/>
        <n v="1090"/>
        <n v="666"/>
        <n v="547"/>
        <n v="481"/>
        <n v="1078"/>
        <n v="9152"/>
        <n v="471"/>
        <s v="2_1012_0304"/>
        <n v="39"/>
        <n v="116"/>
        <n v="7546"/>
        <n v="1888"/>
        <n v="857"/>
        <s v="1427/А"/>
        <n v="16"/>
        <n v="84"/>
        <n v="229"/>
        <n v="280"/>
        <n v="326"/>
        <n v="163"/>
        <n v="82"/>
        <n v="405"/>
        <s v="1212/18"/>
        <n v="1238"/>
        <n v="2642"/>
        <n v="1240"/>
        <n v="222"/>
        <n v="22"/>
        <n v="655"/>
        <s v="тт001645"/>
        <n v="373"/>
        <n v="189"/>
        <n v="1242"/>
        <n v="255"/>
        <n v="299"/>
        <n v="15"/>
        <n v="2063"/>
        <n v="46"/>
        <n v="1252"/>
        <n v="376"/>
        <s v="43/2018"/>
        <n v="87"/>
        <n v="923"/>
        <n v="924"/>
        <n v="925"/>
        <n v="3408"/>
        <n v="581"/>
        <n v="3414"/>
        <n v="7"/>
        <n v="28"/>
        <n v="127"/>
        <n v="102"/>
        <n v="2007606202"/>
        <s v="ТЛ-691"/>
        <n v="13"/>
        <s v="062/1"/>
        <n v="365"/>
        <n v="-613790"/>
        <n v="61"/>
        <n v="301"/>
        <n v="40"/>
        <n v="19110"/>
        <n v="19152"/>
        <n v="93"/>
        <s v="066/1"/>
        <n v="330"/>
        <n v="24"/>
        <n v="294"/>
        <s v="АЛС-110"/>
        <s v="067/1"/>
        <n v="21"/>
        <n v="298"/>
        <n v="1531"/>
        <n v="166"/>
        <n v="683"/>
        <n v="3142019"/>
        <s v="б/н"/>
        <d v="2019-03-29T00:00:00"/>
        <n v="18"/>
        <s v="064/03"/>
        <n v="487"/>
        <n v="20"/>
        <n v="-577447"/>
        <n v="103"/>
        <n v="33"/>
        <n v="26"/>
        <n v="17"/>
        <n v="234"/>
        <n v="126"/>
        <n v="2325"/>
        <n v="3"/>
        <s v="19-630"/>
        <n v="643"/>
        <n v="153"/>
        <n v="389"/>
        <n v="9"/>
        <n v="67"/>
        <n v="159"/>
        <n v="636"/>
      </sharedItems>
    </cacheField>
    <cacheField name=" 12">
      <sharedItems containsDate="1" containsBlank="1" containsMixedTypes="1" count="16">
        <s v="ТТН/CMR (да/нет)"/>
        <m/>
        <s v="ДА"/>
        <s v="НЕ БУДЕТ"/>
        <s v="скан"/>
        <s v="НЕТ"/>
        <d v="2018-06-01T00:00:00"/>
        <s v="да/02.07"/>
        <s v="да/09.07"/>
        <s v="получила копию СМР"/>
        <s v="да/06.07"/>
        <n v="0"/>
        <s v="ла"/>
        <s v="да(товарка)"/>
        <s v="да товарка"/>
        <s v="да  товарка"/>
      </sharedItems>
    </cacheField>
    <cacheField name=" 13">
      <sharedItems containsDate="1" containsBlank="1" containsMixedTypes="1" count="222">
        <s v="дата счета"/>
        <d v="2018-05-23T00:00:00"/>
        <d v="2018-04-17T00:00:00"/>
        <d v="2018-04-20T00:00:00"/>
        <d v="2018-04-21T00:00:00"/>
        <d v="2018-04-26T00:00:00"/>
        <s v="28.04 срыв погрузкин"/>
        <d v="2018-05-03T00:00:00"/>
        <d v="2018-06-08T00:00:00"/>
        <d v="2018-05-25T00:00:00"/>
        <d v="2018-05-16T00:00:00"/>
        <d v="2018-05-24T00:00:00"/>
        <d v="2018-05-14T00:00:00"/>
        <d v="2018-05-21T00:00:00"/>
        <d v="2018-05-22T00:00:00"/>
        <d v="2018-05-28T00:00:00"/>
        <m/>
        <d v="2018-05-17T00:00:00"/>
        <d v="2018-03-27T00:00:00"/>
        <d v="2018-05-07T00:00:00"/>
        <d v="2018-06-01T00:00:00"/>
        <d v="2018-05-26T00:00:00"/>
        <d v="2018-05-29T00:00:00"/>
        <d v="2018-05-30T00:00:00"/>
        <d v="2018-06-04T00:00:00"/>
        <d v="2018-06-05T00:00:00"/>
        <d v="2018-06-06T00:00:00"/>
        <d v="2018-06-13T00:00:00"/>
        <d v="2018-06-18T00:00:00"/>
        <d v="2018-06-12T00:00:00"/>
        <d v="2018-06-20T00:00:00"/>
        <d v="2018-06-27T00:00:00"/>
        <d v="2018-06-19T00:00:00"/>
        <d v="2018-06-26T00:00:00"/>
        <d v="2018-06-28T00:00:00"/>
        <d v="2018-06-25T00:00:00"/>
        <d v="2018-06-21T00:00:00"/>
        <d v="2018-07-05T00:00:00"/>
        <d v="2018-07-01T00:00:00"/>
        <d v="2018-07-02T00:00:00"/>
        <d v="2018-07-03T00:00:00"/>
        <d v="2018-07-04T00:00:00"/>
        <d v="2018-07-11T00:00:00"/>
        <d v="2018-07-09T00:00:00"/>
        <d v="2018-07-12T00:00:00"/>
        <d v="2018-07-13T00:00:00"/>
        <d v="2018-07-20T00:00:00"/>
        <d v="2018-07-19T00:00:00"/>
        <d v="2018-07-25T00:00:00"/>
        <d v="2018-07-18T00:00:00"/>
        <d v="2018-07-24T00:00:00"/>
        <d v="2018-07-30T00:00:00"/>
        <d v="2018-08-24T00:00:00"/>
        <d v="2018-07-23T00:00:00"/>
        <d v="2018-07-26T00:00:00"/>
        <d v="2018-07-28T00:00:00"/>
        <d v="2018-07-31T00:00:00"/>
        <d v="2018-08-06T00:00:00"/>
        <d v="2018-08-03T00:00:00"/>
        <d v="2018-08-01T00:00:00"/>
        <d v="2018-08-08T00:00:00"/>
        <d v="2018-08-07T00:00:00"/>
        <d v="2018-08-13T00:00:00"/>
        <d v="2018-08-21T00:00:00"/>
        <d v="2018-08-09T00:00:00"/>
        <d v="2018-08-10T00:00:00"/>
        <d v="2018-08-27T00:00:00"/>
        <d v="2018-08-17T00:00:00"/>
        <d v="2018-08-22T00:00:00"/>
        <d v="2018-08-20T00:00:00"/>
        <d v="2018-08-28T00:00:00"/>
        <d v="2018-08-30T00:00:00"/>
        <d v="2018-09-10T00:00:00"/>
        <d v="2018-09-04T00:00:00"/>
        <d v="2018-08-31T00:00:00"/>
        <d v="2018-09-05T00:00:00"/>
        <d v="2018-09-13T00:00:00"/>
        <d v="2018-09-11T00:00:00"/>
        <d v="2018-09-12T00:00:00"/>
        <d v="2018-09-14T00:00:00"/>
        <d v="2018-09-09T00:00:00"/>
        <d v="2018-09-17T00:00:00"/>
        <d v="2018-09-24T00:00:00"/>
        <d v="2018-09-18T00:00:00"/>
        <d v="2018-09-25T00:00:00"/>
        <d v="2018-10-01T00:00:00"/>
        <d v="2018-09-20T00:00:00"/>
        <d v="2018-09-28T00:00:00"/>
        <d v="2018-10-02T00:00:00"/>
        <d v="2018-09-26T00:00:00"/>
        <d v="2018-09-27T00:00:00"/>
        <d v="2018-10-09T00:00:00"/>
        <d v="2018-10-17T00:00:00"/>
        <d v="2018-10-04T00:00:00"/>
        <d v="2018-09-29T00:00:00"/>
        <d v="2018-10-03T00:00:00"/>
        <d v="2018-10-12T00:00:00"/>
        <d v="2018-10-05T00:00:00"/>
        <d v="2018-10-08T00:00:00"/>
        <d v="2018-10-18T00:00:00"/>
        <d v="2018-10-15T00:00:00"/>
        <n v="0"/>
        <d v="2018-10-16T00:00:00"/>
        <d v="2018-10-11T00:00:00"/>
        <d v="2018-10-13T00:00:00"/>
        <d v="2018-10-10T00:00:00"/>
        <d v="2018-10-23T00:00:00"/>
        <d v="2018-10-22T00:00:00"/>
        <d v="2018-10-30T00:00:00"/>
        <d v="2018-10-24T00:00:00"/>
        <d v="2018-10-26T00:00:00"/>
        <d v="2018-10-25T00:00:00"/>
        <d v="2018-11-05T00:00:00"/>
        <d v="2018-11-06T00:00:00"/>
        <d v="2018-10-28T00:00:00"/>
        <d v="2018-11-08T00:00:00"/>
        <d v="2018-10-29T00:00:00"/>
        <d v="2018-11-01T00:00:00"/>
        <d v="2018-10-31T00:00:00"/>
        <d v="2019-11-01T00:00:00"/>
        <d v="2018-11-07T00:00:00"/>
        <d v="2018-11-02T00:00:00"/>
        <d v="2018-11-09T00:00:00"/>
        <d v="2018-11-10T00:00:00"/>
        <d v="2018-11-12T00:00:00"/>
        <d v="2018-11-19T00:00:00"/>
        <d v="2018-12-07T00:00:00"/>
        <d v="2018-11-13T00:00:00"/>
        <d v="2018-11-15T00:00:00"/>
        <d v="2018-11-20T00:00:00"/>
        <d v="2018-11-14T00:00:00"/>
        <d v="2019-11-19T00:00:00"/>
        <d v="2018-11-16T00:00:00"/>
        <d v="2018-11-17T00:00:00"/>
        <d v="2018-11-28T00:00:00"/>
        <d v="2018-11-21T00:00:00"/>
        <d v="2018-11-23T00:00:00"/>
        <d v="2018-11-22T00:00:00"/>
        <d v="2019-10-21T00:00:00"/>
        <d v="2019-12-24T00:00:00"/>
        <d v="2019-11-20T00:00:00"/>
        <d v="2018-11-26T00:00:00"/>
        <d v="2018-11-27T00:00:00"/>
        <d v="2018-12-10T00:00:00"/>
        <d v="2018-11-30T00:00:00"/>
        <d v="2019-11-27T00:00:00"/>
        <d v="2018-12-04T00:00:00"/>
        <d v="2018-11-29T00:00:00"/>
        <d v="2018-12-03T00:00:00"/>
        <d v="2019-12-03T00:00:00"/>
        <d v="2018-12-11T00:00:00"/>
        <d v="2019-11-30T00:00:00"/>
        <d v="2018-12-05T00:00:00"/>
        <d v="2018-12-06T00:00:00"/>
        <d v="2018-12-12T00:00:00"/>
        <d v="2019-12-07T00:00:00"/>
        <d v="2019-12-08T00:00:00"/>
        <d v="2019-12-10T00:00:00"/>
        <d v="2019-12-11T00:00:00"/>
        <d v="2018-12-14T00:00:00"/>
        <d v="2019-12-14T00:00:00"/>
        <d v="2018-12-13T00:00:00"/>
        <d v="2018-12-22T00:00:00"/>
        <d v="2019-01-09T00:00:00"/>
        <d v="2019-12-17T00:00:00"/>
        <d v="2018-12-15T00:00:00"/>
        <d v="2018-12-20T00:00:00"/>
        <d v="2018-12-19T00:00:00"/>
        <d v="2018-12-18T00:00:00"/>
        <d v="2019-02-07T00:00:00"/>
        <d v="2019-12-19T00:00:00"/>
        <d v="2018-12-21T00:00:00"/>
        <d v="2018-12-25T00:00:00"/>
        <d v="2019-01-24T00:00:00"/>
        <d v="2019-12-26T00:00:00"/>
        <d v="2019-02-08T00:00:00"/>
        <d v="2019-01-29T00:00:00"/>
        <d v="2019-02-01T00:00:00"/>
        <d v="2019-02-09T00:00:00"/>
        <d v="2019-02-14T00:00:00"/>
        <d v="2019-02-15T00:00:00"/>
        <d v="2019-02-26T00:00:00"/>
        <d v="2019-02-16T00:00:00"/>
        <d v="2019-04-04T00:00:00"/>
        <d v="2019-02-20T00:00:00"/>
        <d v="2019-02-21T00:00:00"/>
        <d v="2019-02-25T00:00:00"/>
        <d v="2019-02-27T00:00:00"/>
        <d v="2019-02-28T00:00:00"/>
        <d v="2019-03-04T00:00:00"/>
        <d v="2019-03-03T00:00:00"/>
        <d v="2019-03-05T00:00:00"/>
        <d v="2019-03-06T00:00:00"/>
        <d v="2019-03-18T00:00:00"/>
        <d v="2019-03-01T00:00:00"/>
        <d v="2019-03-07T00:00:00"/>
        <d v="2019-03-13T00:00:00"/>
        <d v="2019-03-14T00:00:00"/>
        <d v="2019-03-17T00:00:00"/>
        <d v="2019-03-15T00:00:00"/>
        <d v="2019-03-12T00:00:00"/>
        <d v="2019-03-19T00:00:00"/>
        <d v="2019-03-20T00:00:00"/>
        <d v="2019-03-22T00:00:00"/>
        <d v="2019-03-29T00:00:00"/>
        <d v="2019-03-25T00:00:00"/>
        <d v="2019-03-26T00:00:00"/>
        <d v="2019-04-09T00:00:00"/>
        <d v="2019-04-05T00:00:00"/>
        <d v="2019-03-27T00:00:00"/>
        <d v="2019-03-28T00:00:00"/>
        <d v="2019-04-02T00:00:00"/>
        <d v="2019-04-03T00:00:00"/>
        <d v="2019-04-07T00:00:00"/>
        <d v="2019-04-01T00:00:00"/>
        <d v="2019-04-18T00:00:00"/>
        <d v="2019-04-08T00:00:00"/>
        <d v="2019-04-15T00:00:00"/>
        <d v="2019-04-06T00:00:00"/>
        <d v="2019-04-12T00:00:00"/>
        <d v="2019-04-22T00:00:00"/>
        <d v="2019-04-16T00:00:00"/>
      </sharedItems>
    </cacheField>
    <cacheField name=" 14">
      <sharedItems containsBlank="1" containsMixedTypes="1" containsNumber="1" count="155">
        <s v="сумма счета"/>
        <n v="2900"/>
        <n v="16000"/>
        <n v="25000"/>
        <n v="64900"/>
        <n v="12980"/>
        <n v="36000"/>
        <n v="18000"/>
        <n v="16048"/>
        <n v="53000"/>
        <n v="450"/>
        <n v="50000"/>
        <n v="144000"/>
        <n v="145000"/>
        <n v="57000"/>
        <n v="48000"/>
        <n v="16050"/>
        <n v="49000"/>
        <n v="1600"/>
        <n v="160000"/>
        <n v="1250"/>
        <n v="75000"/>
        <n v="78000"/>
        <n v="33000"/>
        <n v="65000"/>
        <n v="165000"/>
        <n v="150000"/>
        <n v="116000"/>
        <n v="125000"/>
        <n v="104000"/>
        <n v="8000"/>
        <n v="22000"/>
        <n v="175000"/>
        <n v="95000"/>
        <n v="120000"/>
        <n v="23000"/>
        <n v="153000"/>
        <n v="100000"/>
        <n v="31000"/>
        <n v="85000"/>
        <n v="46000"/>
        <n v="1500"/>
        <n v="70000"/>
        <n v="93000"/>
        <n v="102000"/>
        <n v="55000"/>
        <n v="1400"/>
        <n v="24000"/>
        <n v="123758.56"/>
        <n v="37000"/>
        <n v="1450"/>
        <n v="13000"/>
        <s v="2600+50"/>
        <n v="2800"/>
        <n v="180000"/>
        <n v="170000"/>
        <n v="9000"/>
        <n v="35000"/>
        <n v="28000"/>
        <n v="15000"/>
        <n v="11000"/>
        <n v="0"/>
        <n v="5000"/>
        <n v="14000"/>
        <n v="27000"/>
        <n v="5400"/>
        <n v="10600"/>
        <n v="2650"/>
        <n v="62000"/>
        <n v="19000"/>
        <n v="149000"/>
        <n v="59000"/>
        <n v="127000"/>
        <n v="80000"/>
        <n v="21000"/>
        <n v="58000"/>
        <n v="20000"/>
        <n v="29000"/>
        <n v="39000"/>
        <n v="146000"/>
        <n v="10000"/>
        <n v="225000"/>
        <n v="105000"/>
        <n v="40000"/>
        <n v="52000"/>
        <n v="32000"/>
        <n v="79000"/>
        <n v="77000"/>
        <n v="47000"/>
        <n v="101737.62"/>
        <n v="19500"/>
        <n v="44000"/>
        <m/>
        <n v="17000"/>
        <n v="107000"/>
        <n v="26000"/>
        <n v="60000"/>
        <n v="109000"/>
        <n v="38000"/>
        <n v="45000"/>
        <n v="30000"/>
        <n v="148000"/>
        <n v="63000"/>
        <n v="4200"/>
        <n v="97000"/>
        <n v="84000"/>
        <n v="135000"/>
        <n v="3700"/>
        <n v="3000"/>
        <n v="51000"/>
        <n v="72000"/>
        <n v="90000"/>
        <n v="43000"/>
        <n v="2500"/>
        <n v="92413.05"/>
        <n v="97246.24"/>
        <n v="69000"/>
        <n v="88000"/>
        <n v="83000"/>
        <n v="112000"/>
        <n v="67000"/>
        <n v="185000"/>
        <n v="24700"/>
        <n v="68000"/>
        <n v="110000"/>
        <n v="54000"/>
        <n v="61000"/>
        <n v="13500"/>
        <n v="14100"/>
        <n v="11300"/>
        <n v="12500"/>
        <n v="40800"/>
        <n v="248128"/>
        <n v="131250"/>
        <n v="1750"/>
        <n v="2470"/>
        <n v="2550"/>
        <n v="2000"/>
        <n v="12000"/>
        <n v="41650"/>
        <n v="66000"/>
        <n v="1650"/>
        <n v="41000"/>
        <n v="25500"/>
        <n v="71000"/>
        <n v="73000"/>
        <n v="56500"/>
        <n v="34500"/>
        <n v="56000"/>
        <n v="113000"/>
        <n v="108000"/>
        <n v="42000"/>
        <n v="1700"/>
        <n v="230000"/>
        <n v="74000"/>
      </sharedItems>
    </cacheField>
    <cacheField name=" 15">
      <sharedItems containsBlank="1" containsMixedTypes="1" containsNumber="1" containsInteger="1" count="10">
        <s v="НДС/БЕЗ НДС"/>
        <m/>
        <s v="НДС"/>
        <n v="0"/>
        <s v="БЕЗ НДС"/>
        <s v="НДС 0"/>
        <s v="наличка"/>
        <s v="с НДС"/>
        <s v="карта"/>
        <s v="нал"/>
      </sharedItems>
    </cacheField>
    <cacheField name=" 16" numFmtId="0">
      <sharedItems containsBlank="1" count="6">
        <s v="валюта счета"/>
        <s v="ЕВРО"/>
        <s v="RUB"/>
        <s v="USD"/>
        <s v="EUR"/>
        <m/>
      </sharedItems>
    </cacheField>
    <cacheField name=" 17">
      <sharedItems containsDate="1" containsBlank="1" containsMixedTypes="1" count="27">
        <s v="Аванс сумма"/>
        <m/>
        <n v="20000"/>
        <n v="48000"/>
        <n v="49000"/>
        <n v="110000"/>
        <n v="60000"/>
        <n v="75000"/>
        <n v="58000"/>
        <n v="29000"/>
        <n v="72000"/>
        <n v="76000"/>
        <n v="35000"/>
        <n v="53000"/>
        <n v="34000"/>
        <n v="40000"/>
        <n v="68000"/>
        <n v="70000"/>
        <n v="120000"/>
        <n v="65000"/>
        <n v="30000"/>
        <n v="64000"/>
        <n v="37000"/>
        <n v="100000"/>
        <n v="43000"/>
        <n v="50000"/>
        <d v="2019-03-29T00:00:00"/>
      </sharedItems>
    </cacheField>
    <cacheField name=" 18">
      <sharedItems containsDate="1" containsBlank="1" containsMixedTypes="1" count="23">
        <s v="Дата Аванса"/>
        <m/>
        <d v="2018-06-01T00:00:00"/>
        <d v="2018-06-04T00:00:00"/>
        <d v="2018-06-22T00:00:00"/>
        <s v="21.06.2018/27.06.2018"/>
        <d v="2018-06-27T00:00:00"/>
        <d v="2018-06-25T00:00:00"/>
        <d v="2018-06-26T00:00:00"/>
        <d v="2018-07-04T00:00:00"/>
        <d v="2018-07-05T00:00:00"/>
        <d v="2018-07-09T00:00:00"/>
        <d v="2018-07-10T00:00:00"/>
        <d v="2018-09-04T00:00:00"/>
        <d v="2018-09-05T00:00:00"/>
        <d v="2018-09-14T00:00:00"/>
        <d v="2018-09-17T00:00:00"/>
        <s v="29.12.18/01.02.19"/>
        <s v="01.02.19/29.12.18"/>
        <d v="2019-02-01T00:00:00"/>
        <d v="2018-11-21T00:00:00"/>
        <s v="29.12.18/06.02.19/01.02.19"/>
        <d v="2018-12-17T00:00:00"/>
      </sharedItems>
    </cacheField>
    <cacheField name=" 19">
      <sharedItems containsBlank="1" containsMixedTypes="1" containsNumber="1" count="355">
        <s v="кост для нас с НДС"/>
        <s v="X"/>
        <n v="16000"/>
        <n v="25000"/>
        <n v="59100"/>
        <n v="12000"/>
        <n v="36000"/>
        <n v="18000"/>
        <n v="14700"/>
        <n v="53000"/>
        <n v="27800"/>
        <n v="53800"/>
        <n v="144000"/>
        <n v="145000"/>
        <n v="57000"/>
        <n v="48000"/>
        <n v="16050"/>
        <n v="214600"/>
        <n v="49000"/>
        <n v="118400"/>
        <n v="160000"/>
        <n v="90000"/>
        <n v="50000"/>
        <n v="80250"/>
        <n v="83460"/>
        <n v="35310"/>
        <n v="65000"/>
        <n v="165000"/>
        <n v="150000"/>
        <n v="124120"/>
        <n v="133750"/>
        <n v="111280"/>
        <n v="9440"/>
        <n v="22000"/>
        <n v="175000"/>
        <n v="166667"/>
        <n v="156042"/>
        <n v="160500"/>
        <n v="95000"/>
        <n v="128400"/>
        <n v="131579"/>
        <n v="23959"/>
        <n v="171200"/>
        <n v="163710"/>
        <n v="104167"/>
        <n v="31000"/>
        <n v="88542"/>
        <n v="49500"/>
        <n v="120833"/>
        <n v="153000"/>
        <n v="111000"/>
        <n v="72917"/>
        <n v="120834"/>
        <n v="96875"/>
        <n v="106250"/>
        <n v="130209"/>
        <n v="57200"/>
        <n v="159375"/>
        <n v="103600"/>
        <n v="123758.56"/>
        <n v="37000"/>
        <n v="52083.333333333336"/>
        <n v="107300"/>
        <n v="13000"/>
        <n v="199800"/>
        <n v="3000"/>
        <n v="187500"/>
        <n v="18750"/>
        <n v="177084"/>
        <n v="9375"/>
        <n v="35000"/>
        <n v="29167"/>
        <n v="38542"/>
        <n v="15000"/>
        <n v="52084"/>
        <n v="182292"/>
        <n v="11459"/>
        <n v="47917"/>
        <n v="177083"/>
        <n v="1"/>
        <n v="5000"/>
        <n v="14000"/>
        <n v="28125"/>
        <n v="5625"/>
        <n v="8000"/>
        <n v="10600"/>
        <n v="55000"/>
        <n v="11828"/>
        <n v="201889.72"/>
        <n v="129032"/>
        <n v="64584"/>
        <n v="66667"/>
        <n v="59375"/>
        <n v="19792"/>
        <n v="8602"/>
        <n v="19355"/>
        <n v="155209"/>
        <n v="0"/>
        <n v="61459"/>
        <n v="127000"/>
        <n v="83334"/>
        <n v="26042"/>
        <n v="21000"/>
        <n v="156250"/>
        <n v="60417"/>
        <n v="20000"/>
        <n v="25806"/>
        <n v="34555"/>
        <n v="30209"/>
        <m/>
        <n v="22917"/>
        <n v="11458"/>
        <n v="40625"/>
        <n v="67709"/>
        <n v="152880"/>
        <n v="156021"/>
        <n v="10472"/>
        <n v="61781"/>
        <n v="52356"/>
        <n v="225000"/>
        <n v="20943"/>
        <n v="62000"/>
        <n v="151832"/>
        <n v="33000"/>
        <n v="157069"/>
        <n v="105000"/>
        <n v="41885"/>
        <n v="60733"/>
        <n v="54451"/>
        <n v="52357"/>
        <n v="33508"/>
        <n v="82723"/>
        <n v="80629"/>
        <n v="49215"/>
        <n v="57592"/>
        <n v="78534"/>
        <n v="101737.62"/>
        <n v="62827"/>
        <n v="167539"/>
        <n v="20419"/>
        <n v="15707"/>
        <n v="13613"/>
        <n v="46073"/>
        <n v="26178"/>
        <n v="29319"/>
        <n v="17801"/>
        <n v="73298"/>
        <n v="107000"/>
        <n v="14660"/>
        <n v="18848"/>
        <n v="21990"/>
        <n v="20942"/>
        <n v="24084"/>
        <n v="27225"/>
        <n v="32461"/>
        <n v="61780"/>
        <n v="23037"/>
        <n v="19000"/>
        <n v="19895"/>
        <n v="109000"/>
        <n v="30000"/>
        <n v="83770"/>
        <n v="39791"/>
        <n v="47120"/>
        <n v="31414"/>
        <n v="120000"/>
        <n v="64921"/>
        <n v="157446"/>
        <n v="89950"/>
        <n v="54450"/>
        <n v="32000"/>
        <n v="26450"/>
        <n v="64921.465968586388"/>
        <n v="66670"/>
        <n v="4200"/>
        <n v="156020.94240837696"/>
        <n v="101570.68062827225"/>
        <n v="60732.984293193716"/>
        <n v="107930"/>
        <n v="52356.020942408381"/>
        <n v="87960"/>
        <n v="142860"/>
        <n v="18842"/>
        <n v="60000"/>
        <n v="37700"/>
        <n v="3700"/>
        <n v="61780.104712041888"/>
        <n v="62827.225130890052"/>
        <n v="1400"/>
        <n v="111111.11111111112"/>
        <n v="3174.6031746031749"/>
        <n v="185185.1851851852"/>
        <n v="84660"/>
        <n v="49735.449735449736"/>
        <n v="19050"/>
        <n v="13760"/>
        <n v="74074.074074074073"/>
        <n v="53970"/>
        <n v="80000"/>
        <n v="11000"/>
        <n v="15870"/>
        <n v="68783.068783068782"/>
        <n v="25400"/>
        <n v="76190.476190476198"/>
        <n v="45502.645502645508"/>
        <n v="179894.17989417989"/>
        <n v="2500"/>
        <n v="10000"/>
        <n v="92413.05"/>
        <n v="102906.07407407409"/>
        <n v="49740"/>
        <n v="89947.089947089946"/>
        <n v="26455.026455026455"/>
        <n v="20105.820105820108"/>
        <n v="17989.417989417991"/>
        <n v="56090"/>
        <n v="24340"/>
        <n v="73015.873015873018"/>
        <n v="93121.693121693126"/>
        <n v="87830.687830687835"/>
        <n v="62433.862433862436"/>
        <n v="66666.666666666672"/>
        <n v="47619.047619047618"/>
        <n v="118518.51851851853"/>
        <n v="56084.65608465609"/>
        <n v="67000"/>
        <n v="185000"/>
        <n v="24338.62433862434"/>
        <n v="85000"/>
        <n v="61375.661375661381"/>
        <n v="26137.56613756614"/>
        <n v="63492.063492063498"/>
        <n v="59000"/>
        <n v="30687.83068783069"/>
        <n v="58201.058201058207"/>
        <n v="19047.61904761905"/>
        <n v="71957.671957671962"/>
        <n v="105820.10582010582"/>
        <n v="5291.0052910052909"/>
        <n v="15873.015873015875"/>
        <n v="55026.455026455027"/>
        <n v="41269.841269841272"/>
        <n v="34920.634920634926"/>
        <n v="27513.227513227514"/>
        <n v="25396.825396825399"/>
        <n v="29629.629629629631"/>
        <n v="40211.640211640217"/>
        <n v="13756.613756613757"/>
        <n v="9523.8095238095248"/>
        <n v="21164.021164021164"/>
        <n v="125000"/>
        <n v="116402.11640211641"/>
        <n v="57142.857142857145"/>
        <n v="64550.264550264554"/>
        <n v="23280.423280423282"/>
        <n v="14814.814814814816"/>
        <n v="42328.042328042327"/>
        <n v="18947.368421052633"/>
        <n v="14285.714285714286"/>
        <n v="14842.105263157895"/>
        <n v="14736.842105263158"/>
        <n v="11300"/>
        <n v="13157.894736842105"/>
        <n v="14737"/>
        <n v="40800"/>
        <n v="16842.105263157897"/>
        <n v="29000"/>
        <n v="248180"/>
        <n v="27368.42105263158"/>
        <n v="17894.736842105263"/>
        <n v="131250"/>
        <n v="70526.315789473694"/>
        <n v="410400"/>
        <n v="133000"/>
        <n v="187720"/>
        <n v="193800"/>
        <n v="19148.936170212768"/>
        <n v="93617.021276595755"/>
        <n v="10638.297872340427"/>
        <n v="152000"/>
        <n v="14893.617021276597"/>
        <n v="12765.957446808512"/>
        <n v="15957.44680851064"/>
        <n v="18085.106382978724"/>
        <n v="44308.510638297877"/>
        <n v="56382.97872340426"/>
        <n v="48936.170212765959"/>
        <n v="58510.638297872341"/>
        <n v="66000"/>
        <n v="56989.247311827952"/>
        <n v="19354.838709677417"/>
        <n v="69892.473118279566"/>
        <n v="16129"/>
        <n v="19354"/>
        <n v="32258"/>
        <n v="1650"/>
        <n v="41000"/>
        <n v="13978"/>
        <n v="17204"/>
        <n v="63440.860215053763"/>
        <n v="62365.591397849457"/>
        <n v="12903.225806451612"/>
        <n v="51612.903225806447"/>
        <n v="10752.68817204301"/>
        <n v="15053.763440860213"/>
        <n v="64516.129032258061"/>
        <n v="71000"/>
        <n v="29032.258064516129"/>
        <n v="26881.720430107525"/>
        <n v="58000"/>
        <n v="60752.68"/>
        <n v="25807"/>
        <n v="34500"/>
        <n v="60215"/>
        <n v="82795"/>
        <n v="107526"/>
        <n v="33333"/>
        <n v="121505"/>
        <n v="60752"/>
        <n v="18279"/>
        <n v="53763"/>
        <n v="107526.8817204301"/>
        <n v="53763.440860215051"/>
        <n v="44000"/>
        <n v="108000"/>
        <n v="80645"/>
        <n v="11827"/>
        <n v="64516"/>
        <n v="75269"/>
        <n v="40860"/>
        <n v="59139"/>
        <n v="24731"/>
        <n v="38709"/>
        <n v="45162"/>
        <n v="63440"/>
        <n v="72043"/>
        <n v="100000"/>
        <n v="26881"/>
        <n v="29032"/>
        <n v="26882"/>
        <n v="230000"/>
        <n v="43010"/>
        <n v="75268"/>
        <n v="45161"/>
        <n v="48387"/>
        <n v="49462"/>
        <n v="20430"/>
        <n v="15053"/>
        <n v="1700"/>
        <n v="78494"/>
        <n v="172043"/>
        <n v="45000"/>
        <n v="67741"/>
        <n v="74000"/>
        <n v="62365"/>
      </sharedItems>
    </cacheField>
    <cacheField name=" 20">
      <sharedItems containsBlank="1" containsMixedTypes="1" containsNumber="1" containsInteger="1" count="28">
        <m/>
        <s v="X остаток"/>
        <n v="16000"/>
        <n v="25000"/>
        <n v="59100"/>
        <n v="12000"/>
        <n v="36000"/>
        <n v="18000"/>
        <n v="14700"/>
        <n v="53000"/>
        <n v="27800"/>
        <n v="53800"/>
        <n v="124000"/>
        <n v="125000"/>
        <n v="57000"/>
        <n v="0"/>
        <n v="16050"/>
        <n v="214600"/>
        <n v="118400"/>
        <n v="50000"/>
        <n v="80250"/>
        <n v="83460"/>
        <n v="35310"/>
        <n v="65000"/>
        <n v="105000"/>
        <n v="87000"/>
        <n v="112000"/>
        <n v="157000"/>
      </sharedItems>
    </cacheField>
    <cacheField name=" 21" numFmtId="0">
      <sharedItems containsBlank="1" count="4">
        <s v="оплачен, да, нет"/>
        <s v="нет"/>
        <s v="ДА"/>
        <m/>
      </sharedItems>
    </cacheField>
    <cacheField name=" 22">
      <sharedItems containsBlank="1" containsMixedTypes="1" containsNumber="1" containsInteger="1" count="44">
        <s v="дата опаты по счету, в к/д"/>
        <n v="30"/>
        <n v="5"/>
        <n v="10"/>
        <n v="14"/>
        <m/>
        <n v="7"/>
        <s v="50%/50%"/>
        <n v="21"/>
        <s v="50% по ФЗ остаток 7 дней"/>
        <n v="15"/>
        <s v="50% по факту загрузки 50 % - 10 "/>
        <s v="50% по факту загрузки 50 % - 10"/>
        <s v="20 % 5 дней по сканам /80% по оригиналам"/>
        <s v="20 % ФЗ 10 дней по оригиналам"/>
        <s v="30%ФЗ 10 по скан"/>
        <s v="30% по ФЗ отстаток 10 к/д"/>
        <s v="50% по ФЗ остаток 10 к/д"/>
        <s v="20% по сканам 5 дней 80% - 10"/>
        <s v="наличка в понед 02.07"/>
        <s v="53000 ФЗ остаток 5"/>
        <n v="20"/>
        <s v="-"/>
        <s v="7 б"/>
        <s v="7Б"/>
        <s v="10б"/>
        <s v="5б"/>
        <n v="0"/>
        <s v="по ФЗ"/>
        <s v="5б "/>
        <s v="10к"/>
        <s v="30к"/>
        <s v="10 б"/>
        <s v="а"/>
        <s v="15б"/>
        <s v="7б+квиток"/>
        <s v="7б "/>
        <s v="10 к"/>
        <s v="6 б"/>
        <s v="7б/д"/>
        <s v="5 б/д"/>
        <s v="8б"/>
        <s v="8б "/>
        <s v="8 б"/>
      </sharedItems>
    </cacheField>
    <cacheField name=" 23" numFmtId="0">
      <sharedItems containsBlank="1" count="10">
        <s v="оригинал/скан"/>
        <m/>
        <s v="ОРИГИНАЛ"/>
        <s v="СКАН"/>
        <s v="ФВ"/>
        <s v="ФЗ"/>
        <s v="-"/>
        <s v="сканам"/>
        <s v="б/по сканам"/>
        <s v="наличный "/>
      </sharedItems>
    </cacheField>
    <cacheField name=" 24">
      <sharedItems containsDate="1" containsBlank="1" containsMixedTypes="1" count="31">
        <s v="крайний срок опалаты"/>
        <d v="2018-01-01T00:00:00"/>
        <s v="оплачено"/>
        <s v="оплачен"/>
        <s v="оплачено 22.08.18"/>
        <s v="оплачео"/>
        <s v="оплатили"/>
        <s v="оплачено "/>
        <m/>
        <d v="2019-05-01T00:00:00"/>
        <d v="2019-04-01T00:00:00"/>
        <d v="2019-04-25T00:00:00"/>
        <d v="2019-04-30T00:00:00"/>
        <d v="2019-04-08T00:00:00"/>
        <d v="2019-04-10T00:00:00"/>
        <d v="2019-04-24T00:00:00"/>
        <d v="2019-04-26T00:00:00"/>
        <d v="2019-04-15T00:00:00"/>
        <d v="2019-04-05T00:00:00"/>
        <d v="2019-04-16T00:00:00"/>
        <d v="2019-04-18T00:00:00"/>
        <d v="2019-04-04T00:00:00"/>
        <d v="2019-04-29T00:00:00"/>
        <d v="2019-04-12T00:00:00"/>
        <d v="2019-05-06T00:00:00"/>
        <d v="2019-04-17T00:00:00"/>
        <d v="2019-05-14T00:00:00"/>
        <d v="2019-04-23T00:00:00"/>
        <d v="2019-05-05T00:00:00"/>
        <d v="2019-04-28T00:00:00"/>
        <d v="2019-05-07T00:00:00"/>
      </sharedItems>
    </cacheField>
    <cacheField name=" 25">
      <sharedItems containsBlank="1" containsMixedTypes="1" containsNumber="1" containsInteger="1" count="15">
        <s v="неделя"/>
        <n v="1"/>
        <e v="#VALUE!"/>
        <s v="оплачено"/>
        <s v="оплчено"/>
        <s v="#VALUE"/>
        <n v="52"/>
        <n v="18"/>
        <n v="14"/>
        <n v="17"/>
        <n v="15"/>
        <n v="16"/>
        <n v="19"/>
        <n v="20"/>
        <m/>
      </sharedItems>
    </cacheField>
    <cacheField name="для бухгалтера">
      <sharedItems containsDate="1" containsBlank="1" containsMixedTypes="1" count="136">
        <s v="дата платежа"/>
        <m/>
        <d v="2018-07-26T00:00:00"/>
        <d v="2018-07-31T00:00:00"/>
        <d v="2018-07-06T00:00:00"/>
        <d v="2018-07-05T00:00:00"/>
        <d v="2018-07-10T00:00:00"/>
        <d v="2018-07-23T00:00:00"/>
        <d v="2018-07-19T00:00:00"/>
        <d v="2018-07-04T00:00:00"/>
        <d v="2018-07-03T00:00:00"/>
        <d v="2018-08-03T00:00:00"/>
        <d v="2018-07-13T00:00:00"/>
        <d v="2018-08-14T00:00:00"/>
        <d v="2018-08-09T00:00:00"/>
        <d v="2018-07-25T00:00:00"/>
        <d v="2018-08-02T00:00:00"/>
        <d v="2018-08-10T00:00:00"/>
        <s v="оплачено 22.08.18"/>
        <s v="оплачено 03.09"/>
        <s v="оплачено 14.08"/>
        <d v="2018-08-17T00:00:00"/>
        <d v="2018-08-15T00:00:00"/>
        <n v="24.08"/>
        <d v="2018-08-27T00:00:00"/>
        <d v="2018-08-29T00:00:00"/>
        <d v="2018-09-17T00:00:00"/>
        <d v="2018-09-19T00:00:00"/>
        <d v="2019-02-01T00:00:00"/>
        <d v="2018-09-05T00:00:00"/>
        <d v="2018-09-13T00:00:00"/>
        <d v="2018-08-24T00:00:00"/>
        <d v="2018-09-07T00:00:00"/>
        <s v="нет"/>
        <n v="0"/>
        <d v="2018-09-12T00:00:00"/>
        <d v="2018-09-21T00:00:00"/>
        <d v="2018-10-01T00:00:00"/>
        <s v="оплачено"/>
        <d v="2018-09-24T00:00:00"/>
        <d v="2018-09-18T00:00:00"/>
        <d v="2018-10-08T00:00:00"/>
        <d v="2018-09-28T00:00:00"/>
        <d v="2018-10-12T00:00:00"/>
        <d v="2018-10-03T00:00:00"/>
        <d v="2018-10-17T00:00:00"/>
        <d v="2018-10-10T00:00:00"/>
        <d v="2018-10-19T00:00:00"/>
        <d v="2018-10-29T00:00:00"/>
        <d v="2019-01-31T00:00:00"/>
        <d v="2018-11-01T00:00:00"/>
        <d v="2018-10-25T00:00:00"/>
        <s v="?"/>
        <d v="2018-10-30T00:00:00"/>
        <s v="оплачено 31.10"/>
        <d v="2018-11-02T00:00:00"/>
        <d v="2018-10-26T00:00:00"/>
        <d v="2019-11-09T00:00:00"/>
        <d v="2018-10-22T00:00:00"/>
        <s v="оплачено 28.11"/>
        <d v="2018-11-06T00:00:00"/>
        <d v="2019-11-19T00:00:00"/>
        <d v="2019-02-12T00:00:00"/>
        <d v="2018-11-13T00:00:00"/>
        <d v="2019-11-14T00:00:00"/>
        <d v="2019-11-20T00:00:00"/>
        <d v="2018-11-07T00:00:00"/>
        <d v="2019-02-13T00:00:00"/>
        <d v="2018-11-19T00:00:00"/>
        <d v="2018-11-09T00:00:00"/>
        <d v="2018-11-27T00:00:00"/>
        <d v="2018-11-22T00:00:00"/>
        <d v="2019-11-13T00:00:00"/>
        <s v="29.12.18/01.02.19"/>
        <d v="2019-02-15T00:00:00"/>
        <d v="2018-11-20T00:00:00"/>
        <d v="2018-11-28T00:00:00"/>
        <d v="2019-11-26T00:00:00"/>
        <d v="2018-11-23T00:00:00"/>
        <d v="2019-02-06T00:00:00"/>
        <d v="2019-11-23T00:00:00"/>
        <d v="2018-11-26T00:00:00"/>
        <d v="2019-11-28T00:00:00"/>
        <d v="2018-12-12T00:00:00"/>
        <d v="2019-12-03T00:00:00"/>
        <d v="2018-12-07T00:00:00"/>
        <d v="2018-12-04T00:00:00"/>
        <d v="2019-01-25T00:00:00"/>
        <d v="2018-12-03T00:00:00"/>
        <d v="2018-12-20T00:00:00"/>
        <d v="2019-12-29T00:00:00"/>
        <d v="2019-11-27T00:00:00"/>
        <d v="2019-12-13T00:00:00"/>
        <d v="2018-12-29T00:00:00"/>
        <s v="29.12/01.02"/>
        <d v="2019-03-04T00:00:00"/>
        <d v="2019-12-27T00:00:00"/>
        <d v="2019-12-12T00:00:00"/>
        <d v="2019-02-08T00:00:00"/>
        <d v="2018-12-18T00:00:00"/>
        <d v="2019-01-18T00:00:00"/>
        <d v="2019-01-17T00:00:00"/>
        <s v="29.12.18/06.02.19/01.02.19"/>
        <d v="2019-01-11T00:00:00"/>
        <d v="2019-12-05T00:00:00"/>
        <d v="2019-01-22T00:00:00"/>
        <d v="2019-12-30T00:00:00"/>
        <d v="2019-12-17T00:00:00"/>
        <d v="2019-12-21T00:00:00"/>
        <d v="2018-12-17T00:00:00"/>
        <d v="2019-02-26T00:00:00"/>
        <d v="2019-12-28T00:00:00"/>
        <d v="2019-02-21T00:00:00"/>
        <d v="2018-01-22T00:00:00"/>
        <d v="2019-12-19T00:00:00"/>
        <d v="2019-02-20T00:00:00"/>
        <d v="2019-12-20T00:00:00"/>
        <d v="2018-12-27T00:00:00"/>
        <d v="2019-01-09T00:00:00"/>
        <d v="2018-12-26T00:00:00"/>
        <d v="2019-01-14T00:00:00"/>
        <d v="2019-04-01T00:00:00"/>
        <d v="2019-02-27T00:00:00"/>
        <d v="2019-02-07T00:00:00"/>
        <d v="2019-03-14T00:00:00"/>
        <d v="2019-02-25T00:00:00"/>
        <d v="2019-03-06T00:00:00"/>
        <d v="2019-04-26T00:00:00"/>
        <d v="2019-03-20T00:00:00"/>
        <d v="2019-03-19T00:00:00"/>
        <d v="2019-03-27T00:00:00"/>
        <d v="2019-04-19T00:00:00"/>
        <d v="2019-03-07T00:00:00"/>
        <d v="2019-04-03T00:00:00"/>
        <d v="2019-04-02T00:00:00"/>
        <d v="2019-04-18T00:00:00"/>
      </sharedItems>
    </cacheField>
    <cacheField name="для бухгалтера2">
      <sharedItems containsBlank="1" containsMixedTypes="1" containsNumber="1" containsInteger="1" count="43">
        <s v="контрагент"/>
        <m/>
        <s v="ТАТУ ПРОФ"/>
        <s v="Сегмент"/>
        <s v="Фреш"/>
        <s v="ИП Круткина с.н"/>
        <s v="ИП Лебедев"/>
        <s v="ИП Бельцова с.м"/>
        <s v="швелл"/>
        <s v="ИП Лебедев Д.В "/>
        <s v="ИП Круткина"/>
        <s v="КРОСС СИТИ"/>
        <s v="ИНТА"/>
        <s v="ИП Бельцова"/>
        <s v="ИП Халиуллин Р.М"/>
        <n v="0"/>
        <s v="Х-МАРКЕТ"/>
        <s v="ИП Халиуллин"/>
        <s v="ладога"/>
        <s v="горизонт"/>
        <s v="скорость"/>
        <s v="звезда"/>
        <s v="ООО &quot;МЕРИДИАН ПЛЮС&quot;"/>
        <s v="клифф"/>
        <s v="АРС"/>
        <s v="транслогистик"/>
        <s v="ООО &quot;ОРГАНИЗАТОР ПЕРЕВОЗОК&quot;"/>
        <s v="мередиан"/>
        <s v="ср/с"/>
        <s v="компас"/>
        <s v="ООО &quot;ПИЛОТ&quot;"/>
        <s v="р/с"/>
        <s v="ООО &quot;ОРГАНИЗАТОР ПЕРЕВОЗОК&quot;/ ООО &quot;МЕРИДИАН ПЛЮС&quot;"/>
        <s v="ООО  &quot;Компакс&quot;"/>
        <s v="ООО &quot;КОМПАКС&quot;"/>
        <s v="ООО Мередианплюс"/>
        <s v="ттг"/>
        <s v="ООО ДИАЛОГ-ТОРГ"/>
        <s v="через наш р/сч"/>
        <s v="ООО ДИАЛОГ -ТОРГ"/>
        <s v="ч/з наш р/сч"/>
        <s v="с нашего р/сч"/>
        <s v="с нашего р/с "/>
      </sharedItems>
    </cacheField>
    <cacheField name="Счет от нас на клиента">
      <sharedItems containsBlank="1" containsMixedTypes="1" containsNumber="1" count="452">
        <s v="№ счета"/>
        <n v="1"/>
        <n v="25"/>
        <n v="26"/>
        <n v="21"/>
        <n v="23"/>
        <n v="24"/>
        <n v="22"/>
        <m/>
        <n v="31"/>
        <n v="30"/>
        <n v="29"/>
        <n v="32"/>
        <n v="33"/>
        <n v="42"/>
        <n v="39"/>
        <n v="44"/>
        <n v="45"/>
        <s v="34-1"/>
        <n v="37"/>
        <n v="46"/>
        <n v="47"/>
        <n v="40"/>
        <n v="41"/>
        <n v="43"/>
        <n v="27"/>
        <n v="38"/>
        <n v="18"/>
        <n v="36"/>
        <n v="53"/>
        <n v="49"/>
        <n v="50"/>
        <n v="48"/>
        <n v="62"/>
        <n v="63"/>
        <n v="52"/>
        <n v="51"/>
        <n v="55"/>
        <n v="54"/>
        <n v="56"/>
        <n v="58"/>
        <n v="57"/>
        <n v="73"/>
        <n v="60"/>
        <n v="61"/>
        <n v="59"/>
        <n v="66"/>
        <n v="64"/>
        <n v="65"/>
        <n v="67"/>
        <n v="70"/>
        <n v="69"/>
        <n v="68"/>
        <n v="74"/>
        <n v="75"/>
        <n v="71"/>
        <n v="72"/>
        <n v="91"/>
        <n v="76"/>
        <n v="78"/>
        <n v="77"/>
        <n v="83"/>
        <n v="79"/>
        <n v="81"/>
        <n v="84"/>
        <n v="80"/>
        <n v="88"/>
        <n v="86"/>
        <n v="85"/>
        <n v="82"/>
        <n v="89"/>
        <n v="90"/>
        <n v="95"/>
        <n v="87"/>
        <n v="92"/>
        <n v="93"/>
        <n v="100"/>
        <n v="99"/>
        <n v="96"/>
        <n v="101"/>
        <n v="102"/>
        <n v="98"/>
        <s v="103/98"/>
        <n v="103"/>
        <n v="105"/>
        <n v="106"/>
        <n v="108"/>
        <n v="107"/>
        <n v="109"/>
        <n v="110"/>
        <n v="111"/>
        <n v="112"/>
        <n v="113"/>
        <n v="114"/>
        <n v="115"/>
        <n v="116"/>
        <n v="97"/>
        <n v="117"/>
        <n v="118"/>
        <s v="124/124-01"/>
        <n v="121"/>
        <n v="122"/>
        <n v="119"/>
        <n v="120"/>
        <s v="126/126-01"/>
        <s v="125/125-01"/>
        <s v="123/123-01"/>
        <n v="143"/>
        <n v="129"/>
        <n v="130"/>
        <n v="133"/>
        <n v="132"/>
        <n v="134"/>
        <n v="139"/>
        <n v="137"/>
        <n v="140"/>
        <n v="138"/>
        <n v="141"/>
        <n v="145"/>
        <n v="144"/>
        <n v="0"/>
        <n v="148"/>
        <n v="150"/>
        <n v="146"/>
        <n v="149"/>
        <n v="147"/>
        <n v="136"/>
        <n v="151"/>
        <n v="154"/>
        <n v="157"/>
        <n v="153"/>
        <n v="160"/>
        <s v="158/2018"/>
        <s v="155/2018"/>
        <n v="156"/>
        <n v="172"/>
        <s v="162/2018"/>
        <n v="163"/>
        <n v="161"/>
        <s v="164/2018"/>
        <n v="165"/>
        <n v="167"/>
        <n v="171"/>
        <n v="169"/>
        <n v="166"/>
        <n v="170"/>
        <n v="174"/>
        <n v="168"/>
        <n v="173"/>
        <n v="178"/>
        <n v="175"/>
        <n v="179"/>
        <n v="177"/>
        <n v="180"/>
        <n v="181"/>
        <n v="187"/>
        <n v="182"/>
        <n v="185"/>
        <n v="186"/>
        <n v="184"/>
        <n v="183"/>
        <n v="190"/>
        <n v="191"/>
        <n v="188"/>
        <n v="197"/>
        <n v="189"/>
        <n v="195"/>
        <n v="194"/>
        <n v="200"/>
        <n v="279"/>
        <n v="204"/>
        <n v="198"/>
        <n v="201"/>
        <n v="199"/>
        <n v="193"/>
        <n v="203"/>
        <n v="202"/>
        <n v="196"/>
        <n v="205"/>
        <n v="207"/>
        <n v="192"/>
        <n v="210"/>
        <n v="209"/>
        <n v="233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7"/>
        <n v="223"/>
        <n v="226"/>
        <n v="225"/>
        <n v="224"/>
        <n v="228"/>
        <n v="229"/>
        <n v="247"/>
        <n v="234"/>
        <n v="231"/>
        <n v="241"/>
        <n v="239"/>
        <n v="236"/>
        <n v="237"/>
        <n v="230"/>
        <n v="235"/>
        <n v="248"/>
        <n v="250"/>
        <n v="252"/>
        <n v="256"/>
        <n v="243"/>
        <n v="242"/>
        <n v="259"/>
        <n v="245"/>
        <n v="253"/>
        <n v="258"/>
        <n v="251"/>
        <n v="255"/>
        <n v="246"/>
        <n v="254"/>
        <n v="257"/>
        <n v="244"/>
        <n v="261"/>
        <n v="262"/>
        <n v="263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1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6"/>
        <n v="11"/>
        <n v="9"/>
        <n v="13"/>
        <n v="12"/>
        <n v="14"/>
        <n v="15"/>
        <n v="20"/>
        <n v="17"/>
        <n v="16"/>
        <n v="19"/>
        <n v="28"/>
        <n v="35"/>
        <n v="34"/>
        <n v="128"/>
        <n v="94"/>
        <n v="127"/>
        <n v="124"/>
        <n v="104"/>
        <n v="125"/>
        <n v="126"/>
        <n v="123"/>
        <n v="134.13499999999999"/>
        <n v="131"/>
      </sharedItems>
    </cacheField>
    <cacheField name=" 26">
      <sharedItems containsDate="1" containsBlank="1" containsMixedTypes="1" count="226">
        <s v="дата счета"/>
        <d v="2018-05-23T00:00:00"/>
        <d v="2018-04-24T00:00:00"/>
        <m/>
        <d v="2018-05-16T00:00:00"/>
        <d v="2018-05-28T00:00:00"/>
        <d v="2018-05-21T00:00:00"/>
        <d v="2018-05-24T00:00:00"/>
        <d v="2018-05-31T00:00:00"/>
        <d v="2018-05-04T00:00:00"/>
        <d v="2018-05-15T00:00:00"/>
        <d v="2018-03-30T00:00:00"/>
        <d v="2018-05-22T00:00:00"/>
        <d v="2018-06-05T00:00:00"/>
        <d v="2018-06-18T00:00:00"/>
        <d v="2018-06-04T00:00:00"/>
        <d v="2018-06-01T00:00:00"/>
        <d v="2018-06-15T00:00:00"/>
        <d v="2018-06-06T00:00:00"/>
        <d v="2018-06-08T00:00:00"/>
        <d v="2018-06-09T00:00:00"/>
        <d v="2018-06-26T00:00:00"/>
        <d v="2018-06-13T00:00:00"/>
        <d v="2018-06-20T00:00:00"/>
        <d v="2018-06-19T00:00:00"/>
        <d v="2018-06-25T00:00:00"/>
        <d v="2018-06-22T00:00:00"/>
        <d v="2018-06-21T00:00:00"/>
        <d v="2018-07-16T00:00:00"/>
        <d v="2018-06-28T00:00:00"/>
        <d v="2018-06-29T00:00:00"/>
        <d v="2018-07-08T00:00:00"/>
        <d v="2018-07-04T00:00:00"/>
        <d v="2018-07-06T00:00:00"/>
        <d v="2018-07-09T00:00:00"/>
        <d v="2018-07-12T00:00:00"/>
        <d v="2018-07-13T00:00:00"/>
        <d v="2018-07-19T00:00:00"/>
        <d v="2018-07-11T00:00:00"/>
        <d v="2018-07-20T00:00:00"/>
        <d v="2018-07-18T00:00:00"/>
        <d v="2018-08-13T00:00:00"/>
        <d v="2018-07-23T00:00:00"/>
        <d v="2018-07-22T00:00:00"/>
        <d v="2018-07-24T00:00:00"/>
        <d v="2018-07-26T00:00:00"/>
        <d v="2018-07-27T00:00:00"/>
        <d v="2018-08-27T00:00:00"/>
        <d v="2018-07-28T00:00:00"/>
        <d v="2018-07-31T00:00:00"/>
        <d v="2018-08-01T00:00:00"/>
        <d v="2018-08-03T00:00:00"/>
        <d v="2018-08-07T00:00:00"/>
        <d v="2018-08-10T00:00:00"/>
        <d v="2018-08-08T00:00:00"/>
        <d v="2018-08-29T00:00:00"/>
        <d v="2018-08-17T00:00:00"/>
        <d v="2018-08-18T00:00:00"/>
        <d v="2018-08-16T00:00:00"/>
        <d v="2018-08-24T00:00:00"/>
        <d v="2018-08-22T00:00:00"/>
        <d v="2018-08-25T00:00:00"/>
        <d v="2018-08-30T00:00:00"/>
        <n v="0"/>
        <d v="2018-09-01T00:00:00"/>
        <d v="2018-09-03T00:00:00"/>
        <d v="2018-09-02T00:00:00"/>
        <d v="2018-08-31T00:00:00"/>
        <d v="2018-08-21T00:00:00"/>
        <d v="2018-09-05T00:00:00"/>
        <d v="2018-09-08T00:00:00"/>
        <d v="2018-09-13T00:00:00"/>
        <d v="2018-09-07T00:00:00"/>
        <d v="2018-09-06T00:00:00"/>
        <d v="2018-09-10T00:00:00"/>
        <d v="2018-09-12T00:00:00"/>
        <d v="2018-09-11T00:00:00"/>
        <d v="2018-09-15T00:00:00"/>
        <d v="2018-09-14T00:00:00"/>
        <d v="2018-09-17T00:00:00"/>
        <d v="2018-09-20T00:00:00"/>
        <d v="2018-09-19T00:00:00"/>
        <d v="2018-09-21T00:00:00"/>
        <d v="2018-09-24T00:00:00"/>
        <d v="2018-09-22T00:00:00"/>
        <d v="2018-09-27T00:00:00"/>
        <d v="2018-09-25T00:00:00"/>
        <d v="2018-09-28T00:00:00"/>
        <d v="2018-09-26T00:00:00"/>
        <d v="2018-11-06T00:00:00"/>
        <d v="2018-10-01T00:00:00"/>
        <d v="2018-10-29T00:00:00"/>
        <d v="2018-09-29T00:00:00"/>
        <d v="2018-09-30T00:00:00"/>
        <d v="2018-10-03T00:00:00"/>
        <d v="2018-10-02T00:00:00"/>
        <d v="2018-10-04T00:00:00"/>
        <d v="2018-10-06T00:00:00"/>
        <d v="2018-10-05T00:00:00"/>
        <d v="2018-10-08T00:00:00"/>
        <d v="2018-10-13T00:00:00"/>
        <d v="2018-10-09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9-11-19T00:00:00"/>
        <d v="2019-12-14T00:00:00"/>
        <d v="2019-11-23T00:00:00"/>
        <d v="2018-11-24T00:00:00"/>
        <d v="2018-11-22T00:00:00"/>
        <d v="2019-11-20T00:00:00"/>
        <d v="2018-11-21T00:00:00"/>
        <d v="2018-11-23T00:00:00"/>
        <d v="2019-11-22T00:00:00"/>
        <d v="2019-11-26T00:00:00"/>
        <d v="2018-11-27T00:00:00"/>
        <d v="2018-11-25T00:00:00"/>
        <d v="2019-11-25T00:00:00"/>
        <d v="2018-11-26T00:00:00"/>
        <d v="2019-11-27T00:00:00"/>
        <d v="2019-11-28T00:00:00"/>
        <d v="2019-11-29T00:00:00"/>
        <d v="2018-12-01T00:00:00"/>
        <d v="2018-11-28T00:00:00"/>
        <d v="2018-11-30T00:00:00"/>
        <d v="2019-11-30T00:00:00"/>
        <d v="2018-11-29T00:00:00"/>
        <d v="2018-12-03T00:00:00"/>
        <d v="2019-12-04T00:00:00"/>
        <d v="2019-12-03T00:00:00"/>
        <d v="2019-12-05T00:00:00"/>
        <d v="2018-12-04T00:00:00"/>
        <d v="2019-12-08T00:00:00"/>
        <d v="2018-12-05T00:00:00"/>
        <d v="2018-12-07T00:00:00"/>
        <d v="2018-12-10T00:00:00"/>
        <d v="2018-12-11T00:00:00"/>
        <d v="2019-12-11T00:00:00"/>
        <d v="2019-12-12T00:00:00"/>
        <d v="2019-12-13T00:00:00"/>
        <d v="2019-12-17T00:00:00"/>
        <d v="2019-12-18T00:00:00"/>
        <d v="2019-12-19T00:00:00"/>
        <d v="2019-12-21T00:00:00"/>
        <d v="2019-12-20T00:00:00"/>
        <d v="2019-12-06T00:00:00"/>
        <d v="2019-01-14T00:00:00"/>
        <d v="2019-01-28T00:00:00"/>
        <d v="2019-01-21T00:00:00"/>
        <d v="2019-01-17T00:00:00"/>
        <d v="2019-01-20T00:00:00"/>
        <d v="2019-01-22T00:00:00"/>
        <d v="2019-01-31T00:00:00"/>
        <d v="2019-02-05T00:00:00"/>
        <d v="2019-02-07T00:00:00"/>
        <d v="2019-02-13T00:00:00"/>
        <d v="2019-02-14T00:00:00"/>
        <d v="2019-02-28T00:00:00"/>
        <d v="2019-02-15T00:00:00"/>
        <d v="2019-02-18T00:00:00"/>
        <d v="2019-02-19T00:00:00"/>
        <d v="2019-02-21T00:00:00"/>
        <d v="2019-02-26T00:00:00"/>
        <d v="2019-02-22T00:00:00"/>
        <d v="2019-02-27T00:00:00"/>
        <d v="2019-03-01T00:00:00"/>
        <d v="2019-03-05T00:00:00"/>
        <d v="2019-03-04T00:00:00"/>
        <d v="2019-03-10T00:00:00"/>
        <d v="2019-03-09T00:00:00"/>
        <d v="2019-03-12T00:00:00"/>
        <d v="2019-03-11T00:00:00"/>
        <d v="2019-03-14T00:00:00"/>
        <d v="2019-03-13T00:00:00"/>
        <d v="2019-03-07T00:00:00"/>
        <d v="2019-03-15T00:00:00"/>
        <d v="2019-04-11T00:00:00"/>
        <d v="2019-03-17T00:00:00"/>
        <d v="2019-03-19T00:00:00"/>
        <d v="2019-03-21T00:00:00"/>
        <d v="2019-03-18T00:00:00"/>
        <d v="2019-03-20T00:00:00"/>
        <d v="2019-03-22T00:00:00"/>
        <d v="2019-03-24T00:00:00"/>
        <d v="2019-03-23T00:00:00"/>
        <d v="2019-03-25T00:00:00"/>
        <d v="2019-03-27T00:00:00"/>
        <d v="2019-03-29T00:00:00"/>
        <d v="2019-03-30T00:00:00"/>
        <d v="2019-04-12T00:00:00"/>
        <d v="2019-04-05T00:00:00"/>
        <d v="2019-03-28T00:00:00"/>
        <d v="2019-04-02T00:00:00"/>
        <d v="2019-04-08T00:00:00"/>
        <d v="2019-04-03T00:00:00"/>
        <d v="2019-04-04T00:00:00"/>
        <d v="2019-04-09T00:00:00"/>
        <d v="2019-04-15T00:00:00"/>
        <d v="2019-04-22T00:00:00"/>
      </sharedItems>
    </cacheField>
    <cacheField name=" 27">
      <sharedItems containsBlank="1" containsMixedTypes="1" containsNumber="1" count="186">
        <s v="сумма счета"/>
        <s v="ххх"/>
        <n v="19000"/>
        <n v="34000"/>
        <n v="76700"/>
        <n v="21000"/>
        <n v="54800"/>
        <n v="53100"/>
        <n v="0"/>
        <n v="94000"/>
        <n v="40082.839999999997"/>
        <n v="55000"/>
        <n v="149000"/>
        <n v="61000"/>
        <n v="51000"/>
        <n v="45000"/>
        <n v="268000"/>
        <n v="50000"/>
        <n v="173000"/>
        <n v="169000"/>
        <n v="124028.18"/>
        <n v="78600"/>
        <n v="93000"/>
        <n v="43000"/>
        <n v="87000"/>
        <n v="66000"/>
        <n v="175000"/>
        <n v="18000"/>
        <n v="160000"/>
        <n v="137000"/>
        <n v="143000"/>
        <n v="118000"/>
        <n v="15000"/>
        <n v="62000"/>
        <n v="185000"/>
        <n v="180000"/>
        <n v="182000"/>
        <n v="108000"/>
        <n v="134000"/>
        <n v="29000"/>
        <n v="115000"/>
        <n v="35000"/>
        <n v="97000"/>
        <n v="130000"/>
        <n v="161000"/>
        <n v="131250"/>
        <n v="77000"/>
        <n v="103000"/>
        <n v="60000"/>
        <n v="110289.15"/>
        <n v="30000"/>
        <n v="136900"/>
        <n v="56500"/>
        <n v="142000"/>
        <n v="163000"/>
        <n v="34220"/>
        <n v="232000"/>
        <n v="25000"/>
        <n v="195000"/>
        <n v="190000"/>
        <n v="12000"/>
        <n v="37000"/>
        <n v="38000"/>
        <n v="59000"/>
        <n v="198000"/>
        <n v="14000"/>
        <n v="56000"/>
        <n v="129800"/>
        <n v="16000"/>
        <n v="187000"/>
        <n v="73000"/>
        <n v="12600"/>
        <n v="272000"/>
        <n v="192000"/>
        <n v="70000"/>
        <n v="28000"/>
        <n v="33000"/>
        <n v="72000"/>
        <n v="11000"/>
        <n v="27000"/>
        <n v="173500"/>
        <n v="96000"/>
        <n v="146000"/>
        <n v="176000"/>
        <n v="36000"/>
        <n v="31000"/>
        <n v="13000"/>
        <n v="43500"/>
        <n v="63000"/>
        <n v="260000"/>
        <n v="22000"/>
        <n v="10000"/>
        <n v="67000"/>
        <n v="170000"/>
        <n v="40000"/>
        <n v="57000"/>
        <n v="108947.97"/>
        <n v="65000"/>
        <n v="158230.16"/>
        <n v="69000"/>
        <n v="210000"/>
        <n v="23000"/>
        <n v="127597"/>
        <n v="133327"/>
        <n v="348100"/>
        <n v="24000"/>
        <n v="46000"/>
        <n v="84000"/>
        <n v="123000"/>
        <n v="17000"/>
        <n v="52000"/>
        <n v="126000"/>
        <n v="38940"/>
        <n v="95000"/>
        <n v="58000"/>
        <n v="39000"/>
        <n v="224573"/>
        <n v="76000"/>
        <n v="167000"/>
        <n v="190398"/>
        <n v="32000"/>
        <n v="140000"/>
        <n v="26000"/>
        <n v="80000"/>
        <n v="56640"/>
        <n v="68000"/>
        <m/>
        <n v="98000"/>
        <n v="13500"/>
        <n v="83000"/>
        <n v="34928"/>
        <n v="42480"/>
        <n v="152150"/>
        <n v="168440"/>
        <n v="25500"/>
        <n v="100000"/>
        <n v="27500"/>
        <n v="121000"/>
        <n v="54000"/>
        <n v="158322.35999999999"/>
        <n v="82000"/>
        <n v="74000"/>
        <n v="200000"/>
        <n v="30700"/>
        <n v="7400"/>
        <n v="112000"/>
        <n v="20000"/>
        <n v="45500"/>
        <n v="135000"/>
        <n v="125000"/>
        <n v="25960"/>
        <n v="28500"/>
        <n v="75000"/>
        <n v="110000"/>
        <n v="19500"/>
        <n v="308181"/>
        <n v="191031"/>
        <n v="501958"/>
        <n v="2750"/>
        <n v="3470"/>
        <n v="206009.93"/>
        <n v="207311.78"/>
        <n v="172420.88"/>
        <n v="51650"/>
        <n v="79000"/>
        <n v="1800"/>
        <n v="48000"/>
        <n v="104928"/>
        <n v="31500"/>
        <n v="71000"/>
        <n v="78000"/>
        <n v="42000"/>
        <n v="85000"/>
        <n v="133900"/>
        <n v="144000"/>
        <n v="47000"/>
        <n v="122000"/>
        <n v="86000"/>
        <n v="64000"/>
        <n v="113000"/>
        <n v="120000"/>
        <n v="1850"/>
        <n v="117000"/>
        <n v="266000"/>
        <n v="90000"/>
        <n v="88500"/>
      </sharedItems>
    </cacheField>
    <cacheField name=" 28" numFmtId="0">
      <sharedItems containsBlank="1" count="5">
        <s v="валюта счета"/>
        <s v="РУБ"/>
        <s v="RUB"/>
        <m/>
        <s v="EUR"/>
      </sharedItems>
    </cacheField>
    <cacheField name="для бухгалтера3">
      <sharedItems containsBlank="1" containsMixedTypes="1" containsNumber="1" count="403">
        <s v="номер счет-фактур"/>
        <m/>
        <n v="92"/>
        <n v="88"/>
        <n v="89"/>
        <n v="101"/>
        <n v="87"/>
        <n v="104"/>
        <n v="103"/>
        <n v="102"/>
        <n v="111"/>
        <n v="97"/>
        <n v="143"/>
        <n v="0"/>
        <n v="148"/>
        <n v="153"/>
        <n v="154"/>
        <n v="160"/>
        <n v="164"/>
        <n v="174"/>
        <n v="169"/>
        <n v="168"/>
        <n v="173"/>
        <n v="180"/>
        <n v="187"/>
        <n v="189"/>
        <n v="178"/>
        <n v="181"/>
        <n v="192"/>
        <n v="186"/>
        <n v="184"/>
        <n v="182"/>
        <n v="183"/>
        <n v="202"/>
        <n v="203"/>
        <n v="188"/>
        <n v="197"/>
        <n v="224"/>
        <n v="193"/>
        <n v="199"/>
        <n v="279"/>
        <n v="205"/>
        <n v="225"/>
        <n v="206"/>
        <n v="191"/>
        <n v="196"/>
        <n v="195"/>
        <n v="198"/>
        <n v="201"/>
        <n v="207"/>
        <n v="190"/>
        <n v="210"/>
        <n v="209"/>
        <n v="235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9"/>
        <n v="223"/>
        <n v="234"/>
        <n v="228"/>
        <n v="227"/>
        <n v="226"/>
        <n v="230"/>
        <n v="231"/>
        <n v="247"/>
        <n v="236"/>
        <n v="233"/>
        <n v="241"/>
        <n v="240"/>
        <n v="238"/>
        <n v="239"/>
        <n v="232"/>
        <n v="237"/>
        <n v="249"/>
        <n v="250"/>
        <n v="252"/>
        <n v="256"/>
        <n v="243"/>
        <n v="244"/>
        <n v="242"/>
        <n v="259"/>
        <n v="246"/>
        <n v="253"/>
        <n v="258"/>
        <n v="251"/>
        <n v="255"/>
        <n v="254"/>
        <n v="257"/>
        <n v="245"/>
        <n v="261"/>
        <n v="262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1"/>
        <n v="6"/>
        <n v="11"/>
        <n v="9"/>
        <n v="13"/>
        <n v="23"/>
        <n v="12"/>
        <n v="26"/>
        <n v="27"/>
        <n v="22"/>
        <n v="14"/>
        <n v="24"/>
        <n v="25"/>
        <n v="15"/>
        <n v="20"/>
        <n v="17"/>
        <n v="16"/>
        <n v="18"/>
        <n v="19"/>
        <n v="21"/>
        <n v="31"/>
        <n v="30"/>
        <n v="29"/>
        <n v="28"/>
        <n v="36"/>
        <n v="35"/>
        <n v="32"/>
        <n v="37"/>
        <n v="45"/>
        <n v="44"/>
        <n v="64"/>
        <n v="34"/>
        <n v="39"/>
        <n v="40"/>
        <n v="43"/>
        <n v="47"/>
        <n v="33"/>
        <n v="48"/>
        <n v="41"/>
        <n v="42"/>
        <n v="46"/>
        <n v="61"/>
        <n v="56"/>
        <n v="62"/>
        <n v="54"/>
        <n v="59"/>
        <n v="57"/>
        <n v="58"/>
        <n v="53"/>
        <n v="60"/>
        <n v="55"/>
        <n v="71"/>
        <n v="73"/>
        <n v="63"/>
        <n v="129"/>
        <n v="50"/>
        <n v="80"/>
        <n v="79"/>
        <n v="78"/>
        <n v="77"/>
        <n v="75"/>
        <n v="76"/>
        <n v="49"/>
        <n v="72"/>
        <n v="74"/>
        <n v="67"/>
        <n v="51"/>
        <n v="65"/>
        <n v="68"/>
        <n v="69"/>
        <n v="66"/>
        <n v="91"/>
        <n v="70"/>
        <n v="85"/>
        <n v="84"/>
        <n v="90"/>
        <n v="98"/>
        <n v="100"/>
        <n v="99"/>
        <n v="128"/>
        <n v="93"/>
        <n v="95"/>
        <n v="96"/>
        <n v="113"/>
        <n v="94"/>
        <n v="127"/>
        <n v="110"/>
        <n v="112"/>
        <n v="105"/>
        <n v="108"/>
        <n v="109"/>
        <n v="106"/>
        <n v="86"/>
        <n v="124"/>
        <n v="107"/>
        <n v="125"/>
        <n v="126"/>
        <n v="123"/>
        <n v="116"/>
        <n v="133"/>
        <n v="132"/>
        <n v="122"/>
        <n v="115"/>
        <n v="117"/>
        <n v="134.13499999999999"/>
        <n v="131"/>
      </sharedItems>
    </cacheField>
    <cacheField name="для бухгалтера4">
      <sharedItems containsDate="1" containsBlank="1" containsMixedTypes="1" count="164">
        <s v="дата счет фактуры"/>
        <m/>
        <d v="2018-07-19T00:00:00"/>
        <d v="2018-07-13T00:00:00"/>
        <d v="2018-07-25T00:00:00"/>
        <d v="2018-07-27T00:00:00"/>
        <d v="2018-07-26T00:00:00"/>
        <d v="2018-07-31T00:00:00"/>
        <d v="2018-07-20T00:00:00"/>
        <d v="2018-08-29T00:00:00"/>
        <n v="0"/>
        <d v="2018-09-04T00:00:00"/>
        <d v="2018-09-07T00:00:00"/>
        <d v="2018-09-09T00:00:00"/>
        <d v="2018-09-13T00:00:00"/>
        <d v="2018-09-14T00:00:00"/>
        <d v="2018-09-20T00:00:00"/>
        <d v="2018-09-17T00:00:00"/>
        <d v="2018-09-25T00:00:00"/>
        <d v="2018-10-01T00:00:00"/>
        <d v="2018-09-24T00:00:00"/>
        <d v="2018-10-02T00:00:00"/>
        <d v="2018-09-28T00:00:00"/>
        <d v="2018-10-09T00:00:00"/>
        <d v="2018-11-06T00:00:00"/>
        <d v="2018-10-04T00:00:00"/>
        <d v="2018-10-03T00:00:00"/>
        <d v="2018-10-11T00:00:00"/>
        <d v="2018-10-05T00:00:00"/>
        <d v="2018-10-08T00:00:00"/>
        <d v="2018-10-07T00:00:00"/>
        <d v="2018-10-10T00:00:00"/>
        <d v="2018-10-13T00:00:00"/>
        <d v="2018-10-12T00:00:00"/>
        <d v="2018-10-16T00:00:00"/>
        <d v="2018-10-17T00:00:00"/>
        <d v="2018-10-18T00:00:00"/>
        <d v="2018-10-15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0-27T00:00:00"/>
        <d v="2018-11-01T00:00:00"/>
        <d v="2018-11-02T00:00:00"/>
        <d v="2018-11-07T00:00:00"/>
        <d v="2018-11-09T00:00:00"/>
        <d v="2018-11-13T00:00:00"/>
        <d v="2018-11-10T00:00:00"/>
        <d v="2018-11-08T00:00:00"/>
        <d v="2018-11-12T00:00:00"/>
        <d v="2018-11-14T00:00:00"/>
        <d v="2018-11-15T00:00:00"/>
        <d v="2018-11-16T00:00:00"/>
        <d v="2018-11-20T00:00:00"/>
        <d v="2018-11-19T00:00:00"/>
        <d v="2018-11-23T00:00:00"/>
        <d v="2018-11-17T00:00:00"/>
        <d v="2019-11-20T00:00:00"/>
        <d v="2018-11-22T00:00:00"/>
        <d v="2019-11-21T00:00:00"/>
        <d v="2019-11-19T00:00:00"/>
        <d v="2018-11-24T00:00:00"/>
        <d v="2019-12-14T00:00:00"/>
        <d v="2019-11-23T00:00:00"/>
        <d v="2019-11-26T00:00:00"/>
        <d v="2019-11-27T00:00:00"/>
        <d v="2018-11-26T00:00:00"/>
        <d v="2018-11-27T00:00:00"/>
        <d v="2018-11-28T00:00:00"/>
        <d v="2018-11-29T00:00:00"/>
        <d v="2019-12-04T00:00:00"/>
        <d v="2019-11-29T00:00:00"/>
        <d v="2019-12-03T00:00:00"/>
        <d v="2018-12-03T00:00:00"/>
        <d v="2018-12-04T00:00:00"/>
        <d v="2018-11-30T00:00:00"/>
        <d v="2019-11-28T00:00:00"/>
        <d v="2019-12-07T00:00:00"/>
        <d v="2018-12-06T00:00:00"/>
        <d v="2019-12-05T00:00:00"/>
        <d v="2019-12-01T00:00:00"/>
        <d v="2019-12-06T00:00:00"/>
        <d v="2019-12-10T00:00:00"/>
        <d v="2018-12-05T00:00:00"/>
        <d v="2019-12-08T00:00:00"/>
        <d v="2018-12-10T00:00:00"/>
        <d v="2019-12-11T00:00:00"/>
        <d v="2018-12-07T00:00:00"/>
        <d v="2018-12-11T00:00:00"/>
        <d v="2019-12-12T00:00:00"/>
        <d v="2019-12-13T00:00:00"/>
        <d v="2019-12-21T00:00:00"/>
        <d v="2019-12-20T00:00:00"/>
        <d v="2019-12-19T00:00:00"/>
        <d v="2019-12-24T00:00:00"/>
        <d v="2019-12-17T00:00:00"/>
        <d v="2019-12-18T00:00:00"/>
        <d v="2019-12-15T00:00:00"/>
        <d v="2019-12-26T00:00:00"/>
        <d v="2019-01-23T00:00:00"/>
        <d v="2019-02-06T00:00:00"/>
        <d v="2019-01-21T00:00:00"/>
        <d v="2019-01-24T00:00:00"/>
        <d v="2019-01-20T00:00:00"/>
        <d v="2019-02-08T00:00:00"/>
        <d v="2019-02-04T00:00:00"/>
        <d v="2019-02-07T00:00:00"/>
        <d v="2019-02-14T00:00:00"/>
        <d v="2019-02-13T00:00:00"/>
        <d v="2019-02-15T00:00:00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  <d v="2019-02-26T00:00:00"/>
        <d v="2019-03-04T00:00:00"/>
        <d v="2019-03-02T00:00:00"/>
        <d v="2019-03-06T00:00:00"/>
        <d v="2019-03-12T00:00:00"/>
        <d v="2019-03-11T00:00:00"/>
        <d v="2019-03-05T00:00:00"/>
        <d v="2019-09-11T00:00:00"/>
        <d v="2019-03-07T00:00:00"/>
        <d v="2019-03-14T00:00:00"/>
        <d v="2019-03-13T00:00:00"/>
        <d v="2019-03-17T00:00:00"/>
        <d v="2019-03-15T00:00:00"/>
        <d v="2019-03-16T00:00:00"/>
        <d v="2019-03-18T00:00:00"/>
        <d v="2019-04-12T00:00:00"/>
        <d v="2019-03-19T00:00:00"/>
        <d v="2019-03-20T00:00:00"/>
        <d v="2019-03-21T00:00:00"/>
        <d v="2019-03-22T00:00:00"/>
        <d v="2019-03-25T00:00:00"/>
        <d v="2019-03-26T00:00:00"/>
        <d v="2019-03-23T00:00:00"/>
        <d v="2019-03-27T00:00:00"/>
        <d v="2019-03-28T00:00:00"/>
        <d v="2019-04-03T00:00:00"/>
        <d v="2019-03-30T00:00:00"/>
        <d v="2019-04-01T00:00:00"/>
        <d v="2019-04-19T00:00:00"/>
        <d v="2019-04-04T00:00:00"/>
        <d v="2019-04-08T00:00:00"/>
        <d v="2019-04-05T00:00:00"/>
        <d v="2019-03-31T00:00:00"/>
        <d v="2019-04-09T00:00:00"/>
        <d v="2019-04-11T00:00:00"/>
        <d v="2019-04-15T00:00:00"/>
        <d v="2019-04-23T00:00:00"/>
        <d v="2019-04-17T00:00:00"/>
        <d v="2019-04-16T00:00:00"/>
        <d v="2019-04-18T00:00:00"/>
        <d v="2019-04-25T00:00:00"/>
      </sharedItems>
    </cacheField>
    <cacheField name=" 29" numFmtId="0">
      <sharedItems containsBlank="1" count="3">
        <s v="если не принят, причина?"/>
        <m/>
        <s v="_x000a_"/>
      </sharedItems>
    </cacheField>
    <cacheField name=" 30">
      <sharedItems containsBlank="1" containsMixedTypes="1" containsNumber="1" containsInteger="1" count="153">
        <s v="номер накладной ЕМС"/>
        <m/>
        <s v="EF001298529RU"/>
        <s v="EF004943345RU"/>
        <s v="EF001299073RU"/>
        <s v="EF001298532RU"/>
        <s v="EF001298546RU"/>
        <s v="EF001299113RU"/>
        <s v="Y0049010917"/>
        <s v="EF001299060RU"/>
        <s v="EF001299144RU"/>
        <s v="отдала"/>
        <s v="EF001301568RU"/>
        <s v="EF001296911RU"/>
        <s v="EF001301510RU"/>
        <s v="EF001301585RU"/>
        <s v="EF001301599RU"/>
        <s v="EF001303436RU"/>
        <s v="ЕF001301523RU"/>
        <s v="EF001301608RU"/>
        <s v="EF001303422RU"/>
        <s v="EF001301537RU"/>
        <s v="EF001301545RU"/>
        <s v="EF001303440RU"/>
        <s v="EF001296939RU"/>
        <s v="Y0049010702"/>
        <s v="EF00130154RU"/>
        <s v="ЕF001303419RU"/>
        <s v="отправка скан 31.07"/>
        <s v="EF001303396RU"/>
        <s v="EF001303498RU"/>
        <s v="EF001303467RU"/>
        <s v="EF001296942RU"/>
        <s v="отправлено на инвойс 03.08"/>
        <s v="EF001302550RU"/>
        <s v="EF001302529RU"/>
        <s v="скан 17.08"/>
        <s v="скан 16.08"/>
        <s v="скан"/>
        <s v="скан 31.08"/>
        <s v="скан 24.08"/>
        <s v="скан 21.08"/>
        <s v="EF001302489RU"/>
        <s v="отправила скан 31.08"/>
        <s v="Y0049010908"/>
        <s v="EF001205717RU"/>
        <s v="EF001205535RU"/>
        <s v="EF001205544RU"/>
        <s v="отправила скан 10.09 EF001302475RU"/>
        <s v="отправила скан 31,08"/>
        <n v="0"/>
        <s v="отправила скан"/>
        <s v="EF004917800RU"/>
        <s v="EF001205632RU"/>
        <s v="Y0049010891"/>
        <s v="отправлен скан"/>
        <s v="EF001205629RU"/>
        <s v="отпрпвила скан"/>
        <s v="EF001205575RU"/>
        <s v="EF001205589RU"/>
        <s v="EF001205558RU"/>
        <s v="EF001210941RU"/>
        <s v="EF001209197RU"/>
        <s v="EF001209210RU"/>
        <s v="EF001205561RU"/>
        <s v="отправлено"/>
        <s v="EF001210915RU"/>
        <s v="EF001209237RU"/>
        <s v="EF001209223RU"/>
        <s v="EF001210884RU"/>
        <s v="EF001210059RU"/>
        <s v="EF00121045RU"/>
        <s v="EF001210822RU"/>
        <s v="отправила скан "/>
        <s v="EF001210147RU"/>
        <s v="EF001215087RU"/>
        <s v="EF001209206RU"/>
        <s v="EF001215073RU"/>
        <s v="EF001210076RU"/>
        <s v="EF001210836RU"/>
        <s v="EF001210853RU"/>
        <s v="EF001215135RU"/>
        <s v="EF001210266RU"/>
        <s v="EF001210938RU"/>
        <s v="EF001215158RU"/>
        <s v="продублировала отправку"/>
        <s v="EF001215100RU"/>
        <s v="EF001215113RU"/>
        <s v="EF001210252RU"/>
        <s v="EF001210249RU"/>
        <s v="EF001210062RU"/>
        <s v="отправила скан 19.10"/>
        <s v="EF001215175RU"/>
        <s v="EF001210204RU"/>
        <s v="EF001215144RU"/>
        <s v="отправила скан EF 0012"/>
        <s v="EF001210102RU"/>
        <s v="EF001212810RU"/>
        <s v="EF001210181RU"/>
        <s v="EF001210195RU"/>
        <s v="EF001210221RU"/>
        <s v="EF001212899RU"/>
        <s v="EF001212837RU"/>
        <s v="EF001212942RU"/>
        <s v="вызвала курьера на завтра"/>
        <s v="буду вызывать курьера"/>
        <s v="EF001211726RU"/>
        <s v="EF001208364RU"/>
        <s v="EF001147775RU"/>
        <s v="EF001212885RU"/>
        <s v="EF001208378RU"/>
        <s v="EF001214807RU"/>
        <s v="EF001214824RU"/>
        <s v="вызвали курьера "/>
        <s v="вызвала курьера"/>
        <s v="EF001214775RU"/>
        <s v="ED02444975RU"/>
        <s v="EF001211709RU"/>
        <s v="EF001211690RU"/>
        <s v="EF001214815RU"/>
        <s v="EF001211712RU"/>
        <s v="EF001211743RU"/>
        <s v="вызвала курьера "/>
        <s v="курьер сегодня 16.01 ДСВ"/>
        <s v="ориг 15.01"/>
        <s v="отправила Роме скан"/>
        <s v="отправила скан 17.01"/>
        <s v="вызвала курьера на завтра "/>
        <s v="отправила 16.01"/>
        <s v="скан 15.01"/>
        <s v="скан 16.01"/>
        <s v="отправила скан 16.01"/>
        <s v="отдала скан 16.01"/>
        <s v="отправила скан 15.01"/>
        <s v="курьер сегодня 16.01.208"/>
        <s v="скан 12.12"/>
        <s v="скан 27.12"/>
        <s v="скан 11.01"/>
        <s v="скан 21.01"/>
        <s v="скан 21.12"/>
        <s v="ED024444998RU"/>
        <s v="курьер "/>
        <s v="курьр"/>
        <s v="курьер на завтра 12.01"/>
        <s v="скан отправлен 20.02"/>
        <s v="отправлен скан 26.02"/>
        <s v="отправлен скан 28.02"/>
        <s v="скан отправлен 28.02"/>
        <s v="скан отправлен 01.03"/>
        <s v="скан отправлен 11.03"/>
        <s v="скан отправлен 06.03"/>
        <s v="скан отправлен 12.03"/>
        <s v="отправлен скан 02.04"/>
      </sharedItems>
    </cacheField>
    <cacheField name=" 31">
      <sharedItems containsDate="1" containsBlank="1" containsMixedTypes="1" count="72">
        <s v="дата отправки"/>
        <d v="2018-05-23T00:00:00"/>
        <m/>
        <d v="2018-05-28T00:00:00"/>
        <d v="2018-06-14T00:00:00"/>
        <d v="2018-06-04T00:00:00"/>
        <d v="2018-06-21T00:00:00"/>
        <d v="2018-07-02T00:00:00"/>
        <d v="2018-07-17T00:00:00"/>
        <d v="2018-07-10T00:00:00"/>
        <d v="2018-06-22T00:00:00"/>
        <d v="2018-07-09T00:00:00"/>
        <d v="2018-07-12T00:00:00"/>
        <s v="отправка на инвойс 26.07"/>
        <s v="скан 06.07"/>
        <s v="скан 30.07"/>
        <s v="скан 17.07"/>
        <d v="2018-07-24T00:00:00"/>
        <d v="2018-08-08T00:00:00"/>
        <d v="2018-08-01T00:00:00"/>
        <s v="отправка на инвойс 27.07"/>
        <s v="скан 17.07.2018"/>
        <s v="скан 03.08"/>
        <s v="скан "/>
        <d v="2018-08-14T00:00:00"/>
        <d v="2018-08-29T00:00:00"/>
        <d v="2018-08-17T00:00:00"/>
        <d v="2018-08-16T00:00:00"/>
        <d v="2018-08-31T00:00:00"/>
        <d v="2018-08-24T00:00:00"/>
        <d v="2018-08-21T00:00:00"/>
        <d v="2018-09-11T00:00:00"/>
        <d v="2018-08-11T00:00:00"/>
        <s v="скан 22.08/04.09"/>
        <d v="2018-09-04T00:00:00"/>
        <n v="0"/>
        <d v="2018-09-13T00:00:00"/>
        <d v="2018-10-10T00:00:00"/>
        <d v="2018-09-25T00:00:00"/>
        <d v="2018-09-05T00:00:00"/>
        <d v="2018-09-12T00:00:00"/>
        <d v="2018-10-03T00:00:00"/>
        <d v="2018-09-19T00:00:00"/>
        <d v="2018-10-17T00:00:00"/>
        <d v="2018-10-09T00:00:00"/>
        <d v="2018-09-24T00:00:00"/>
        <d v="2018-10-15T00:00:00"/>
        <d v="2018-11-08T00:00:00"/>
        <d v="2018-10-19T00:00:00"/>
        <d v="2018-10-24T00:00:00"/>
        <d v="2018-10-05T00:00:00"/>
        <d v="2018-10-25T00:00:00"/>
        <d v="2018-11-01T00:00:00"/>
        <d v="2018-10-08T00:00:00"/>
        <d v="2018-10-16T00:00:00"/>
        <d v="2018-11-30T00:00:00"/>
        <d v="2018-10-22T00:00:00"/>
        <d v="2018-11-12T00:00:00"/>
        <d v="2018-10-26T00:00:00"/>
        <d v="2018-10-31T00:00:00"/>
        <d v="2018-12-05T00:00:00"/>
        <d v="2018-12-12T00:00:00"/>
        <d v="2018-11-14T00:00:00"/>
        <d v="2018-11-21T00:00:00"/>
        <d v="2018-12-04T00:00:00"/>
        <d v="2018-11-20T00:00:00"/>
        <d v="2018-12-14T00:00:00"/>
        <d v="2018-11-28T00:00:00"/>
        <d v="2018-11-22T00:00:00"/>
        <d v="2018-11-26T00:00:00"/>
        <d v="2019-01-17T00:00:00"/>
        <d v="2019-02-14T00:00:00"/>
      </sharedItems>
    </cacheField>
    <cacheField name=" 32">
      <sharedItems containsDate="1" containsBlank="1" containsMixedTypes="1" count="106">
        <s v="Дата оплаты"/>
        <m/>
        <d v="2018-06-24T00:00:00"/>
        <d v="2018-05-23T00:00:00"/>
        <d v="2018-05-18T00:00:00"/>
        <d v="2018-05-11T00:00:00"/>
        <d v="2018-06-04T00:00:00"/>
        <d v="2018-06-14T00:00:00"/>
        <d v="2018-06-11T00:00:00"/>
        <d v="2018-07-04T00:00:00"/>
        <d v="2018-06-19T00:00:00"/>
        <d v="2018-06-30T00:00:00"/>
        <d v="2018-06-01T00:00:00"/>
        <d v="2018-05-25T00:00:00"/>
        <d v="2018-07-19T00:00:00"/>
        <d v="2018-04-14T00:00:00"/>
        <d v="2018-06-27T00:00:00"/>
        <d v="2018-06-17T00:00:00"/>
        <d v="2018-06-23T00:00:00"/>
        <d v="2018-07-18T00:00:00"/>
        <d v="2018-08-01T00:00:00"/>
        <d v="2018-06-26T00:00:00"/>
        <d v="2018-07-05T00:00:00"/>
        <d v="2018-07-13T00:00:00"/>
        <d v="2018-07-07T00:00:00"/>
        <d v="2018-07-09T00:00:00"/>
        <d v="2018-07-10T00:00:00"/>
        <d v="2018-07-25T00:00:00"/>
        <d v="2018-07-20T00:00:00"/>
        <d v="2018-07-22T00:00:00"/>
        <d v="2018-07-30T00:00:00"/>
        <d v="2018-07-28T00:00:00"/>
        <d v="2018-08-12T00:00:00"/>
        <d v="2018-07-17T00:00:00"/>
        <d v="2018-07-26T00:00:00"/>
        <d v="2018-08-07T00:00:00"/>
        <d v="2018-07-24T00:00:00"/>
        <d v="2018-08-14T00:00:00"/>
        <d v="2018-08-06T00:00:00"/>
        <d v="2018-08-24T00:00:00"/>
        <d v="2018-08-03T00:00:00"/>
        <d v="2019-08-08T00:00:00"/>
        <d v="2018-08-13T00:00:00"/>
        <d v="2018-08-10T00:00:00"/>
        <d v="2018-08-23T00:00:00"/>
        <d v="2018-08-26T00:00:00"/>
        <d v="2018-08-30T00:00:00"/>
        <d v="2018-09-15T00:00:00"/>
        <d v="2018-09-05T00:00:00"/>
        <d v="2018-08-19T00:00:00"/>
        <d v="2018-09-03T00:00:00"/>
        <d v="2018-08-29T00:00:00"/>
        <d v="2018-09-07T00:00:00"/>
        <d v="2018-08-31T00:00:00"/>
        <d v="2018-09-14T00:00:00"/>
        <d v="2018-09-04T00:00:00"/>
        <d v="2018-10-08T00:00:00"/>
        <n v="0"/>
        <d v="2018-09-21T00:00:00"/>
        <d v="2018-11-07T00:00:00"/>
        <d v="2018-09-11T00:00:00"/>
        <d v="2018-10-11T00:00:00"/>
        <d v="2018-09-20T00:00:00"/>
        <d v="2018-10-02T00:00:00"/>
        <d v="2018-10-07T00:00:00"/>
        <d v="2018-10-06T00:00:00"/>
        <d v="2018-09-13T00:00:00"/>
        <d v="2018-10-10T00:00:00"/>
        <d v="2018-10-12T00:00:00"/>
        <d v="2018-09-17T00:00:00"/>
        <d v="2018-10-14T00:00:00"/>
        <d v="2018-10-28T00:00:00"/>
        <d v="2018-10-15T00:00:00"/>
        <d v="2018-10-18T00:00:00"/>
        <d v="2018-10-20T00:00:00"/>
        <d v="2018-10-19T00:00:00"/>
        <d v="2018-10-21T00:00:00"/>
        <d v="2018-10-25T00:00:00"/>
        <d v="2018-10-22T00:00:00"/>
        <d v="2018-10-26T00:00:00"/>
        <d v="2018-11-02T00:00:00"/>
        <d v="2018-11-09T00:00:00"/>
        <d v="2018-10-31T00:00:00"/>
        <d v="2018-11-18T00:00:00"/>
        <d v="2018-11-30T00:00:00"/>
        <d v="2018-10-17T00:00:00"/>
        <d v="2018-11-01T00:00:00"/>
        <d v="2018-11-05T00:00:00"/>
        <d v="2018-11-08T00:00:00"/>
        <d v="2018-10-23T00:00:00"/>
        <d v="2018-11-17T00:00:00"/>
        <d v="2018-11-26T00:00:00"/>
        <d v="2018-11-10T00:00:00"/>
        <d v="2018-10-27T00:00:00"/>
        <d v="2018-12-05T00:00:00"/>
        <d v="2018-11-14T00:00:00"/>
        <d v="2018-12-12T00:00:00"/>
        <d v="2018-11-06T00:00:00"/>
        <d v="2018-12-19T00:00:00"/>
        <d v="2018-12-01T00:00:00"/>
        <d v="2018-01-02T00:00:00"/>
        <d v="2018-12-26T00:00:00"/>
        <d v="2018-12-30T00:00:00"/>
        <d v="2018-12-04T00:00:00"/>
        <d v="2018-12-06T00:00:00"/>
        <d v="2018-12-14T00:00:00"/>
      </sharedItems>
    </cacheField>
    <cacheField name=" 33">
      <sharedItems containsBlank="1" containsMixedTypes="1" containsNumber="1" containsInteger="1" count="39">
        <s v="WK"/>
        <m/>
        <n v="26"/>
        <n v="21"/>
        <n v="20"/>
        <n v="19"/>
        <n v="52"/>
        <n v="23"/>
        <n v="24"/>
        <n v="27"/>
        <n v="25"/>
        <n v="22"/>
        <n v="29"/>
        <n v="15"/>
        <n v="31"/>
        <n v="28"/>
        <n v="30"/>
        <n v="33"/>
        <n v="32"/>
        <n v="34"/>
        <n v="35"/>
        <n v="37"/>
        <n v="36"/>
        <n v="41"/>
        <n v="38"/>
        <n v="45"/>
        <n v="40"/>
        <n v="42"/>
        <n v="44"/>
        <n v="0"/>
        <n v="43"/>
        <n v="47"/>
        <n v="48"/>
        <n v="46"/>
        <n v="49"/>
        <n v="50"/>
        <n v="51"/>
        <n v="1"/>
        <n v="53"/>
      </sharedItems>
    </cacheField>
    <cacheField name=" 34">
      <sharedItems containsBlank="1" containsMixedTypes="1" containsNumber="1" containsInteger="1" count="16">
        <s v="оплачен, да, нет"/>
        <s v="нет"/>
        <s v="ДА"/>
        <s v="НЕ БУДЕТ"/>
        <s v="ДА  "/>
        <n v="0"/>
        <s v="N/A"/>
        <s v="ДА (2 раза по счету 165 - 16.10 и 30.10) "/>
        <s v="ДА "/>
        <s v="ДА  (два раза по 276 оплатили 63000 10.12 и 17.12"/>
        <s v="оплачено 67 т.р."/>
        <s v="ДА (22.01 оплата 2 раз)"/>
        <s v="частич опл 6840 т.р 21.12.18, 30 000 от 07.02.19, 20 000 от 11.02.19,100 000 от 20.02.19,151 341  от 26.02.19"/>
        <s v="ДА. опл 67т.р."/>
        <s v="да, наличный расчет "/>
        <m/>
      </sharedItems>
    </cacheField>
    <cacheField name=" 35">
      <sharedItems containsDate="1" containsBlank="1" containsMixedTypes="1" count="168">
        <s v="когда оплатили"/>
        <n v="-43589"/>
        <d v="2018-06-21T00:00:00"/>
        <d v="2018-06-04T00:00:00"/>
        <m/>
        <d v="2018-06-06T00:00:00"/>
        <d v="2018-06-19T00:00:00"/>
        <d v="2018-06-08T00:00:00"/>
        <d v="2018-06-25T00:00:00"/>
        <d v="2018-07-10T00:00:00"/>
        <d v="2018-06-14T00:00:00"/>
        <d v="2018-06-22T00:00:00"/>
        <d v="2018-06-07T00:00:00"/>
        <d v="2018-05-25T00:00:00"/>
        <d v="2018-07-18T00:00:00"/>
        <d v="2018-04-12T00:00:00"/>
        <d v="2018-07-24T00:00:00"/>
        <d v="2018-06-09T00:00:00"/>
        <d v="2018-06-29T00:00:00"/>
        <d v="2018-07-04T00:00:00"/>
        <d v="2018-07-11T00:00:00"/>
        <d v="2018-06-26T00:00:00"/>
        <d v="2018-07-20T00:00:00"/>
        <d v="2018-08-01T00:00:00"/>
        <d v="2018-07-27T00:00:00"/>
        <d v="2018-07-09T00:00:00"/>
        <d v="2018-08-07T00:00:00"/>
        <d v="2018-08-06T00:00:00"/>
        <d v="2018-08-14T00:00:00"/>
        <d v="2018-07-26T00:00:00"/>
        <d v="2018-09-10T00:00:00"/>
        <d v="2018-08-23T00:00:00"/>
        <d v="2018-08-21T00:00:00"/>
        <d v="2018-09-03T00:00:00"/>
        <d v="2018-10-23T00:00:00"/>
        <d v="2018-08-03T00:00:00"/>
        <d v="2018-07-23T00:00:00"/>
        <d v="2018-09-11T00:00:00"/>
        <d v="2018-10-01T00:00:00"/>
        <d v="2018-08-10T00:00:00"/>
        <d v="2018-08-16T00:00:00"/>
        <d v="2018-08-22T00:00:00"/>
        <d v="2018-09-04T00:00:00"/>
        <d v="2018-09-12T00:00:00"/>
        <d v="2018-09-07T00:00:00"/>
        <d v="2018-11-08T00:00:00"/>
        <d v="2018-09-19T00:00:00"/>
        <d v="2018-09-13T00:00:00"/>
        <d v="2018-09-17T00:00:00"/>
        <d v="2018-08-29T00:00:00"/>
        <d v="2018-09-14T00:00:00"/>
        <d v="2018-09-05T00:00:00"/>
        <d v="2018-10-02T00:00:00"/>
        <d v="2018-08-28T00:00:00"/>
        <d v="2018-10-16T00:00:00"/>
        <d v="2018-10-03T00:00:00"/>
        <n v="0"/>
        <d v="2018-09-18T00:00:00"/>
        <d v="2018-10-22T00:00:00"/>
        <d v="2019-12-14T00:00:00"/>
        <d v="2018-10-17T00:00:00"/>
        <d v="2018-10-18T00:00:00"/>
        <d v="2018-10-11T00:00:00"/>
        <d v="2018-09-20T00:00:00"/>
        <d v="2018-10-25T00:00:00"/>
        <d v="2018-09-21T00:00:00"/>
        <d v="2018-11-01T00:00:00"/>
        <d v="2018-11-14T00:00:00"/>
        <d v="2018-09-28T00:00:00"/>
        <d v="2018-11-02T00:00:00"/>
        <d v="2018-10-30T00:00:00"/>
        <d v="2018-09-26T00:00:00"/>
        <d v="2019-12-29T00:00:00"/>
        <d v="2018-12-19T00:00:00"/>
        <d v="2018-11-22T00:00:00"/>
        <d v="2018-10-09T00:00:00"/>
        <d v="2018-11-13T00:00:00"/>
        <d v="2019-02-25T00:00:00"/>
        <d v="2018-11-07T00:00:00"/>
        <d v="2018-12-13T00:00:00"/>
        <d v="2018-11-12T00:00:00"/>
        <d v="2018-11-23T00:00:00"/>
        <d v="2018-11-19T00:00:00"/>
        <d v="2018-10-24T00:00:00"/>
        <d v="2018-12-21T00:00:00"/>
        <d v="2018-11-06T00:00:00"/>
        <d v="2018-11-28T00:00:00"/>
        <d v="2018-11-20T00:00:00"/>
        <d v="2018-11-29T00:00:00"/>
        <d v="2018-10-19T00:00:00"/>
        <d v="2019-01-10T00:00:00"/>
        <d v="2018-11-15T00:00:00"/>
        <d v="2018-12-17T00:00:00"/>
        <d v="2018-12-14T00:00:00"/>
        <d v="2018-12-18T00:00:00"/>
        <d v="2019-12-17T00:00:00"/>
        <d v="2018-12-11T00:00:00"/>
        <d v="2018-11-26T00:00:00"/>
        <d v="2018-12-10T00:00:00"/>
        <d v="2018-11-27T00:00:00"/>
        <d v="2019-02-12T00:00:00"/>
        <d v="2018-12-06T00:00:00"/>
        <d v="2018-12-12T00:00:00"/>
        <d v="2019-01-24T00:00:00"/>
        <d v="2019-01-16T00:00:00"/>
        <d v="2018-11-16T00:00:00"/>
        <d v="2019-01-09T00:00:00"/>
        <d v="2018-12-07T00:00:00"/>
        <d v="2019-02-13T00:00:00"/>
        <d v="2019-01-21T00:00:00"/>
        <d v="2018-12-24T00:00:00"/>
        <d v="2019-02-01T00:00:00"/>
        <d v="2019-02-08T00:00:00"/>
        <d v="2019-12-27T00:00:00"/>
        <d v="2019-02-21T00:00:00"/>
        <d v="2019-03-07T00:00:00"/>
        <d v="2019-02-14T00:00:00"/>
        <d v="2019-02-28T00:00:00"/>
        <d v="2019-02-06T00:00:00"/>
        <d v="2019-02-19T00:00:00"/>
        <d v="2018-12-05T00:00:00"/>
        <d v="2019-02-20T00:00:00"/>
        <d v="2019-03-22T00:00:00"/>
        <d v="2019-02-22T00:00:00"/>
        <d v="2019-02-27T00:00:00"/>
        <d v="2019-02-15T00:00:00"/>
        <d v="2019-03-01T00:00:00"/>
        <d v="2019-01-29T00:00:00"/>
        <d v="2019-04-10T00:00:00"/>
        <d v="2019-01-15T00:00:00"/>
        <d v="2019-02-04T00:00:00"/>
        <d v="2019-04-17T00:00:00"/>
        <d v="2019-01-22T00:00:00"/>
        <d v="2019-01-30T00:00:00"/>
        <d v="2019-12-28T00:00:00"/>
        <d v="2019-01-23T00:00:00"/>
        <d v="2019-01-18T00:00:00"/>
        <d v="2019-01-11T00:00:00"/>
        <s v="07.02.2019/22.02.19"/>
        <s v="11.02.2019,26.02.19"/>
        <d v="2019-02-05T00:00:00"/>
        <d v="2019-12-24T00:00:00"/>
        <d v="2019-04-19T00:00:00"/>
        <d v="2019-02-26T00:00:00"/>
        <d v="2019-03-20T00:00:00"/>
        <d v="2019-03-19T00:00:00"/>
        <d v="2019-01-25T00:00:00"/>
        <d v="2019-03-15T00:00:00"/>
        <d v="2019-03-14T00:00:00"/>
        <d v="2019-04-08T00:00:00"/>
        <d v="2019-04-11T00:00:00"/>
        <d v="2019-04-09T00:00:00"/>
        <d v="2019-04-03T00:00:00"/>
        <d v="2019-04-25T00:00:00"/>
        <d v="2019-04-26T00:00:00"/>
        <d v="2019-04-24T00:00:00"/>
        <d v="2019-03-27T00:00:00"/>
        <s v="частично оплачен 20 т.р. 16.04.19"/>
        <d v="2019-04-15T00:00:00"/>
        <d v="2019-04-01T00:00:00"/>
        <d v="2019-03-06T00:00:00"/>
        <d v="2019-04-16T00:00:00"/>
        <d v="2019-04-18T00:00:00"/>
        <d v="2019-04-23T00:00:00"/>
        <d v="2019-04-22T00:00:00"/>
        <d v="2019-04-12T00:00:00"/>
        <d v="2019-04-30T00:00:00"/>
        <s v="частично 72 000"/>
      </sharedItems>
    </cacheField>
    <cacheField name="ПРОФИТ">
      <sharedItems containsBlank="1" containsMixedTypes="1" containsNumber="1" count="401">
        <s v="профит "/>
        <m/>
        <n v="3000"/>
        <n v="9000"/>
        <n v="17600"/>
        <n v="18800"/>
        <n v="35100"/>
        <n v="-14700"/>
        <n v="41000"/>
        <n v="12282.839999999997"/>
        <n v="1200"/>
        <n v="5000"/>
        <n v="4000"/>
        <n v="28950"/>
        <n v="53400"/>
        <n v="1000"/>
        <n v="54600"/>
        <n v="34028.179999999993"/>
        <n v="28600"/>
        <n v="12750"/>
        <n v="9540"/>
        <n v="7690"/>
        <n v="3540"/>
        <n v="10000"/>
        <n v="0"/>
        <n v="12880"/>
        <n v="9250"/>
        <n v="6720"/>
        <n v="5560"/>
        <n v="40000"/>
        <n v="13333"/>
        <n v="25958"/>
        <n v="21500"/>
        <n v="13000"/>
        <n v="5600"/>
        <n v="11421"/>
        <n v="5041"/>
        <n v="8800"/>
        <n v="16290"/>
        <n v="10833"/>
        <n v="8458"/>
        <n v="5500"/>
        <n v="9167"/>
        <n v="8000"/>
        <n v="20250"/>
        <n v="4083"/>
        <n v="9166"/>
        <n v="6125"/>
        <n v="11750"/>
        <n v="12791"/>
        <n v="2800"/>
        <n v="20625"/>
        <n v="7000"/>
        <n v="13141.440000000002"/>
        <n v="19500"/>
        <n v="2916.6666666666642"/>
        <n v="34700"/>
        <n v="21220"/>
        <n v="32200"/>
        <n v="22000"/>
        <n v="7500"/>
        <n v="6250"/>
        <n v="13833"/>
        <n v="12916"/>
        <n v="2625"/>
        <n v="2000"/>
        <n v="8833"/>
        <n v="6458"/>
        <n v="-542"/>
        <n v="15000"/>
        <n v="6916"/>
        <n v="15708"/>
        <n v="2541"/>
        <n v="2083"/>
        <n v="17917"/>
        <n v="126000"/>
        <n v="50000"/>
        <n v="9916"/>
        <n v="44875"/>
        <n v="6975"/>
        <n v="4600"/>
        <n v="18000"/>
        <n v="2172"/>
        <n v="70110.28"/>
        <n v="14916"/>
        <n v="13968"/>
        <n v="5416"/>
        <n v="4875"/>
        <n v="5333"/>
        <n v="10625"/>
        <n v="5208"/>
        <n v="34999"/>
        <n v="2398"/>
        <n v="7645"/>
        <n v="18291"/>
        <n v="8541"/>
        <n v="16000"/>
        <n v="4541"/>
        <n v="12666"/>
        <n v="3958"/>
        <n v="15791"/>
        <n v="19750"/>
        <n v="25000"/>
        <n v="9583"/>
        <n v="8194"/>
        <n v="15445"/>
        <n v="3791"/>
        <n v="7083"/>
        <n v="1542"/>
        <n v="2875"/>
        <n v="9291"/>
        <n v="23120"/>
        <n v="19979"/>
        <n v="2528"/>
        <n v="8219"/>
        <n v="10644"/>
        <n v="35000"/>
        <n v="1057"/>
        <n v="18168"/>
        <n v="18931"/>
        <n v="15115"/>
        <n v="9267"/>
        <n v="8549"/>
        <n v="10643"/>
        <n v="2492"/>
        <n v="2445"/>
        <n v="26224.97"/>
        <n v="28318.97"/>
        <n v="785"/>
        <n v="7408"/>
        <n v="3644"/>
        <n v="8466"/>
        <n v="56492.540000000008"/>
        <n v="6173"/>
        <n v="42461"/>
        <n v="1581"/>
        <n v="7293"/>
        <n v="9387"/>
        <n v="3927"/>
        <n v="1822"/>
        <n v="1681"/>
        <n v="127597"/>
        <n v="133327"/>
        <n v="198100"/>
        <n v="1445"/>
        <n v="6199"/>
        <n v="4115"/>
        <n v="10702"/>
        <n v="5199"/>
        <n v="2340"/>
        <n v="14152"/>
        <n v="11010"/>
        <n v="12058"/>
        <n v="2916"/>
        <n v="9775"/>
        <n v="1387"/>
        <n v="7173"/>
        <n v="6775"/>
        <n v="19539"/>
        <n v="3916"/>
        <n v="8220"/>
        <n v="10115"/>
        <n v="4963"/>
        <n v="8115"/>
        <n v="8105"/>
        <n v="2785"/>
        <n v="8058"/>
        <n v="17000"/>
        <n v="33100"/>
        <n v="8940"/>
        <n v="11230"/>
        <n v="9115"/>
        <n v="18209"/>
        <n v="7880"/>
        <n v="2105"/>
        <n v="7586"/>
        <n v="104573"/>
        <n v="4586"/>
        <n v="11079"/>
        <n v="9554"/>
        <n v="5050"/>
        <n v="4644"/>
        <n v="3550"/>
        <n v="40398"/>
        <n v="6000"/>
        <n v="5550"/>
        <n v="11078.534031413612"/>
        <n v="9330"/>
        <n v="-4200"/>
        <n v="19979.057591623045"/>
        <n v="16429.319371727746"/>
        <n v="9267.0157068062836"/>
        <n v="18070"/>
        <n v="10643.979057591619"/>
        <n v="8040"/>
        <n v="33140"/>
        <n v="20000"/>
        <n v="7158"/>
        <n v="5300"/>
        <n v="52940"/>
        <n v="8219.895287958112"/>
        <n v="5172.7748691099478"/>
        <n v="-1400"/>
        <n v="6888.888888888876"/>
        <n v="-3174.6031746031749"/>
        <n v="6814.814814814803"/>
        <n v="9340"/>
        <n v="10264.550264550264"/>
        <n v="6950"/>
        <n v="3240"/>
        <n v="5925.925925925927"/>
        <n v="3030"/>
        <n v="2500"/>
        <n v="3130"/>
        <n v="14216.931216931218"/>
        <n v="1600"/>
        <n v="7809.5238095238019"/>
        <n v="5497.3544973544922"/>
        <n v="7105.8201058201084"/>
        <n v="-2500"/>
        <n v="15878"/>
        <n v="32480"/>
        <n v="59736.95"/>
        <n v="65533.925925925912"/>
        <n v="5260"/>
        <n v="5052.9100529100542"/>
        <n v="5544.9735449735454"/>
        <n v="9894.1798941798916"/>
        <n v="7510.5820105820094"/>
        <n v="6910"/>
        <n v="3160"/>
        <n v="2984.1269841269823"/>
        <n v="9888.888888888876"/>
        <n v="9878.3068783068738"/>
        <n v="-5000"/>
        <n v="7169.3121693121648"/>
        <n v="4566.1375661375641"/>
        <n v="5333.3333333333285"/>
        <n v="6380.9523809523816"/>
        <n v="39803.841481481461"/>
        <n v="7925.925925925927"/>
        <n v="3915.3439153439103"/>
        <n v="5661.3756613756595"/>
        <n v="15380.952380952382"/>
        <n v="8624.3386243386194"/>
        <n v="4562.4338624338598"/>
        <n v="4507.9365079365016"/>
        <n v="21000"/>
        <n v="3312.1693121693097"/>
        <n v="4798.9417989417925"/>
        <n v="6952.3809523809505"/>
        <n v="4042.3280423280376"/>
        <n v="17179.894179894181"/>
        <n v="2108.9947089947091"/>
        <n v="6179.8941798941814"/>
        <n v="4126.9841269841254"/>
        <n v="7973.5449735449729"/>
        <n v="6915.3439153439103"/>
        <n v="4230.1587301587278"/>
        <n v="9169.3121693121648"/>
        <n v="3544.9735449735454"/>
        <n v="5079.3650793650741"/>
        <n v="5486.7724867724864"/>
        <n v="8603.1746031746006"/>
        <n v="5370.3703703703686"/>
        <n v="5788.3597883597831"/>
        <n v="4243.3862433862432"/>
        <n v="2544.9735449735454"/>
        <n v="1476.1904761904752"/>
        <n v="4708.9947089947091"/>
        <n v="4835.9788359788363"/>
        <n v="8597.883597883585"/>
        <n v="5857.1428571428551"/>
        <n v="7449.7354497354463"/>
        <n v="8925.925925925927"/>
        <n v="5854.1798941798916"/>
        <n v="2044.9735449735454"/>
        <n v="2679.5767195767185"/>
        <n v="20052.910052910054"/>
        <n v="2185.1851851851843"/>
        <n v="2103.1746031746006"/>
        <n v="2671.9576719576726"/>
        <n v="6798.9417989417925"/>
        <n v="8010.5820105820094"/>
        <n v="2052.6315789473665"/>
        <n v="4685.1851851851843"/>
        <n v="5214.2857142857138"/>
        <n v="4500"/>
        <n v="4657.894736842105"/>
        <n v="4763.1578947368416"/>
        <n v="8200"/>
        <n v="6342.105263157895"/>
        <n v="4763"/>
        <n v="5200"/>
        <n v="6157.8947368421032"/>
        <n v="60001"/>
        <n v="9631.5789473684199"/>
        <n v="8105.2631578947367"/>
        <n v="37500"/>
        <n v="-2736.8421052631584"/>
        <n v="12473.684210526306"/>
        <n v="91558"/>
        <n v="-130250"/>
        <n v="-184250"/>
        <n v="12209.929999999993"/>
        <n v="10851.063829787232"/>
        <n v="13511.779999999999"/>
        <n v="31382.978723404245"/>
        <n v="6361.7021276595733"/>
        <n v="20420.880000000005"/>
        <n v="15106.382978723403"/>
        <n v="14361.702127659573"/>
        <n v="17234.042553191488"/>
        <n v="14042.55319148936"/>
        <n v="6914.8936170212764"/>
        <n v="7341.4893617021226"/>
        <n v="5617.0212765957403"/>
        <n v="4361.7021276595733"/>
        <n v="11063.829787234041"/>
        <n v="6489.3617021276586"/>
        <n v="4010.7526881720478"/>
        <n v="10645.161290322583"/>
        <n v="9107.5268817204342"/>
        <n v="3107.5268817204342"/>
        <n v="13871"/>
        <n v="20646"/>
        <n v="5742"/>
        <n v="150"/>
        <n v="3022"/>
        <n v="87724"/>
        <n v="1559.1397849462373"/>
        <n v="5694"/>
        <n v="3634.4086021505427"/>
        <n v="17096.774193548386"/>
        <n v="5096.7741935483882"/>
        <n v="7096.7741935483882"/>
        <n v="7387.0967741935528"/>
        <n v="5247.3118279569899"/>
        <n v="7946.2365591397866"/>
        <n v="8247.3118279569899"/>
        <n v="6483.8709677419392"/>
        <n v="5967.7419354838712"/>
        <n v="8559.1397849462373"/>
        <n v="15118.279569892475"/>
        <n v="7559.1397849462373"/>
        <n v="12000"/>
        <n v="9871"/>
        <n v="85000"/>
        <n v="5247.32"/>
        <n v="4742"/>
        <n v="7742"/>
        <n v="2646"/>
        <n v="3193"/>
        <n v="7785"/>
        <n v="13205"/>
        <n v="26374"/>
        <n v="3667"/>
        <n v="22495"/>
        <n v="5248"/>
        <n v="2721"/>
        <n v="3721"/>
        <n v="6237"/>
        <n v="10473.118279569899"/>
        <n v="9236.5591397849494"/>
        <n v="14000"/>
        <n v="65000"/>
        <n v="12355"/>
        <n v="8484"/>
        <n v="10731"/>
        <n v="5140"/>
        <n v="3785"/>
        <n v="5861"/>
        <n v="10861"/>
        <n v="7269"/>
        <n v="4791"/>
        <n v="2838"/>
        <n v="6560"/>
        <n v="7957"/>
        <n v="8022"/>
        <n v="6119"/>
        <n v="10484"/>
        <n v="6968"/>
        <n v="1850"/>
        <n v="6118"/>
        <n v="36000"/>
        <n v="8119"/>
        <n v="7990"/>
        <n v="10732"/>
        <n v="9194"/>
        <n v="5839"/>
        <n v="7796"/>
        <n v="41613"/>
        <n v="12538"/>
        <n v="7070"/>
        <n v="4947"/>
        <n v="9484"/>
        <n v="10006"/>
        <n v="12259"/>
        <n v="9635"/>
        <n v="6871"/>
        <n v="116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invalid="1" refreshOnLoad="1" refreshedDate="0" recordCount="0">
  <cacheSource type="worksheet">
    <worksheetSource ref="C1:AW497" sheet="MAIN" r:id="rId1"/>
  </cacheSource>
  <cacheFields count="47">
    <cacheField name=" " numFmtId="0">
      <sharedItems containsBlank="1" count="13">
        <s v="продавец"/>
        <m/>
        <s v="ЛЕЙСАН"/>
        <s v="ВОВА"/>
        <s v="ДИМА"/>
        <s v="ДАША"/>
        <s v="КОСТЯ"/>
        <s v="ОЛЯ"/>
        <s v="РОМАН"/>
        <s v="КОСТЯ Г."/>
        <s v="АРТЕМ"/>
        <s v="ТАТЬЯНА Б."/>
        <s v="АЙРАТ"/>
      </sharedItems>
    </cacheField>
    <cacheField name=" 2" numFmtId="0">
      <sharedItems containsBlank="1" count="12">
        <s v="закупщик"/>
        <m/>
        <s v="ОЛЯ П."/>
        <s v="САША"/>
        <s v="ПАША"/>
        <s v="ОЛЯ"/>
        <s v="Вова"/>
        <s v="ОЛЯ/Саша"/>
        <s v="ОЛЯ/Дима"/>
        <s v="Лейсан"/>
        <s v="ОЛЯ М."/>
        <s v="РОМАН"/>
      </sharedItems>
    </cacheField>
    <cacheField name=" 3" numFmtId="0">
      <sharedItems containsBlank="1" count="5">
        <s v="статус груза"/>
        <m/>
        <s v="ДОСТАВЛЕН"/>
        <s v="ЗАПЛАНИРОВАН"/>
        <s v="В ПУТИ"/>
      </sharedItems>
    </cacheField>
    <cacheField name="Текущая дата">
      <sharedItems containsDate="1" containsBlank="1" containsMixedTypes="1" count="3">
        <m/>
        <d v="2019-05-04T00:00:00"/>
        <s v="_x000a_"/>
      </sharedItems>
    </cacheField>
    <cacheField name="наименование клиента " numFmtId="0">
      <sharedItems containsBlank="1" count="56">
        <s v="наименование клиента "/>
        <m/>
        <s v="ШЕНКЕР ЕКАТ"/>
        <s v="ЮСЕН ПИТЕР"/>
        <s v="ЮСЕН ТОЛЬЯТТИ"/>
        <s v="РЕНУС ПИТЕР"/>
        <s v="ТЕННЕКО"/>
        <s v="ДСВ МОСКВА"/>
        <s v="ГИДРОСИСТЕМЫ"/>
        <s v="ДСВ УФА"/>
        <s v="ДАКСЕР"/>
        <s v="ЮСЕН МОСКВА"/>
        <s v="ООО ТД &quot;Комфорт&quot;"/>
        <s v="ООО ГК &quot;Пластик&quot;"/>
        <s v="ООО ДХЛ логистика"/>
        <s v="М-Конструктор ИП Багнюк В.Н."/>
        <s v="ООО ТеплоТрейд"/>
        <s v="ООО Кюне+Нагель"/>
        <s v="ООО Авиа Кос"/>
        <s v="Гесштамп"/>
        <s v="Каменская БКФ"/>
        <s v="ООО ДИПО"/>
        <s v="АО УМЕКОН"/>
        <s v="ООО ИННОВА -РУС"/>
        <s v="ООО ЗЖБК &quot;КУБ&quot;"/>
        <s v="ХЕЛЛМАН"/>
        <s v="ООО &quot;ИКО Альянс&quot;"/>
        <s v="ООО &quot;Софти&quot;"/>
        <s v="ООО &quot;Завод металлоконструкций&quot;"/>
        <s v="ШЕНКЕР КРАСНОДАР"/>
        <s v="ЗАО Самарский гипсовый комбинат"/>
        <s v="ООО АРМСТРОЙ"/>
        <s v="ШЕНКЕР КАЛУГА"/>
        <s v="ДХЛ Логистика Екат"/>
        <s v="ШЕНКЕР МОСКВА"/>
        <s v="ШЕНКЕР СПБ"/>
        <s v="АО &quot;Алатырский механический завод&quot;"/>
        <s v="ИНТА-ТРАНС +"/>
        <s v="ООО ЭК ЭНЕРГЕТИК"/>
        <s v="ООО &quot;Ак Барс Металл&quot;"/>
        <s v="ООО Батыр"/>
        <s v="DHL Екат"/>
        <s v="ООО ЕК Кемикал"/>
        <s v="ООО Нефраскомплект"/>
        <s v="ИП Кузнецов С.Ю"/>
        <s v="РариТЭК"/>
        <s v="Тубопласт-Отрадное"/>
        <s v="ООО СК ГАТП"/>
        <s v="ООО &quot;Производственная группа Кайман&quot;"/>
        <s v="ООО СТР"/>
        <s v="ООО &quot;АКСКИМ&quot;"/>
        <s v="ООО &quot;Балтийская Фабрика бумажных изделий&quot;"/>
        <s v="ООО &quot;Версия-Центр&quot;"/>
        <s v="ООО Ультра"/>
        <s v="ООО Торговый дом &quot;Метиз&quot;"/>
        <s v="ЛОРЕС"/>
      </sharedItems>
    </cacheField>
    <cacheField name=" 4" numFmtId="0">
      <sharedItems containsBlank="1" count="4">
        <s v="счет принят клиентом, да/нет"/>
        <s v="да"/>
        <m/>
        <s v=" "/>
      </sharedItems>
    </cacheField>
    <cacheField name=" 5">
      <sharedItems containsBlank="1" containsMixedTypes="1" containsNumber="1" containsInteger="1" count="475">
        <s v="№ заявки с клиентом"/>
        <n v="1"/>
        <s v="РЭД 13/04-24 от 13.04.2018"/>
        <s v="РЭД 05/04-21 от 5.04.2018"/>
        <s v="РЭД 13/04-25 от 17.04.2018"/>
        <s v="РЭД 18/04-27 от 18.04.2018"/>
        <s v="РЭД 18/04-28 от 23.04.2018"/>
        <s v="РЭД 17/04-26 от 18.04.2018"/>
        <s v="РЭД 27/04-35 от 27.04.2018"/>
        <s v="РЭД 26/04-33 от 26.04.2018"/>
        <s v="РЭД 26/04-32 от 26.04.2018"/>
        <s v="РЭД 26/04-30 от 26.04.2018"/>
        <s v="РЭД 26/04-31 от 26.04.2018"/>
        <s v="РЭД 26/04-34 от 26.04.2018"/>
        <s v="РЭД 05/04-23 от 12.04.2018"/>
        <s v="РЭД 16/05-34 от 16.05.2018"/>
        <s v="РЭД 08/05-39 от 08.05.2018"/>
        <s v="РЭД 25/04-29 от 26.04.2018"/>
        <s v="РЭД 04/05-38 от 04.05.2018"/>
        <s v="РЭД 18/05-45 от 18.05.2018"/>
        <s v="РЭД 18/05-44 от 18.05.2018"/>
        <s v="РЭД 18/05-43 от 18.05.2018"/>
        <s v="РЭД 18/05-46 от 18.05.2018"/>
        <s v="РЭД 15/05-42 от 18.05.2018"/>
        <s v="РЭД 15/05-41 от 15.05.2018"/>
        <s v="РЭД 09/04-22 от 09.04.2018"/>
        <s v="РЭД 15/05-40 от 15.05.2018"/>
        <s v="РЭД 03/05-37 от 03.05.2018"/>
        <s v="РЭД 22/05-47 от 22.05.2018"/>
        <s v="РЭД 23/05-48 от 23.05.2018"/>
        <s v="РЭД 23/05-49 от 23.05.2018"/>
        <s v="РЭД 23/05-51 от 25.05.2018"/>
        <s v="РЭД 31/05-54 от 31.05.2018"/>
        <s v="РЭД 31/05-55 от 31.05.2018"/>
        <s v="РЭД 28/05-54 от 31.05.2018"/>
        <s v="РЭД 01/06-56 от 01.06.2018"/>
        <s v="РЭД 04/06-57 от 04.06.2018"/>
        <s v="РЭД 04/06-58 от 04.06.2018"/>
        <s v="РЭД 04/06-59 от 06.06.2018"/>
        <s v="РЭД 04/06-60 от 06.06.2018"/>
        <s v="РЭД 04/06-62 от 07.06.2018"/>
        <s v="РЭД 04/06-61 от 07.06.2018"/>
        <s v="РЭД 04/06-63 от 08.06.2018"/>
        <s v="РЭД 04/06-64 от 08.06.2018"/>
        <s v="РЭД 04/06-65 от 08.06.2018"/>
        <s v="РЭД 18/06-68 от 18.06.2018"/>
        <s v="РЭД 18/06-66 от 18.06.2018"/>
        <s v="РЭД 18/06-69 от 18.06.2018"/>
        <s v="РЭД 19/06-70 от 19.06.2018"/>
        <s v="РЭД 19/06-71 от 19.06.2018"/>
        <s v="РЭД 20/06-71 от 20.06.2018"/>
        <s v="РЭД 20/06-73 от 21.06.2018"/>
        <s v="РЭД 20/06-74 от 21.06.2018"/>
        <s v="РЭД 22/06-76 от 22.06.2018"/>
        <s v="РЭД 22/06-77 от 22.06.2018"/>
        <s v="РЭД 27/06-78 от 27.06.2018"/>
        <s v="РЭД 27/06-79 от 27.06.2018"/>
        <s v="РЭД 28/06-80 от 28.06.2018"/>
        <s v="РЭД 29/06-81 от 29.06.2018"/>
        <s v="РЭД 03/07-83 от 03.07.2018"/>
        <s v="РЭД 03/07-84 от 03.07.2018"/>
        <s v="РЭД 04/07-90 от 04.07.2018"/>
        <s v="РЭД 05/07-87 от 05.07.2018"/>
        <s v="РЭД 05/07-86 от 05.07.2018"/>
        <s v="РЭД 05/07-88 от 05.07.2018"/>
        <s v="РЭД 05/07-89 от 05.07.2018"/>
        <s v="РЭД 06/07-92 от 06.07.2018"/>
        <s v="РЭД 06/07-93 от 06.07.2018"/>
        <s v="РЭД 09/07-94 от 09.07.2018"/>
        <s v="РЭД 09/07-95 от 09.07.2018"/>
        <s v="РЭД 09/07-96 от 10.07.2018"/>
        <s v="РЭД 10/07-97 от 10.07.2018"/>
        <s v="РЭД 11/07-99 от 11.07.2018"/>
        <s v="РЭД 16/07-101 от 11.07.2018"/>
        <s v="РЭД 16/07-102 от 16.07.2018"/>
        <s v="РЭД 17/07-100 от 17.07.2018"/>
        <s v="РЭД 18/07-104 от 18.07.2018"/>
        <s v="РЭД 17/07-103 от 17.07.2018"/>
        <s v="РЭД 18/07-105 от 18.07.2018"/>
        <s v="РЭД 19/07-106 от 19.07.2018"/>
        <s v="РЭД 19/07-107 от 19.07.2018"/>
        <s v="РЭД 20/07-109 от 20.07.2018"/>
        <s v="РЭД 23/07-111 от 23.07.2018"/>
        <s v="РЭД 24/07-113 от 24.07.2018"/>
        <s v="РЭД 24/07-112 от 24.07.2018"/>
        <s v="РЭД 25/07-114 от 25.07.2018"/>
        <s v="РЭД 26/07-116 от 26.07.2018"/>
        <s v="РЭД 26/07-117 от 26.07.2018"/>
        <s v="РЭД 27/07-118 от 27.07.2018"/>
        <s v="РЭД 27/07-111 от 27.07.2018"/>
        <s v="РЭД 27/07-120 от 27.07.2018"/>
        <s v="РЭД 30/07-122 от 30.07.2018"/>
        <s v="РЭД 31/07-123 от 31.07.2018"/>
        <s v="РЭД 30/07-121 от 30.07.2018"/>
        <s v="Упаковка Автоваз"/>
        <s v="Упаковка Жатко"/>
        <s v="РЭД 03/08-124 от 03.08.2018"/>
        <s v="РЭД 03/08-126 от 03.08.2018"/>
        <s v="РЭД 03/08-127 от 03.08.2018"/>
        <s v="РЭД 03/08-128 от 03.08.2018"/>
        <s v="РЭД 06/08-129 от 06.08.2018"/>
        <s v="РЭД 06/08-130 от 06.08.2018"/>
        <s v="РЭД 07/08-131 от 07.08.2018"/>
        <s v="РЭД 07/08-132 от 07.08.2018"/>
        <s v="РЭД 07/08-133 от 07.08.2018"/>
        <s v="РЭД 07/08-134 от 07.08.2018"/>
        <s v="РЭД 07/08-135 от 07.08.2018"/>
        <s v="РЭД 09/08-136 от 09.08.2018"/>
        <s v="РЭД 09/08-137 от 07.08.2018"/>
        <s v="РЭД 10/08-138 от 10.08.2018"/>
        <s v="РЭД 13/08-139 от 13.08.2018"/>
        <s v="РЭД 13/08-140 от 13.08.2018"/>
        <s v="РЭД 13/08-141 от 13.08.2018"/>
        <s v="РЭД 14/08-142 от 14.08.2018"/>
        <s v="РЭД 15/08-143 от 15.08.2018"/>
        <s v="РЭД 16/08-144 от 16.08.2018"/>
        <s v="РЭД 16/08-145 от 16.08.2018"/>
        <s v="РЭД 21/08-146 от 21.08.2018"/>
        <s v="РЭД 21/08-147 от 21.08.2018"/>
        <s v="РЭД 22/08-148 от 22.08.2018"/>
        <s v="Фумигация"/>
        <s v="РЭД 27/08-149 от 27.08.2018"/>
        <s v="РЭД 28/08-150 от 28.08.2018"/>
        <s v="РЭД 28/08-152 от 28.08.2018"/>
        <s v="РЭД 28/08-151 от 28.08.2018"/>
        <s v="РЭД 29/08-153 от 29.08.2018"/>
        <s v="РЭД 30/08-155 от 30.08.2018"/>
        <s v="РЭД 30/08-156 от 30.08.2018"/>
        <s v="РЭД 30/08-154 от 30.08.2018"/>
        <s v="РЭД 30/08-157 от 30.08.2018"/>
        <s v="РЭД 31/08-158 от 31.08.2018"/>
        <s v="РЭД 31/08-159 от 31.08.2019"/>
        <s v="РЭД 01/09-160 от 01.09.2018"/>
        <s v="РЭД 03/09-162 от 03.09.2018"/>
        <s v="РЭД 04/09-163/164 от 04.09.2018"/>
        <s v="РЭД 05/09-165 от 05.09.2018"/>
        <s v="РЭД 05/09-166 от 05.09.2018"/>
        <s v="РЭД 06/09-167 от 06.09.2018"/>
        <s v="РЭД 06/09-170 от 06.09.2018"/>
        <s v="РЭД 07/09-168 от 07.09.2018"/>
        <s v="РЭД 10/09-171 от 10.09.2018"/>
        <s v="РЭД 10/09-172 от 10.09.2018"/>
        <s v="РЭД 10/09-173 от 10.09.2018"/>
        <s v="РЭД 10/09-174 от 10.09.2018"/>
        <s v="РЭД 03/09-169 от 03.09.2018"/>
        <s v="РЭД 11/09-175 от 11.09.2018"/>
        <s v="РЭД 11/09-177/178 от 11.09.2018"/>
        <s v="РЭД 11/09-176 от 11.09.2018"/>
        <s v="РЭД 12/09-179 от 12.09.2018"/>
        <s v="РЭД 12/09-180 от 12.09.2018"/>
        <s v="РЭД 13/09-183 от 13.09.2018"/>
        <s v="РЭД 13/09-181/182 от 13.09.2018"/>
        <s v="РЭД 13/09-184 от 13.09.2018"/>
        <s v="РЭД 14/09-185/186 от 14.09.2018"/>
        <s v="РЭД 17/09-187 от 17.09.2018"/>
        <s v="РЭД 18/09-188 от 18.09.2018"/>
        <s v="РЭД 18/09-189 от 18.09.2018"/>
        <s v="РЭД 18/09-190 от 18.09.2018"/>
        <s v="РЭД 19/09-192 от 19.09.2018"/>
        <s v="РЭД 19/09-191/191 от 19.09.2018"/>
        <s v="РЭД 20/09-193 от 20.09.2018"/>
        <s v="РЭД 20/09-194 от 20.09.2018"/>
        <s v="РЭД 21/09-196 от 21.09.2018"/>
        <s v="РЭД 21/09-195 от 21.09.2018"/>
        <s v="РЭД 21/09-197/198 от 20.09.2018"/>
        <s v="РЭД 21/09-199 от 20.09.2018"/>
        <s v="РЭД 21/09-200 от 20.09.2018"/>
        <s v="РЭД 20/09-201/202 от 20.09.2018"/>
        <s v="РЭД 24/09-203 от 24.09.2018"/>
        <s v="РЭД 24/09-204 от 24.09.2018"/>
        <s v="РЭД 25/09-205/206 от 27.09.2018"/>
        <s v="РЭД 25/09-208 от 25.09.2018"/>
        <s v="РЭД 25/09-209 от 25.09.2018"/>
        <s v="РЭД 26/09-210 от 26.09.2010"/>
        <s v="РЭД 26/09-211/212 от 26.09.2010"/>
        <s v="РЭД 26/09-214 от 26.09.2018"/>
        <s v="РЭД 26/09-213 от 26.09.2018,"/>
        <s v="РЭД 27/09-218/219 от 20.09.2028"/>
        <s v="РЭД 27/09-220 от 27.09.2018"/>
        <s v="РЭД 27/09-215 от 27.09.2018"/>
        <s v="РЭД 27/09-221 от 27.09.2018"/>
        <s v="РЭД 27/09-216/217от 27.09.2018"/>
        <s v="РЭД 28/09-226 от 28.09.2018"/>
        <s v="РЭД 28/09-225 от 28.09.2018"/>
        <s v="РЭД 27/09-222 от 27.09.2018"/>
        <s v="РЭД 28/09-224 от 28.09.2018"/>
        <s v="РЭД 28/09-227 от 28.09.2018"/>
        <s v="приложение к договору заявка № 6"/>
        <s v="приложение к договору заявка № 7"/>
        <s v="за изготовление поддонов"/>
        <s v="РЭД 01/10-228/229 от 01.10.2018"/>
        <s v="РЭД 01/10-230 от 01.10.2018"/>
        <s v="РЭД 01/10-231 от 01.10.2018"/>
        <s v="РЭД 01/10-232/233 от 01.10.2018"/>
        <s v="РЭД 01/10-234 от 01.10.2018"/>
        <s v="РЭД 01/10-235 от 01.10.2018"/>
        <s v="РЭД 02/10-236 от 02.10.2018"/>
        <s v="РЭД 02/10-237 от 02.10.2018"/>
        <s v="РЭД 02/10-238 от 02.10.2018"/>
        <s v="РЭД 02/10-239 от 02.10.2018"/>
        <s v="РЭД 02/10-240 от 02.10.2018"/>
        <s v="РЭД 02/10-241 от 02.10.2018"/>
        <s v="РЭД 02/10-242 от  02.10.2018"/>
        <s v="РЭД 02/10-243 от 02.10.2018"/>
        <s v="РЭД 03/10-245 от 03.10.2018"/>
        <s v="РЭД 03/10-244/246 от 02.10.2018"/>
        <s v="РЭД 03/10-247 от 03.10.2018"/>
        <s v="РЭД 04/10-248 от 04.10.2018"/>
        <s v="РЭД 04/10-250 от 04.10.2018"/>
        <s v="РЭД 05/10-250 от 05.10.2018"/>
        <s v="РЭД 04/10-249 от 04.10.2018"/>
        <s v="РЭД 05/10-252 от 05.10.2018"/>
        <s v="РЭД 05/10-251 от 05.10.2018"/>
        <s v="РЭД 05/10-253 от 05.10.2018"/>
        <s v="РЭД 05/10-254 от 05.10.2018"/>
        <s v="РЭД 05/10-255 от 05.10.2018"/>
        <s v="РЭД 05/10-256 от 05.10.2018"/>
        <s v="РЭД 08/10-257 от 08.10.2018"/>
        <s v="РЭД 08/10-258 от 08.10.2018"/>
        <s v="РЭД 08/10-259 от 08.10.2018"/>
        <s v="РЭД 08/10-260 от 08.10.2018"/>
        <s v="РЭД 08/10-261 от 08.10.2018"/>
        <s v="РЭД 08/10-262 от 08.10.2018"/>
        <s v="РЭД 08/10-263 от 08.10.2018"/>
        <s v="РЭД 08/10-264 от 08.10.2018"/>
        <s v="РЭД 08/10-265 от 08.10.2018"/>
        <s v="РЭД 08/10-266 от 08.10.2018"/>
        <s v="РЭД 09/10-267 от 09.10.2018"/>
        <s v="РЭД 09/10-269 от 09.10.2018"/>
        <s v="РЭД 09/10-270/271 от 09.10.2018"/>
        <s v="РЭД 11/10-272/273 от 11.10.2018"/>
        <s v="РЭД 11/10-274 от 11.10.2018"/>
        <s v="РЭД 11/10-275 от 11.10.2018"/>
        <s v="РЭД 11/10-276 от 11.10.2018"/>
        <s v="упаковка"/>
        <s v="РЭД 11/10-277 от 11.10.2018"/>
        <s v="РЭД 12/10-280 от 12.10.2018"/>
        <s v="РЭД 12/10-278/279от 12.10.2018"/>
        <s v="РЭД 12/10-282 от 12.10.2018"/>
        <s v="РЭД 12/10-283 от 12.10.2018"/>
        <s v="РЭД 12/10-281 от 12.10.2018"/>
        <s v="РЭД 15/10-284/285 от 15.10.2018"/>
        <s v="РЭД 15/10-286/287 от 15.10.2018"/>
        <s v="РЭД 15/10-288 от 15.10.2018"/>
        <s v="упаковка кузовов"/>
        <s v="РЭД 17/10-289 от 17.10.2018"/>
        <s v="РЭД 17/10-290/292 от 17.10.2018"/>
        <s v="РЭД 08/10-291/293 от 17.10.2018"/>
        <s v="РЭД 19/10-294 от 19.10.2018"/>
        <s v="РЭД 18/10-295 от 18.10.2018"/>
        <s v="РЭД 19/10-296 от 19.10.2018"/>
        <s v="РЭД 19/10-297/299 от 19.10.2018"/>
        <s v="РЭД 19/10-300298 от 19.10.2018"/>
        <s v="РЭД 19/10-302 от 19.10.2018"/>
        <s v="РЭД 19/10-301 от 19.10.2018"/>
        <s v="РЭД 22/10-303 от 22.10.2018"/>
        <s v="РЭД 22/10-304 от 22.10.2018"/>
        <s v="РЭД 22/10-305 от 22.10.2018"/>
        <s v="РЭД 23/10-305 от 22.10.2018"/>
        <s v="РЭД 23/10-306 от 23.10.2018"/>
        <s v="РЭД 24/10-307 от 24.10.2018"/>
        <s v="РЭД 24/10-308 от 24.10.2018"/>
        <s v="РЭД 24/10-309 от 24.10.2018"/>
        <s v="РЭД 25/10-310 от 24.10.2018"/>
        <s v="РЭД 25/10-311 от 25.10.2018"/>
        <s v="РЭД 25/10-312/316 от 25.10.2018"/>
        <s v="РЭД 26/10-313 от 26.10.2018"/>
        <s v="РЭД 26/10-314 от 26.10.2018"/>
        <s v="РЭД 26/10-315 от 26.10.2018"/>
        <s v="РЭД 26/10-317 от 26.10.2018"/>
        <s v="РЭД 29/10-318 от 26.10.2018"/>
        <s v="РЭД 29/10-319 от 26.10.2018"/>
        <s v="РЭД 29/10-320 от 29.10.2018"/>
        <s v="РЭД 29/10-321 от 29.10.2018"/>
        <s v="РЭД 30/10-322 от 30.10.2018"/>
        <s v="РЭД 30/10-323 от 30.10.2018"/>
        <s v="упаковка КОРОБОК ПЕРЕДАЧ"/>
        <s v="РЭД 31/10-324 от 31.10.2018"/>
        <s v="РЭД 31/10-325 от 31.10.2018"/>
        <s v="РЭД 01/11-327 от 01.10.2018"/>
        <s v="РЭД 01/11-328 от 01.11.2018"/>
        <s v="РЭД 02/11-329 от 02.11.2018"/>
        <s v="РЭД 06/11-333 от 06.11.2018"/>
        <s v="РЭД 06/11-334 от 06.11.2018"/>
        <s v="РЭД 06/11-335/336 от 06.11.2018"/>
        <s v="РЭД 07/11-337 от 07.11.2018"/>
        <s v="РЭД 07/11-338 от 07.11.2018"/>
        <s v="РЭД 07/11-339 от 07.11.2018"/>
        <s v="РЭД 08/11-340 от 08.11.2018"/>
        <s v="РЭД 08/11-341 от 08.11.2018"/>
        <s v="РЭД 08/11-344 от 08.11.2018"/>
        <s v="РЭД 08/11-342/343 от 08.11.2018"/>
        <s v="РЭД 09/11-345 от 09.11.2018"/>
        <s v="РЭД 09/11-346/347 от 09.11.2018"/>
        <s v="РЭД 09/11-348 от 09.11.2018"/>
        <s v="РЭД 09/11-349 от 09.11.2018"/>
        <s v="РЭД 09/11-351 от 09.11.2018"/>
        <s v="РЭД 09/11-352 от 12.11.2018"/>
        <s v="РЭД 09/11-353 от 12.11.2018"/>
        <s v="РЭД 12/11-354 от 12.11.2018"/>
        <s v="РЭД 12/11-359 от 12.11.2018"/>
        <s v="РЭД 12/11-355 от 12.11.2018"/>
        <s v="РЭД 12/11-356 от 12.10.2018"/>
        <s v="РЭД 12/11-357 от 12.10.2018"/>
        <s v="РЭД 12/11-358 от 12.11.2018"/>
        <s v="РЭД 13/11-365 от 12.11.2018"/>
        <s v="РЭД 13/11-367 от 13.11.2018"/>
        <s v="РЭД 13/11-366 от 13.11.2018"/>
        <s v="РЭД 13/11-361 от 13.11.2018"/>
        <s v="РЭД 13/11-363/362 от 13.11.2018"/>
        <s v="РЭД 14/11-369 от 14.11.2018"/>
        <s v="РЭД 13/11-368 от 13.10.2018"/>
        <s v="РЭД 14/11-371 от 14.11.2018"/>
        <s v="РЭД 14/11-370 от 14.11.2018"/>
        <s v="РЭД 15/11-372/373 от 15.11.2018"/>
        <s v="РЭД 15/11-374/375 от 15.11.2018"/>
        <s v="РЭД 15/11-378/377 от 15.11.2018"/>
        <s v="РЭД 15/11-376 от 15.11.2018"/>
        <s v="РЭД 15/11-379 от 15.11.2018"/>
        <s v="РЭД 15/11-380/381 от 15.11.2018"/>
        <s v="РЭД 16/11-382 от 16.11.2018"/>
        <s v="РЭД 16/11-383 от 16.11.2018"/>
        <s v="РЭД 16/11-384 от 16.11.2018"/>
        <s v="РЭД 16/11-385 от 16.11.2018"/>
        <s v="РЭД 16/11-386/387 от 16.11.2018"/>
        <s v="РЭД 16/11-389 от 16.11.2018"/>
        <s v="РЭД 19/11-390 от 19.11.2018"/>
        <s v="РЭД 19/11-391 от 19.11.2018"/>
        <s v="РЭД 19/11-392/393 от 19.11.2018"/>
        <s v="РЭД 19/11-394 от 19.11.2018"/>
        <s v="РЭД 19/11-395 от 19.11.2018"/>
        <s v="РЭД 19/11-396 от 19.11.2018"/>
        <s v="РЭД 20/11-411 от 20.11.2018"/>
        <s v="РЭД 19/11-397 от 19.11.2018"/>
        <s v="РЭД 20/11-398 от 20.11.2018"/>
        <s v="РЭД 20/11-399/400 от 20.11.2018"/>
        <s v="РЭД 20/11-401 от 20.11.2018"/>
        <s v="РЭД 20/11-402 от 20.11.2018"/>
        <s v="РЭД 20/11-405/404 от 20.11.2018"/>
        <s v="РЭД 20/11-406 от 20.11.2018"/>
        <s v="РЭД 20/11-407 от 20.11.2018"/>
        <s v="РЭД 20/11-408/410 от 20.11.2018"/>
        <s v="РЭД 21/11-412 от 21.11.2018"/>
        <s v="РЭД 21/11-413 от 21.11.2018"/>
        <s v="РЭД 21/11-414 от 21.11.2018"/>
        <s v="РЭД 21/11-415/416 от 21.11.2018"/>
        <s v="РЭД 21/11-417 от 21.11.2018"/>
        <s v="РЭД 22/11-418 от 22.11.2018"/>
        <s v="РЭД 22/11-419 от 22.11.2018"/>
        <s v="РЭД 22/11-420 от 22.11.2018"/>
        <s v="РЭД 22/11-421 от 22.11.2018"/>
        <s v="РЭД 22/11-422 от 22.11.2018"/>
        <s v="РЭД 22/11-423 от 22.11.2018"/>
        <s v="РЭД 23/11-426 от 22.11.2018"/>
        <s v="РЭД 23/11-427 от 23.11.2018"/>
        <s v="РЭД 23/11-428 от 23.11.2018"/>
        <s v="РЭД 23/11-429 от 23.11.2018"/>
        <s v="РЭД 23/11-431 от 23.11.2018"/>
        <s v="РЭД 23/11-432 от 23.11.2018"/>
        <s v="РЭД 23/11-430 от 23.11.2018"/>
        <s v="РЭД 26/11-433 от 26.11.2018"/>
        <s v="РЭД 23/11-434 от 26.11.2018"/>
        <s v="РЭД 23/11-437 от 26.11.2018"/>
        <s v="РЭД 23/11-438 от 26.11.2018"/>
        <s v="РЭД 23/11-440 от 26.11.2018"/>
        <s v="РЭД 23/11-439 от 26.11.2018"/>
        <s v="РЭД 23/11-435 от 26.11.2018"/>
        <s v="РЭД 23/11-436 от 26.11.2018"/>
        <s v="РЭД 27/11-447 от 27.11.2018"/>
        <s v="РЭД 27/11-446 от 27.11.2018"/>
        <s v="РЭД 27/11-441/442 от 27.11.2018"/>
        <s v="РЭД 27/11-444 от 27.11.2018"/>
        <s v="РЭД 27/11-445 от 27.11.2018"/>
        <s v="РЭД 29/11-421 от 29.11.2018"/>
        <s v="РЭД 28/11-448 от 28.11.2018"/>
        <s v="РЭД 28/11-449 от 28.11.2018"/>
        <s v="РЭД 29/11-450 от 29.11.2018"/>
        <s v="РЭД 29/11-451 от 29.11.2018"/>
        <s v="РЭД 29/11-453 от 29.11.2018"/>
        <s v="РЭД 29/11-455 от 29.11.2018"/>
        <s v="РЭД 29/11-456 от 29.11.2018"/>
        <s v="РЭД 29/11-458 от 29.11.2018"/>
        <s v="РЭД 30/11-458 от 30.11.2018"/>
        <s v="РЭД 30/11-460 от 30.11.2018"/>
        <s v="РЭД 30/11-466 от 30.11.2018"/>
        <s v="РЭД 30/11-462 от 30.11.2018"/>
        <s v="РЭД 30/11-461 от 30.11.2018"/>
        <s v="РЭД 30/11-459 от 30.11.2018"/>
        <s v="РЭД 30/11-457 от 30.11.2018"/>
        <s v="РЭД 30/11-464/465 от 30.11.2018"/>
        <s v="ТТГ 28/11-1/2 от 28.11.2019"/>
        <s v="РЭД 30/11-464/463 от 03.12.2018"/>
        <s v="РЭД 03/12-469 от 03.12.2018"/>
        <s v="РЭД 03/12-470 от 03.12.2018"/>
        <s v="РЭД 03/12-472/471 от 03.12.2018"/>
        <s v="РЭД 03/12-473 от 03.12.2018"/>
        <s v="РЭД 03/12-474 от 03.12.2018"/>
        <s v="РЭД 03/12-475/476 от 03.12.2018"/>
        <s v="РЭД 04/12-477/478 от 04.12.2018"/>
        <s v="РЭД 04/12-480/479 от 04.12.2018"/>
        <s v="РЭД 04/12-481/482 от 04.12.2018"/>
        <s v="РЭД 04/12-483 от 04.12.2018"/>
        <s v="РЭД 04/12-484 от 04.12.2018"/>
        <s v="РЭД 04/12-485 от 04.12.2018"/>
        <s v="РЭД 05/12-487 от 05.12.2018"/>
        <s v="РЭД 06/12-490 от 06.12.2018"/>
        <s v="РЭД 06/12-488 от 06.12.2018"/>
        <s v="РЭД 10/12-494 от 07.12.2018"/>
        <s v="РЭД 07/12-493/492 от 07.12.2018"/>
        <s v="РЭД 10/12-497/496 от 10.12.2018"/>
        <s v="РЭД 11/12-499/498 от 11.12.2018"/>
        <s v="РЭД 11/12-505/504 от 11.12.2018"/>
        <s v="РЭД 10/12-507/506 от 10.12.2018"/>
        <s v="РЭД 11/12-509/508 от 11.12.2018"/>
        <s v="РЭД 11/12-511/512 от 11.12.2018"/>
        <s v="РЭД 11/12-513/514 от 11.12.2018"/>
        <s v="РЭД 11/12-515/516 от 11.12.2018"/>
        <s v="РЭД 11/12-517/218 от 11.12.2018"/>
        <s v="РЭД 11/12-519/520 от 11.12.2018"/>
        <s v="РЭД 13/12-525/526 от 13.12.2018"/>
        <s v="РЭД 12/12-527/528 от 12.12.2018"/>
        <s v="РЭД 13/12-521/522 от 13.12.2018"/>
        <s v="РЭД 11/12-523/524 от 12.12.2018"/>
        <s v="РЭД 11/12-510 от 12.12.2018"/>
        <s v="РЭД 10/12-503/502 от 10.12.2018"/>
        <s v="РЭД 12/12-529 от 12.12.2018"/>
        <s v="РЭД 12/12-530/531 от 12.12.2018"/>
        <s v="РЭД 12/12-532/533 от 12.12.2018"/>
        <s v="РЭД 13/12-534/535 от 12.12.2018"/>
        <s v="РЭД 13/12-536/537 от 13.12.2018"/>
        <s v="РЭД 13/12-538/539 от 13.12.2018"/>
        <s v="РЭД 13/12-540 от 13.12.2018"/>
        <s v="РЭД 14/12-543 от 14.12.2018"/>
        <s v="РЭД 12/12-544 от 14.12.2018"/>
        <s v="РЭД 17/12-552/552 от 17.12.2018"/>
        <s v="РЭД 17/12-554/553 от 17.12.2018"/>
        <s v="РЭД 17/12-549/550 от 17.12.2018"/>
        <s v="РЭД 17/12-547/548 от 17.12.2018"/>
        <s v="РЭД 17/12-545/546 от 17.12.2018"/>
        <s v="РЭД 17/12-555/556 от 18.12.2018"/>
        <s v="РЭД 14/12-541/542 от 14.12.2018"/>
        <s v="РЭД 19/12-558/558 от 19.12.2018"/>
        <s v="РЭД 19/12-559/560 от 19.12.2018"/>
        <s v="РЭД 19/12-561 от 19.12.2018"/>
        <s v="РЭД 19/12-562 от 19.12.2018"/>
        <s v="РЭД 20/12-565/564 от 20.12.2018"/>
        <s v="б/н от 06.12.2018"/>
        <s v="б/н от 06.12.2019"/>
        <s v="б/н от 06.12.2020"/>
        <s v="РЭД 09/01-2 от 09.01.2019"/>
        <s v="РЭД 09/01-1 от 09.01.2019"/>
        <s v="РЭД 15/01- 05 от 15.01.2019"/>
        <s v="ТТГ 17/01 - 007 от 17.01.2019"/>
        <s v="ТТГ 18/01 - 06 от 18.01.2019"/>
        <s v="ТТГ 18/01 - 08 от 18.01.2019"/>
        <s v="РЭД 22/01- 07 от 22.01.2019"/>
        <s v="№ 8 от 18.01.2019"/>
        <s v="ТТГ 21/01-11 от 21.01.2019"/>
        <s v="ДМ/19/17 от 24.01.2019"/>
        <m/>
        <s v="№ 20 на 12.02.2019 (ТОРА)"/>
        <s v="Услуги фумигации"/>
        <s v="№ 21 на 13.02.2019 (ТОРА)"/>
        <s v="№ РЭД 13/02 от 13.02.2019"/>
        <s v="№ 23 на 14.02.2019"/>
        <s v="№25 на 14.02.2019 (ТОРА)"/>
        <s v="№27 на 14.02.2019"/>
        <s v="№26 на 14.02.2019"/>
        <s v="№28 на 15.02.2019"/>
        <s v="№27 на 18.02.2019 (ТОРА)"/>
        <s v="№29 на 18.02.2019"/>
        <s v="№31 на 21.02.2019"/>
        <s v="№35 на 25.01.2019"/>
        <s v="№30 на 21.02.1019 (ТОРА)"/>
        <s v="№33 на 22.02.2019 (ТОРА)"/>
      </sharedItems>
    </cacheField>
    <cacheField name=" 6">
      <sharedItems containsDate="1" containsBlank="1" containsMixedTypes="1" count="172">
        <s v="дата заявки"/>
        <d v="2018-05-15T00:00:00"/>
        <d v="2018-04-13T00:00:00"/>
        <d v="2018-04-05T00:00:00"/>
        <d v="2018-04-17T00:00:00"/>
        <d v="2018-04-18T00:00:00"/>
        <d v="2018-04-23T00:00:00"/>
        <d v="2018-04-27T00:00:00"/>
        <d v="2018-04-26T00:00:00"/>
        <d v="2018-04-28T00:00:00"/>
        <d v="2018-04-12T00:00:00"/>
        <d v="2018-05-22T00:00:00"/>
        <d v="2018-05-08T00:00:00"/>
        <d v="2018-04-25T00:00:00"/>
        <d v="2018-05-11T00:00:00"/>
        <d v="2018-05-19T00:00:00"/>
        <d v="2018-05-21T00:00:00"/>
        <d v="2018-05-17T00:00:00"/>
        <d v="2018-04-09T00:00:00"/>
        <d v="2018-03-16T00:00:00"/>
        <d v="2018-05-03T00:00:00"/>
        <d v="2018-05-23T00:00:00"/>
        <d v="2018-05-25T00:00:00"/>
        <d v="2018-05-31T00:00:00"/>
        <d v="2018-05-28T00:00:00"/>
        <d v="2018-06-01T00:00:00"/>
        <d v="2018-06-04T00:00:00"/>
        <d v="2018-06-06T00:00:00"/>
        <d v="2018-06-07T00:00:00"/>
        <d v="2018-06-08T00:00:00"/>
        <d v="2018-06-09T00:00:00"/>
        <d v="2018-06-13T00:00:00"/>
        <d v="2018-06-18T00:00:00"/>
        <d v="2018-06-19T00:00:00"/>
        <d v="2018-06-20T00:00:00"/>
        <d v="2018-06-21T00:00:00"/>
        <d v="2018-06-22T00:00:00"/>
        <d v="2018-06-27T00:00:00"/>
        <d v="2018-06-28T00:00:00"/>
        <d v="2018-06-29T00:00:00"/>
        <d v="2018-07-03T00:00:00"/>
        <d v="2018-07-04T00:00:00"/>
        <d v="2018-07-05T00:00:00"/>
        <d v="2018-07-06T00:00:00"/>
        <d v="2018-07-09T00:00:00"/>
        <d v="2018-07-10T00:00:00"/>
        <d v="2018-07-11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m/>
        <d v="2018-08-03T00:00:00"/>
        <d v="2018-08-06T00:00:00"/>
        <d v="2018-08-07T00:00:00"/>
        <d v="2018-08-09T00:00:00"/>
        <d v="2018-08-10T00:00:00"/>
        <d v="2018-08-13T00:00:00"/>
        <d v="2018-08-14T00:00:00"/>
        <d v="2018-08-15T00:00:00"/>
        <d v="2018-08-16T00:00:00"/>
        <d v="2018-08-22T00:00:00"/>
        <d v="2018-08-21T00:00:00"/>
        <d v="2018-08-27T00:00:00"/>
        <d v="2018-08-28T00:00:00"/>
        <d v="2018-08-29T00:00:00"/>
        <d v="2018-08-30T00:00:00"/>
        <d v="2018-08-31T00:00:00"/>
        <d v="2018-09-01T00:00:00"/>
        <d v="2018-09-03T00:00:00"/>
        <d v="2018-09-04T00:00:00"/>
        <d v="2018-09-05T00:00:00"/>
        <d v="2018-09-07T00:00:00"/>
        <d v="2018-09-06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4T00:00:00"/>
        <d v="2018-09-25T00:00:00"/>
        <d v="2018-09-26T00:00:00"/>
        <d v="2018-09-27T00:00:00"/>
        <d v="2018-09-28T00:00:00"/>
        <d v="2018-10-02T00:00:00"/>
        <d v="2018-10-01T00:00:00"/>
        <d v="2018-10-03T00:00:00"/>
        <d v="2018-10-04T00:00:00"/>
        <d v="2018-10-05T00:00:00"/>
        <d v="2018-10-08T00:00:00"/>
        <d v="2018-10-09T00:00:00"/>
        <d v="2018-10-10T00:00:00"/>
        <d v="2018-10-11T00:00:00"/>
        <d v="2018-10-12T00:00:00"/>
        <d v="2018-10-15T00:00:00"/>
        <d v="2018-10-17T00:00:00"/>
        <d v="2018-10-19T00:00:00"/>
        <d v="2018-10-18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28T00:00:00"/>
        <d v="2018-10-31T00:00:00"/>
        <d v="2018-11-01T00:00:00"/>
        <d v="2018-11-02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9T00:00:00"/>
        <d v="2018-11-27T00:00:00"/>
        <d v="2018-11-28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3T00:00:00"/>
        <d v="2018-12-12T00:00:00"/>
        <d v="2018-12-14T00:00:00"/>
        <d v="2018-12-17T00:00:00"/>
        <d v="2018-12-18T00:00:00"/>
        <d v="2018-12-19T00:00:00"/>
        <d v="2019-12-20T00:00:00"/>
        <d v="2019-12-06T00:00:00"/>
        <d v="2019-01-09T00:00:00"/>
        <d v="2019-01-15T00:00:00"/>
        <d v="2019-01-17T00:00:00"/>
        <d v="2019-01-18T00:00:00"/>
        <d v="2019-01-22T00:00:00"/>
        <d v="2019-01-21T00:00:00"/>
        <d v="2019-01-24T00:00:00"/>
        <d v="2019-01-30T00:00:00"/>
        <d v="2019-02-05T00:00:00"/>
        <d v="2019-02-12T00:00:00"/>
        <d v="2019-02-13T00:00:00"/>
        <d v="2019-02-14T00:00:00"/>
        <d v="2019-02-15T00:00:00"/>
        <d v="2019-02-18T00:00:00"/>
        <d v="2019-02-21T00:00:00"/>
        <d v="2019-02-25T00:00:00"/>
        <d v="2019-02-22T00:00:00"/>
      </sharedItems>
    </cacheField>
    <cacheField name=" 7">
      <sharedItems containsBlank="1" containsMixedTypes="1" containsNumber="1" containsInteger="1" count="14">
        <s v="месяц/ год"/>
        <n v="5"/>
        <n v="4"/>
        <n v="3"/>
        <n v="6"/>
        <n v="7"/>
        <n v="8"/>
        <n v="9"/>
        <n v="10"/>
        <n v="11"/>
        <n v="12"/>
        <n v="1"/>
        <n v="2"/>
        <m/>
      </sharedItems>
    </cacheField>
    <cacheField name="Откуда, вся информация" numFmtId="0">
      <sharedItems containsBlank="1" count="166">
        <s v="место загрузки"/>
        <s v="Испания"/>
        <s v="Белоярский (Свердловская обл.)"/>
        <s v="Тольятти Самарская область"/>
        <s v="Тульская область г. Алексин"/>
        <s v="Вологодская область, г. Волжский"/>
        <s v="Тульская область г. Узловая"/>
        <s v="п. Шушары Санкт-Петербург"/>
        <s v="Санкт-Петербург"/>
        <s v="Тольятти Самарская область х2"/>
        <s v="Советск"/>
        <s v="Советск-Венев Тульская обл."/>
        <s v="Казань"/>
        <s v="Тольятти"/>
        <s v="Челябинск"/>
        <s v="Ульяновск"/>
        <s v="Кстово Нижегородская обл"/>
        <s v="г. Волгоград"/>
        <s v="г. Казань"/>
        <s v="Хотьково МО"/>
        <s v="Липецкая область Грязнинский р-н, с. Казинка"/>
        <s v="Тольятти Самарская обл х2"/>
        <s v="Советск (Тульская область)"/>
        <s v="Салаир Кемеровская область"/>
        <s v="Советск Венев (Тульская область)"/>
        <s v="Тольятти (Самарская область)"/>
        <s v="пос. Белоярский СВ"/>
        <s v="Советск Тульская обл."/>
        <s v="Венев (Тульская область)"/>
        <s v="Венев - Советск (Тульская область)"/>
        <s v="Набережные Челны"/>
        <s v="Подольск МО"/>
        <s v="Покров (Подольский р-н)"/>
        <s v="Советск - Венев (Тульская обл)"/>
        <s v="Екатеринбург"/>
        <s v="г. Челябинск"/>
        <s v="г. Дзержинск"/>
        <s v="Бокситогорск ЛО"/>
        <s v="Великие Луки, Россия"/>
        <s v="Шушары Санкт-Петербург"/>
        <s v="Белорецк"/>
        <s v="г.Дзержинск (Нижегородской обл.)"/>
        <s v="Шереметьево Карго"/>
        <s v="г. Москва"/>
        <s v="г. Красноярск"/>
        <s v="Домодедово МО"/>
        <s v="г. Магнитогорск-г. Магнитогорск"/>
        <s v="с. Покров Подольский р-н МО"/>
        <m/>
        <s v="г. Екатеринбург"/>
        <s v="Турция, Бурса"/>
        <s v="г. Пенза"/>
        <s v="г. Стрельна ЛО"/>
        <s v="пос. Белоярский Свердловской области "/>
        <s v="Венев - Советск Тульская область"/>
        <s v="г. Всеволожск"/>
        <s v="г. Кувшиново (Тверская обл.)"/>
        <s v="Москва "/>
        <s v="Большой сундарь"/>
        <s v="г. Новочебоксарск"/>
        <s v="г. Нижний Новгород"/>
        <s v="г. Домодедово МО"/>
        <s v="Усть-Кут "/>
        <s v="Смышляевка Самара"/>
        <s v="Нижний Новгород"/>
        <s v="Внуково МО"/>
        <s v="г. Подольск"/>
        <s v="г. Новосибирск"/>
        <s v="Москва 2 места"/>
        <s v="г. Тольятти"/>
        <s v="г. Краснодар, г. Ростов-на-Дону"/>
        <s v="г. Самара"/>
        <s v="г. Тимашевск"/>
        <s v="ст. Дондуковская Республика Адыгея"/>
        <s v="г. Камен-Шахтинский Ростовская область"/>
        <s v="г. Калуга "/>
        <s v="д. Трошково Раменский р-н МО"/>
        <s v="г. Новосибирск "/>
        <s v="Венев-Советск (Тульской области)"/>
        <s v="г. Советск, г. Венев (Тульякой области)"/>
        <s v="ст. Павловская Краснодарский край"/>
        <s v="г. Тольятти (Самарская область)"/>
        <s v="г. Мытищи МО"/>
        <s v="г. Советск (Тульякой области)"/>
        <s v="г. Ульяновск"/>
        <s v="г. Пыть-Ях2"/>
        <s v="г. Советск -г. Венев (Тульская область)"/>
        <s v="ст. Новотитановская Краснодарский край"/>
        <s v="г. Королев МО"/>
        <s v="с. Ишлы РБ"/>
        <s v="г. Тюмень"/>
        <s v="с. Ягодное, Ставропольский р-н Самарская область"/>
        <s v="г. Реммаш"/>
        <s v="г. Советск г. Венев. (Тульякой области)"/>
        <s v="г. Санкт-Петербург"/>
        <s v="г. Владимир"/>
        <s v="г. Стерлитамак"/>
        <s v="г. Аксай -Ижевск-Пермь"/>
        <s v="п. Смышляевка Самарская обл."/>
        <s v="г. Волжск Республика Мари Эл"/>
        <s v="г. Советск Тульской области"/>
        <s v="г. Набережные челны"/>
        <s v="г. Советск (Тульская область)"/>
        <s v="г. Дзержинск "/>
        <s v="Ногинский р-н МО"/>
        <s v="г. Пермь"/>
        <s v="г. Балашиха"/>
        <s v="Ломоносовский р-н ЛО"/>
        <s v="г. Тольятти (Самарская область) кругорейс"/>
        <s v="г. Обнинск"/>
        <s v="пос. Львовский Подольский р-н МО"/>
        <s v="г. Белый Раст"/>
        <s v="г. Тольятти "/>
        <s v="Бурса Турция"/>
        <s v="г. Львовский"/>
        <s v="г. Ржев"/>
        <s v="г. Краснодар"/>
        <s v="г. Тольятти Самарская область"/>
        <s v="г. Тольятти (Самарская область)х2"/>
        <s v="г. Советск (Тульской области)"/>
        <s v="г. Химки х2"/>
        <s v="г.Санкт-Петербург"/>
        <s v="п.Шушары Санкт-Петербург"/>
        <s v="г.Венев, Тульская обл."/>
        <s v="г.Стерлитамак"/>
        <s v="п.Михнево, МО"/>
        <s v="г.Подольск, МО"/>
        <s v="г. Киров"/>
        <s v="г.Краснодар"/>
        <s v="г.Казань"/>
        <s v="г.Реммаш"/>
        <s v="ст.Дондуковская, Адыгея"/>
        <s v="пос.Вознесенка, Челябинская обл."/>
        <s v="Верхняя Пышма, Свердловская обл."/>
        <s v="г.Тольятти"/>
        <s v="г. Ногинск"/>
        <s v="г. Старая Купавна"/>
        <s v="г. Тольятти Х2"/>
        <s v="г. Ростов-на Дону-"/>
        <s v="г.Омск"/>
        <s v="г.Набережные Челны"/>
        <s v="г.Отрадное, Ленинградская обл."/>
        <s v="пос.Шушары, Санкт-Петербург"/>
        <s v="г.Коноково"/>
        <s v="г.Домодедово, МО"/>
        <s v="Шреметьево, МО"/>
        <s v="г. Коломна"/>
        <s v="Дорохово"/>
        <s v="с. Абсалямова РТ"/>
        <s v="пос. Ульяновка"/>
        <s v="г. Магнитогорск ЧО"/>
        <s v="Шеремтьево"/>
        <s v="г. Людиново"/>
        <s v="п.Дорохово"/>
        <s v="г.Советск"/>
        <s v="Михнево, МО"/>
        <s v="Бурса, Турция"/>
        <s v="г. Ульяновск РФ"/>
        <s v="С. Абсалямово "/>
        <s v="МО г. Старая Купавна"/>
        <s v="г. Первоуральск"/>
        <s v="Балашиха"/>
        <s v="Ногинск - Львовский"/>
        <s v="Львовский, МО"/>
        <s v="Обухово"/>
        <s v="Шереметьево, Москва"/>
      </sharedItems>
    </cacheField>
    <cacheField name=" 8">
      <sharedItems containsDate="1" containsBlank="1" containsMixedTypes="1" count="205">
        <s v="когда загрузка"/>
        <d v="2018-05-16T00:00:00"/>
        <d v="2018-04-16T00:00:00"/>
        <d v="2018-04-14T00:00:00"/>
        <d v="2018-04-18T00:00:00"/>
        <d v="2018-04-19T00:00:00"/>
        <d v="2018-04-24T00:00:00"/>
        <d v="2018-04-28T00:00:00"/>
        <d v="2018-04-17T00:00:00"/>
        <d v="2018-05-22T00:00:00"/>
        <d v="2018-05-10T00:00:00"/>
        <d v="2018-04-25T00:00:00"/>
        <d v="2018-05-14T00:00:00"/>
        <d v="2018-05-19T00:00:00"/>
        <d v="2018-05-18T00:00:00"/>
        <d v="2018-05-17T00:00:00"/>
        <d v="2018-04-10T00:00:00"/>
        <d v="2018-05-21T00:00:00"/>
        <d v="2018-03-21T00:00:00"/>
        <d v="2018-05-05T00:00:00"/>
        <d v="2018-06-29T00:00:00"/>
        <d v="2018-05-23T00:00:00"/>
        <d v="2018-05-24T00:00:00"/>
        <d v="2018-05-26T00:00:00"/>
        <d v="2018-05-31T00:00:00"/>
        <d v="2018-06-01T00:00:00"/>
        <d v="2018-06-04T00:00:00"/>
        <d v="2018-06-05T00:00:00"/>
        <d v="2018-06-06T00:00:00"/>
        <d v="2018-06-08T00:00:00"/>
        <d v="2018-06-09T00:00:00"/>
        <d v="2018-06-15T00:00:00"/>
        <d v="2018-06-10T00:00:00"/>
        <d v="2018-06-13T00:00:00"/>
        <d v="2018-06-19T00:00:00"/>
        <d v="2018-06-20T00:00:00"/>
        <d v="2018-06-22T00:00:00"/>
        <d v="2018-06-21T00:00:00"/>
        <d v="2018-06-25T00:00:00"/>
        <d v="2018-06-26T00:00:00"/>
        <d v="2018-07-02T00:00:00"/>
        <d v="2018-06-28T00:00:00"/>
        <d v="2018-07-04T00:00:00"/>
        <d v="2018-07-06T00:00:00"/>
        <d v="2018-07-08T00:00:00"/>
        <d v="2018-07-09T00:00:00"/>
        <d v="2018-07-07T00:00:00"/>
        <d v="2018-07-12T00:00:00"/>
        <d v="2018-07-16T00:00:00"/>
        <s v="18-19.07.2018"/>
        <d v="2018-07-11T00:00:00"/>
        <s v="12-13.07"/>
        <d v="2018-07-19T00:00:00"/>
        <d v="2018-07-18T00:00:00"/>
        <d v="2018-07-20T00:00:00"/>
        <d v="2018-07-22T00:00:00"/>
        <d v="2018-07-24T00:00:00"/>
        <d v="2018-07-25T00:00:00"/>
        <d v="2018-07-26T00:00:00"/>
        <d v="2018-07-27T00:00:00"/>
        <d v="2018-07-28T00:00:00"/>
        <d v="2018-07-31T00:00:00"/>
        <d v="2018-08-01T00:00:00"/>
        <m/>
        <d v="2018-08-03T00:00:00"/>
        <d v="2018-08-07T00:00:00"/>
        <d v="2018-08-08T00:00:00"/>
        <d v="2018-08-10T00:00:00"/>
        <d v="2018-08-11T00:00:00"/>
        <d v="2018-08-14T00:00:00"/>
        <n v="20"/>
        <d v="2018-08-15T00:00:00"/>
        <d v="2018-08-18T00:00:00"/>
        <d v="2018-08-17T00:00:00"/>
        <d v="2018-08-16T00:00:00"/>
        <d v="2018-08-24T00:00:00"/>
        <d v="2018-08-22T00:00:00"/>
        <d v="2018-08-25T00:00:00"/>
        <d v="2018-08-27T00:00:00"/>
        <d v="2018-08-28T00:00:00"/>
        <d v="2018-08-30T00:00:00"/>
        <d v="2018-09-01T00:00:00"/>
        <d v="2018-09-03T00:00:00"/>
        <d v="2018-09-02T00:00:00"/>
        <d v="2018-08-31T00:00:00"/>
        <d v="2018-08-21T00:00:00"/>
        <s v="01/02.09"/>
        <d v="2018-09-04T00:00:00"/>
        <d v="2018-09-05T00:00:00"/>
        <d v="2018-09-08T00:00:00"/>
        <d v="2018-09-10T00:00:00"/>
        <d v="2018-09-07T00:00:00"/>
        <d v="2018-09-06T00:00:00"/>
        <d v="2018-09-09T00:00:00"/>
        <d v="2018-09-12T00:00:00"/>
        <d v="2018-09-11T00:00:00"/>
        <d v="2018-09-15T00:00:00"/>
        <d v="2018-09-14T00:00:00"/>
        <d v="2018-09-13T00:00:00"/>
        <d v="2018-09-17T00:00:00"/>
        <d v="2018-09-20T00:00:00"/>
        <s v="18-19.09"/>
        <d v="2018-09-22T00:00:00"/>
        <d v="2018-09-19T00:00:00"/>
        <d v="2018-09-21T00:00:00"/>
        <d v="2018-09-24T00:00:00"/>
        <d v="2018-09-27T00:00:00"/>
        <d v="2018-09-25T00:00:00"/>
        <d v="2018-09-29T00:00:00"/>
        <d v="2018-09-26T00:00:00"/>
        <d v="2018-09-28T00:00:00"/>
        <d v="2018-10-01T00:00:00"/>
        <d v="2018-09-30T00:00:00"/>
        <d v="2018-10-02T00:00:00"/>
        <d v="2018-10-03T00:00:00"/>
        <d v="2018-10-04T00:00:00"/>
        <d v="2018-10-06T00:00:00"/>
        <d v="2018-10-05T00:00:00"/>
        <d v="2018-10-09T00:00:00"/>
        <d v="2018-10-08T00:00:00"/>
        <d v="2018-10-13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29T00:00:00"/>
        <d v="2018-10-30T00:00:00"/>
        <d v="2018-10-31T00:00:00"/>
        <d v="2018-11-03T00:00:00"/>
        <d v="2018-11-01T00:00:00"/>
        <d v="2018-11-02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8-11-27T00:00:00"/>
        <d v="2018-11-22T00:00:00"/>
        <d v="2018-11-21T00:00:00"/>
        <d v="2018-11-23T00:00:00"/>
        <d v="2018-11-24T00:00:00"/>
        <d v="2018-11-30T00:00:00"/>
        <d v="2018-11-26T00:00:00"/>
        <s v="23/24.11"/>
        <d v="2018-11-25T00:00:00"/>
        <d v="2018-11-28T00:00:00"/>
        <d v="2018-11-29T00:00:00"/>
        <d v="2018-12-01T00:00:00"/>
        <d v="2018-12-03T00:00:00"/>
        <d v="2018-12-04T00:00:00"/>
        <d v="2018-12-05T00:00:00"/>
        <d v="2018-12-08T00:00:00"/>
        <d v="2018-12-07T00:00:00"/>
        <d v="2018-12-10T00:00:00"/>
        <d v="2018-12-11T00:00:00"/>
        <d v="2018-12-12T00:00:00"/>
        <d v="2018-12-13T00:00:00"/>
        <d v="2018-12-15T00:00:00"/>
        <d v="2018-12-14T00:00:00"/>
        <d v="2018-12-17T00:00:00"/>
        <d v="2018-12-19T00:00:00"/>
        <d v="2018-12-21T00:00:00"/>
        <d v="2018-12-20T00:00:00"/>
        <d v="2019-12-21T00:00:00"/>
        <d v="2019-12-06T00:00:00"/>
        <d v="2019-01-09T00:00:00"/>
        <d v="2019-01-14T00:00:00"/>
        <d v="2019-01-17T00:00:00"/>
        <d v="2019-01-18T00:00:00"/>
        <d v="2019-01-19T00:00:00"/>
        <d v="2019-01-28T00:00:00"/>
        <d v="2019-01-20T00:00:00"/>
        <d v="2019-01-21T00:00:00"/>
        <d v="2019-01-30T00:00:00"/>
        <d v="2019-01-31T00:00:00"/>
        <d v="2019-02-05T00:00:00"/>
        <s v="12-13.02"/>
        <d v="2019-02-13T00:00:00"/>
        <d v="2019-02-14T00:00:00"/>
        <d v="2019-02-28T00:00:00"/>
        <d v="2019-02-15T00:00:00"/>
        <d v="2019-02-16T00:00:00"/>
        <d v="2019-02-18T00:00:00"/>
        <d v="2019-02-19T00:00:00"/>
        <d v="2019-02-21T00:00:00"/>
        <d v="2019-02-26T00:00:00"/>
        <d v="2019-02-22T00:00:00"/>
      </sharedItems>
    </cacheField>
    <cacheField name=" 9" numFmtId="0">
      <sharedItems containsBlank="1" count="108">
        <s v="характер груза"/>
        <s v="авто Лада"/>
        <s v="оборудование"/>
        <s v="жгутики"/>
        <s v="Эмаль НЦ"/>
        <s v="Шины без упаковки"/>
        <s v="Пластик АБС"/>
        <s v="автокомпаненты"/>
        <s v="Токопровод"/>
        <s v="Штамповая оснастка"/>
        <s v="АДР-9"/>
        <s v="Автокомпаненты в Контейнерах"/>
        <s v="Гигиена на паллетах"/>
        <s v="Пластиковые трубы"/>
        <s v="Автомобиль"/>
        <s v="алюминивый профиль"/>
        <s v="Трубы 40*1,5"/>
        <s v="Трубы 40*1,6"/>
        <s v="Люки"/>
        <s v="краски 3 класс опасности"/>
        <s v="Неопасная химия"/>
        <s v="бампера"/>
        <s v="Лотки Бетонные"/>
        <s v="измерительные приборы"/>
        <s v="труба 6 м. ПВХ"/>
        <s v="Абразивные материалы"/>
        <s v="руллоны металла"/>
        <s v="Тетрапод (металлоформа) неопасный"/>
        <s v="Бетоносместители"/>
        <s v="коробки"/>
        <s v="автокомпоненты"/>
        <s v="Колесные пары"/>
        <s v="Мукалатура"/>
        <s v="Электропровод"/>
        <s v="шины автомобильные"/>
        <s v="металлопрокат"/>
        <m/>
        <s v="метизы 1 поддон "/>
        <s v="бытовая химия"/>
        <s v="бумага в рулонах"/>
        <s v="бытовая техника"/>
        <s v="фумигация"/>
        <s v="гигиена на палетах"/>
        <s v="гофракортон"/>
        <s v="металоконструкции"/>
        <s v="водонагреватели и отопительное оборудование"/>
        <s v="ведра с мастикой"/>
        <s v="труба2 места "/>
        <s v="Изоляторы"/>
        <s v="Трубы пластиковые"/>
        <s v="кормовые добавки"/>
        <s v="ЖБИ"/>
        <s v="трубы профильные"/>
        <s v="рычаги"/>
        <s v="сахар на паллетах"/>
        <s v="сухие строительные смеси"/>
        <s v="ТНП"/>
        <s v="упаковка штампов"/>
        <s v="изготовление поддонов"/>
        <s v="К/И"/>
        <s v="везем опоры и отводы, резьбы"/>
        <s v="электроусилители рулевого управления"/>
        <s v="профиль пвх"/>
        <s v="упаковка "/>
        <s v="труба профильная"/>
        <s v="упаковка кузовов"/>
        <s v="33 паллеты 20 т"/>
        <s v="рычаг, подрамник"/>
        <s v="профиль "/>
        <s v="трубы"/>
        <s v="сельхоз техника"/>
        <s v="тепроизолирующий материал"/>
        <s v="упаковка коробок передач"/>
        <s v="листы металла в пачках"/>
        <s v="запчасти для ЖД"/>
        <s v="ПВХ"/>
        <s v="поликорбонат"/>
        <s v="гигиена на наллетах"/>
        <s v="2 евро паллета"/>
        <s v="металические бочки"/>
        <s v="Комплектующие/ тара"/>
        <s v="металлоконструкции"/>
        <s v="Сода пищевая"/>
        <s v="гигиена на паллетех"/>
        <s v="насосы"/>
        <s v="сода кальценированная"/>
        <s v="металл 6 м"/>
        <s v="упаковка и порошок"/>
        <s v="пищевые добавки"/>
        <s v="Бочки"/>
        <s v="Неопасная химия в бочках"/>
        <s v="Моторы"/>
        <s v="химия опасная"/>
        <s v="Химия в биг-бэгах"/>
        <s v="Пластиковые тубы"/>
        <s v="изделия из металла"/>
        <s v="Автошины"/>
        <s v="станок"/>
        <s v="Плиты ЖБИ"/>
        <s v="световые опоры"/>
        <s v="Шины"/>
        <s v="Полиэтилен"/>
        <s v="Оборудование и запчасти"/>
        <s v="автомобили УАЗ"/>
        <s v="продукция под пломбу второй пакет документов"/>
        <s v="ободование"/>
        <s v="Клей 1 паллета"/>
        <s v="Клей"/>
      </sharedItems>
    </cacheField>
    <cacheField name="Куда, вся информация" numFmtId="0">
      <sharedItems containsBlank="1" count="204">
        <s v="место выгрузки"/>
        <s v="Тольятти"/>
        <s v="Добрянка (Пермский край)"/>
        <s v="п. Шушары Санкт Петербург"/>
        <s v="Шереметьево Карго"/>
        <s v="Ульяновск ДМГ МОРИ"/>
        <s v="Кингисеппский ЛО"/>
        <s v="г. Ижевск"/>
        <s v="Узбекистан Андижан"/>
        <s v="Нижний Новгородх2"/>
        <s v="Симферополь"/>
        <s v="Самара"/>
        <s v="г. Губаха Пермский край"/>
        <s v="Тольятт Самарская область"/>
        <s v="Миовени, Титу Румыния"/>
        <s v="п. Таежный Красноярского края"/>
        <s v="Питешти Румыния"/>
        <s v="Белоярский Свердловской области"/>
        <s v="Шушары, Санкт Петербург"/>
        <s v="Сведловская область, г. Каменск-Уральский"/>
        <s v="г. Пермь"/>
        <s v="Тольятти Самарская область"/>
        <s v="Новосибирск"/>
        <s v="Усть Кут (Иркутская область)"/>
        <s v="Екатеринбург"/>
        <s v="Взморье Калининградская область"/>
        <s v="Атырау (Казахстан)"/>
        <s v="Ноябрьск"/>
        <s v="Старый оскол Белгород. обл"/>
        <s v="Челябинск"/>
        <s v="Хотьково МО"/>
        <s v="Титу Румыния"/>
        <s v="Аксай Ростовской области"/>
        <s v="Мурманск"/>
        <s v="СО р.п. Верхнее Дубово"/>
        <s v="Пермский край"/>
        <s v="п.Шушары Санкт-Петербург"/>
        <s v="г. Стомперторин, Нидерланды"/>
        <s v="ГО Первоуральск, а/д федерального знач. Р-242 Пермь - Екатеринбург, на 3 км "/>
        <s v="Киров"/>
        <s v="Ле-Манн (Франция)"/>
        <s v="г. Нижневартовск"/>
        <s v="Внуково МО,"/>
        <s v="Ягодное (Ставропольский)"/>
        <s v="г. Тверь"/>
        <s v="г. Челябинск"/>
        <s v="г. Соликамск Пермский край"/>
        <s v="Белорецк"/>
        <m/>
        <s v="пос. Рощинский Лип. обл."/>
        <s v="Ижевск"/>
        <s v="пос. Белоярский Свердловской обл."/>
        <s v="Санкт-Петербург"/>
        <s v="г. Ульяновск ДМГ Мори"/>
        <s v="Казань"/>
        <s v="г. Пенза "/>
        <s v="г. Самара"/>
        <s v="Респ.Татарстан, Лаишевский р-н, с.Столбище"/>
        <s v="Внуково МО"/>
        <s v="Елабуга"/>
        <s v="Одинцово"/>
        <s v="пос. Иня Онгудайский р-н Республика Алтай"/>
        <s v="п. Шушары Санкт-Петербург"/>
        <s v="Санкт-Петербург - Мурманск"/>
        <s v="д. Студеновка Шацкий р-н Рязанская обл."/>
        <s v="г. Омск"/>
        <s v="г. Нижний Новгород"/>
        <s v="г. Брянск"/>
        <s v="г. Самара, 2 места разгрузки, г. Екатеринбург 2 места разгрузки"/>
        <s v="п. Таежный Красноярский край"/>
        <s v="Усть-Кут"/>
        <s v="г. Энгельс"/>
        <s v="Новочебоксарск"/>
        <s v="г. Старый Оскол"/>
        <s v="Самара - Уфа"/>
        <s v="Мокшан, Пензенская область"/>
        <s v="г. Череповец"/>
        <s v="г. Елабуга РТ"/>
        <s v="г. Красноярск"/>
        <s v="Чапаевск Самарская область"/>
        <s v="г. Набережные Челны"/>
        <s v="г. Ульяновск - г. Самара - г. Уфа"/>
        <s v="г. Саки Крым"/>
        <s v="г. Уфа"/>
        <s v="г. Ногинск МО"/>
        <s v="г. Всеволожск"/>
        <s v="г. Тольятти"/>
        <s v="Желтое, Оренбургская обл."/>
        <s v="д. Пархикасы, Чебоксарский р-н"/>
        <s v="г. Симферополь"/>
        <s v="г. Ростов -на- Дону"/>
        <s v="г. Воронеж"/>
        <s v="с. Перевозинка, Оренбургской области"/>
        <s v="г. Тюмень"/>
        <s v="г.Тольятти"/>
        <s v="г. Белгород"/>
        <s v="г. Москва"/>
        <s v="г. Новосибирск"/>
        <s v="с. Выселки, Краснодарский край"/>
        <s v="Обухово МО"/>
        <s v="г. Казань"/>
        <s v="г. Омск - г. Новосибирск"/>
        <s v="п. Горелово Санкт-Петербург"/>
        <s v="ЛО г. Кронштадт"/>
        <s v="Ле-Манн Франция"/>
        <s v="г. Мокшан Пензенская область"/>
        <s v="с. Ягодное Ставропольский р-н."/>
        <s v="г. Новый Уренгойх2"/>
        <s v="г. Екатеринбург"/>
        <s v="Мончегорск-Запалярный"/>
        <s v="г. Тольятти ОЭЗ"/>
        <s v="с.Детчино, Калужская область"/>
        <s v="г. Тольятти- г. Самара"/>
        <s v="Шереметьево Москва"/>
        <s v="с. Ягодное, Ставропольский р-н Самарская область"/>
        <s v="г. Краснодар"/>
        <s v="г. Хотьково"/>
        <s v="г. Алатырь"/>
        <s v="ОАЭ Тольятти"/>
        <s v="Калужская область дер. Козлово"/>
        <s v="Самара "/>
        <s v="г. Кострома"/>
        <s v="г. Похвистнево"/>
        <s v="Тульская область "/>
        <s v="Новотитаровская - Казань"/>
        <s v="г. Оренбург"/>
        <s v="г. Лиски"/>
        <s v="г. Берлин Германия"/>
        <s v="Миовени Румыния"/>
        <s v="г. Москва - г. Воронеж"/>
        <s v="п. Прохоровка "/>
        <s v="г. Подольск"/>
        <s v="Фатежский р-н п. Черемашной"/>
        <s v="пос. Алексеевка Белгородская область"/>
        <s v="п. Верхнеуломский Мурманская область"/>
        <s v="п. Буранный ЧО"/>
        <s v="г. Орск"/>
        <s v="г. Ставрополь"/>
        <s v="д. Корюково Ярославской обл."/>
        <s v="г. Ростов -на- Дону - Ставрополь"/>
        <s v="г. Аксай"/>
        <s v="г. Жучки"/>
        <s v="г. Кохма Ивановской области"/>
        <s v="г. Самара - г. Тольятти"/>
        <s v="г. Новочерскаск"/>
        <s v="г. Ростов-на-Дону-г. Самара"/>
        <s v="г. Тольятти ОАЭ"/>
        <s v="г. Ломоносов ЛО"/>
        <s v="г. Боровск"/>
        <s v="г.Нововоронеж"/>
        <s v="г.Нижний Ломов Пензенская обл."/>
        <s v="г.Лиски, Воронежская обл."/>
        <s v="г.Симферополь"/>
        <s v="г.Казань"/>
        <s v="с.Лискинское, Воронежская обл."/>
        <s v="г.Екатеринбург"/>
        <s v="пос.Пролетарский, Белгородская обл."/>
        <s v="г. Новомосковск"/>
        <s v="п.Нигозеро, Карелия"/>
        <s v="г.Волгоград"/>
        <s v="г.Ставрополь"/>
        <s v="г.Томск"/>
        <s v="г.Нижнекамск"/>
        <s v="г.Хотьково"/>
        <s v="г.Воронеж"/>
        <s v="г.Новый Уренгой"/>
        <s v="п.Шушары, Санкт-Петербург"/>
        <s v="г.Москва-г.Тольятти"/>
        <s v="пос. Буранный Челябинская обл."/>
        <s v="Нижний Ломов, Пензенская обл."/>
        <s v="г. Мценск, Орловская обл."/>
        <s v="г. Вонеж"/>
        <s v="г. Рошаль МО"/>
        <s v="г.Новомосковск"/>
        <s v="г.Новороссийск"/>
        <s v="г.Подольск, МО"/>
        <s v="г.Уфа"/>
        <s v="г.Гороховец"/>
        <s v="г.Краснодар"/>
        <s v="пос.Алексеевка, Белгородская обл."/>
        <s v="г. Людиново"/>
        <s v="Лешково"/>
        <s v="с. Танайка РТ"/>
        <s v="г. Санкт-Петербург"/>
        <s v="п. Шилово"/>
        <s v="г. Маралик р-н Ширак, Армения"/>
        <s v="г.Ломоносов"/>
        <s v="г.Швайнфурт, Германия"/>
        <s v="г. Ворсино"/>
        <s v="г.Дзержинск"/>
        <s v="г.Костерово"/>
        <s v="г. Плевен Болгария"/>
        <s v="г. Тольятти Самарская область "/>
        <s v="г. Нижнекамск"/>
        <s v="г. Радикович Чехия"/>
        <s v="Внуково Москва"/>
        <s v="Татарстан пгт Актюбинский"/>
        <s v="Ростов-на-Дону"/>
        <s v="Сегежа, Карелия"/>
        <s v="Шахты, Ростовская обл."/>
        <s v="Краснодар"/>
        <s v="Москва"/>
        <s v="рц Шахты"/>
        <s v="Воронеж"/>
      </sharedItems>
    </cacheField>
    <cacheField name=" 10">
      <sharedItems containsDate="1" containsBlank="1" containsMixedTypes="1" count="205">
        <s v="когда выгрузка"/>
        <s v="22-23.05"/>
        <d v="2018-04-17T00:00:00"/>
        <d v="2018-04-20T00:00:00"/>
        <d v="2018-04-18T00:00:00"/>
        <d v="2018-04-26T00:00:00"/>
        <d v="2018-05-03T00:00:00"/>
        <m/>
        <d v="2018-05-23T00:00:00"/>
        <d v="2018-05-15T00:00:00"/>
        <d v="2018-04-28T00:00:00"/>
        <d v="2018-05-14T00:00:00"/>
        <d v="2018-05-21T00:00:00"/>
        <d v="2018-05-22T00:00:00"/>
        <d v="2018-05-18T00:00:00"/>
        <d v="2018-04-16T00:00:00"/>
        <d v="2018-03-26T00:00:00"/>
        <d v="2018-05-07T00:00:00"/>
        <d v="2018-06-01T00:00:00"/>
        <d v="2018-05-27T00:00:00"/>
        <d v="2018-05-28T00:00:00"/>
        <d v="2018-06-04T00:00:00"/>
        <d v="2018-06-06T00:00:00"/>
        <d v="2018-06-07T00:00:00"/>
        <d v="2018-06-12T00:00:00"/>
        <s v="12-13.06"/>
        <d v="2018-06-13T00:00:00"/>
        <d v="2018-06-18T00:00:00"/>
        <d v="2018-06-11T00:00:00"/>
        <d v="2018-06-22T00:00:00"/>
        <d v="2018-06-27T00:00:00"/>
        <d v="2018-06-25T00:00:00"/>
        <s v="22-25.06"/>
        <d v="2018-06-26T00:00:00"/>
        <d v="2018-07-04T00:00:00"/>
        <d v="2018-07-05T00:00:00"/>
        <s v="27-28.06"/>
        <d v="2018-06-29T00:00:00"/>
        <d v="2018-07-01T00:00:00"/>
        <d v="2018-07-02T00:00:00"/>
        <d v="2018-07-07T00:00:00"/>
        <d v="2018-07-10T00:00:00"/>
        <d v="2018-07-11T00:00:00"/>
        <d v="2018-07-09T00:00:00"/>
        <s v="11-12.07"/>
        <d v="2018-07-12T00:00:00"/>
        <d v="2018-07-13T00:00:00"/>
        <d v="2018-07-24T00:00:00"/>
        <d v="2018-07-19T00:00:00"/>
        <s v="25-26.07.2018"/>
        <s v="12/13.07.2018"/>
        <s v="17-18.07"/>
        <d v="2018-07-18T00:00:00"/>
        <s v="26.-26.07"/>
        <s v="24-25.07"/>
        <s v="19-20.07"/>
        <d v="2018-07-30T00:00:00"/>
        <d v="2018-07-23T00:00:00"/>
        <d v="2018-07-26T00:00:00"/>
        <d v="2018-07-25T00:00:00"/>
        <d v="2018-07-28T00:00:00"/>
        <d v="2018-07-27T00:00:00"/>
        <d v="2018-07-31T00:00:00"/>
        <d v="2018-08-06T00:00:00"/>
        <s v="31.07-01.08"/>
        <d v="2018-08-01T00:00:00"/>
        <d v="2018-08-07T00:00:00"/>
        <d v="2018-08-13T00:00:00"/>
        <d v="2018-08-10T00:00:00"/>
        <d v="2018-08-21T00:00:00"/>
        <d v="2018-08-17T00:00:00"/>
        <d v="2018-08-20T00:00:00"/>
        <d v="2018-08-26T00:00:00"/>
        <d v="2018-08-28T00:00:00"/>
        <d v="2018-08-24T00:00:00"/>
        <d v="2018-09-05T00:00:00"/>
        <d v="2018-08-30T00:00:00"/>
        <d v="2018-09-07T00:00:00"/>
        <d v="2018-09-03T00:00:00"/>
        <d v="2018-09-04T00:00:00"/>
        <d v="2018-09-06T00:00:00"/>
        <d v="2018-08-31T00:00:00"/>
        <d v="2018-09-11T00:00:00"/>
        <s v="07-10.09"/>
        <d v="2018-09-12T00:00:00"/>
        <d v="2018-09-14T00:00:00"/>
        <d v="2018-09-10T00:00:00"/>
        <d v="2018-09-09T00:00:00"/>
        <d v="2018-09-13T00:00:00"/>
        <d v="2018-09-18T00:00:00"/>
        <d v="2018-09-19T00:00:00"/>
        <d v="2018-09-17T00:00:00"/>
        <d v="2018-09-21T00:00:00"/>
        <d v="2018-09-25T00:00:00"/>
        <s v="20-21.09"/>
        <d v="2018-09-27T00:00:00"/>
        <d v="2018-09-28T00:00:00"/>
        <d v="2018-09-20T00:00:00"/>
        <d v="2018-09-24T00:00:00"/>
        <d v="2018-09-26T00:00:00"/>
        <d v="2018-10-01T00:00:00"/>
        <d v="2018-10-02T00:00:00"/>
        <d v="2018-10-05T00:00:00"/>
        <s v="30.09, 01.10, 02.10"/>
        <d v="2018-10-17T00:00:00"/>
        <d v="2018-10-09T00:00:00"/>
        <d v="2018-09-29T00:00:00"/>
        <d v="2018-10-03T00:00:00"/>
        <d v="2018-10-04T00:00:00"/>
        <d v="2018-10-11T00:00:00"/>
        <d v="2018-10-07T00:00:00"/>
        <d v="2018-10-08T00:00:00"/>
        <d v="2018-10-10T00:00:00"/>
        <d v="2018-10-15T00:00:00"/>
        <d v="2018-10-16T00:00:00"/>
        <d v="2018-10-13T00:00:00"/>
        <d v="2018-10-12T00:00:00"/>
        <d v="2018-10-18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1-06T00:00:00"/>
        <d v="2018-11-01T00:00:00"/>
        <d v="2018-10-27T00:00:00"/>
        <d v="2018-11-07T00:00:00"/>
        <d v="2018-11-02T00:00:00"/>
        <d v="2018-10-28T00:00:00"/>
        <d v="2018-11-05T00:00:00"/>
        <d v="2018-11-09T00:00:00"/>
        <d v="2018-11-13T00:00:00"/>
        <d v="2018-11-08T00:00:00"/>
        <d v="2018-11-14T00:00:00"/>
        <d v="2018-11-10T00:00:00"/>
        <s v="12-13.11"/>
        <d v="2018-11-12T00:00:00"/>
        <s v="14-15.11"/>
        <d v="2018-11-15T00:00:00"/>
        <d v="2018-11-20T00:00:00"/>
        <d v="2018-11-16T00:00:00"/>
        <d v="2018-11-19T00:00:00"/>
        <s v="16.-17.11"/>
        <d v="2018-11-18T00:00:00"/>
        <s v="22.11/24.11"/>
        <d v="2018-11-22T00:00:00"/>
        <d v="2018-11-21T00:00:00"/>
        <d v="2018-11-23T00:00:00"/>
        <d v="2018-11-30T00:00:00"/>
        <s v="03/04.12"/>
        <s v="22/23.11"/>
        <d v="2018-11-26T00:00:00"/>
        <s v="23/24.11"/>
        <d v="2018-11-27T00:00:00"/>
        <s v="26-27.11"/>
        <d v="2018-12-03T00:00:00"/>
        <d v="2018-11-28T00:00:00"/>
        <d v="2018-11-29T00:00:00"/>
        <d v="2018-12-04T00:00:00"/>
        <d v="2018-12-07T00:00:00"/>
        <d v="2018-12-06T00:00:00"/>
        <d v="2018-12-05T00:00:00"/>
        <d v="2018-12-01T00:00:00"/>
        <d v="2018-12-10T00:00:00"/>
        <d v="2018-12-08T00:00:00"/>
        <d v="2018-12-11T00:00:00"/>
        <d v="2018-12-12T00:00:00"/>
        <d v="2018-12-13T00:00:00"/>
        <d v="2018-12-14T00:00:00"/>
        <d v="2018-12-21T00:00:00"/>
        <d v="2018-12-20T00:00:00"/>
        <d v="2018-12-19T00:00:00"/>
        <d v="2018-12-24T00:00:00"/>
        <d v="2018-12-17T00:00:00"/>
        <d v="2019-12-18T00:00:00"/>
        <d v="2018-12-18T00:00:00"/>
        <d v="2018-12-15T00:00:00"/>
        <d v="2018-12-25T00:00:00"/>
        <d v="2019-12-21T00:00:00"/>
        <d v="2019-12-26T00:00:00"/>
        <s v="22/23.01"/>
        <d v="2019-01-25T00:00:00"/>
        <s v="25/28.01"/>
        <d v="2019-01-21T00:00:00"/>
        <d v="2019-01-20T00:00:00"/>
        <d v="2019-01-22T00:00:00"/>
        <d v="2019-02-08T00:00:00"/>
        <d v="2019-02-04T00:00:00"/>
        <d v="2019-02-07T00:00:00"/>
        <s v="14/15.02"/>
        <d v="2019-02-13T00:00:00"/>
        <d v="2019-02-14T00:00:00"/>
        <s v="15/16.02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  <d v="2019-02-26T00:00:00"/>
      </sharedItems>
    </cacheField>
    <cacheField name="Данные от подрядчика" numFmtId="0">
      <sharedItems containsBlank="1" count="347">
        <s v="Нименование подрядчика"/>
        <m/>
        <s v="ООО Глобус Трейд"/>
        <s v="АС-Трак"/>
        <s v="Еврологус"/>
        <s v="СМТ"/>
        <s v="ООО ПРА"/>
        <s v="ООО Лидер Скан"/>
        <s v="ИП Плеханов П.С."/>
        <s v="ИП Исакова Н.А."/>
        <s v="ИП Брылунов А.Х."/>
        <s v="ИП Мишанин"/>
        <s v="ООО ТЛТ Транс"/>
        <s v="АКТАС, ООО"/>
        <s v="ИП Хлынцев Вячеслав Васильевич"/>
        <s v="ИП морозова А.Б."/>
        <s v="ООО Лидер Скан/ИП Прохоров Сергей Федорович"/>
        <s v="ТОО &quot;НИКАР Тренд&quot;"/>
        <s v="ИП Фахразеев Ильнас Фагимович АТИ 595890"/>
        <s v="ИП Батов Д.А."/>
        <s v="ООО &quot;Лого-Транс&quot;"/>
        <s v="ООО &quot;Луч-Транс&quot;/ИП Гожда В.Я."/>
        <s v="ИП Заманова Р.Г."/>
        <s v="Хромушкин Денис Александрович"/>
        <s v="ИП Добышев И.С."/>
        <s v="ИП Малахов В.Ф."/>
        <s v="ООО &quot;АвтоДвижение&quot;ИП Баянов С.Н."/>
        <s v="SRL Trans Live"/>
        <s v="ИП Заварзин С.В."/>
        <s v="ИП Садкова М.А."/>
        <s v="ИП Хрупов А.Н."/>
        <s v="ИП Исакова Н. А."/>
        <s v="ИП Люкшин В.М."/>
        <s v="ООО БелТрансВейс"/>
        <s v="ИП Зайнетдинова Наталья Васильевна"/>
        <s v="Ролирех Сервис"/>
        <s v="ООО Нильс"/>
        <s v="ИП Крючков А.В."/>
        <s v="Ту-Телл Логистик"/>
        <s v="ООО ТК Дилижанс"/>
        <s v="ООО ТрансЛегион"/>
        <s v="АВТОСТАЛЬ"/>
        <s v="Фаворит (4 ч. минимум)"/>
        <s v="ИП Сорокин И.С."/>
        <s v="ИП Штучка А.А."/>
        <s v="ИП Грязев А.Б."/>
        <s v="ООО Тайм"/>
        <s v="ТК Алмаз"/>
        <s v="ИП Константинов Г.Н."/>
        <s v="ИП Зарипов М.А."/>
        <s v="ИП Арсланов А.М."/>
        <s v="ИП Серков С.А."/>
        <s v="ИП Вильданов С.М."/>
        <s v="ИП Бреднева А.Д."/>
        <s v="ООО РосЭкспортДизайн"/>
        <s v="ООО СпецПоставка Л"/>
        <s v="ИП Чернов М.В."/>
        <s v="ИП Панферова Т.В."/>
        <s v="ООО АлвеТранс"/>
        <s v="ИП Середа С.В."/>
        <s v="ИП Миловидов А.Н."/>
        <s v="ООО Е-Транс"/>
        <s v="ИП Алмакаев Э.Р."/>
        <s v="ООО Фарт"/>
        <s v="ИП Шаталов В.В."/>
        <s v="ИП Мусин А.Н."/>
        <s v="ИП Шереметова О.В."/>
        <s v="ИП Радишевский С.П."/>
        <s v="ООО Удача"/>
        <s v="ООО Альянс (Исакова)"/>
        <s v="ИП Яшин А.А."/>
        <s v="ООО &quot;Антэк&quot;"/>
        <s v="ООО Универсал"/>
        <s v="ИП Бандалетов Е.Г."/>
        <s v="ИП Фетисов А.В."/>
        <s v="ООО Кама-Грейт"/>
        <s v="ИП Чикин М.В."/>
        <s v="ИП Гаврилов В.Н."/>
        <s v="ООО АЛТАЙТРАНС22"/>
        <s v="ИП Мухутдинов Ильнар Рамилович"/>
        <s v="ИП Квартыч В.А."/>
        <s v="ООО Луч-Транс"/>
        <s v="ООО Дельта"/>
        <s v="ИП Житина Н.Н."/>
        <s v="ИП Морозов Н.А."/>
        <s v="ИП Павлов А.П."/>
        <s v="ИП Бутурлина М.С."/>
        <s v="ИП Богданов Д.А."/>
        <s v="ИП Иванов С.Ю."/>
        <s v="ИП Садыков Р.Ф."/>
        <s v="ООО ТЭК &quot;Большегруз&quot;"/>
        <s v="ООО Турман"/>
        <s v="ИП Лопатева Г.А."/>
        <s v="ООО Успех-авто"/>
        <s v="ТЛК Платинум"/>
        <s v="ИП Прохоров С.Ф."/>
        <s v="ООО ТАТТРАНСКОМ"/>
        <s v="ИП Болтунова М.А."/>
        <s v="ООО &quot;ЭР-ПАРТС&quot;"/>
        <s v="ИП Хаба А.А."/>
        <s v="ООО &quot;Старооскольская Транспортная компания&quot;"/>
        <s v="ИП Ахматвалиев В.М."/>
        <s v="ИП Мазыкин С.А."/>
        <s v="ООО Экспомир-М"/>
        <s v="ИП Абрамейцева С.А."/>
        <s v="ИП Чебоксарова Л.А."/>
        <s v="ИП Насыбуллин А.И."/>
        <s v="ИП Варич В.И."/>
        <s v="ИП Ильина О.А."/>
        <s v="ИП Кочетова Е.Ю."/>
        <s v="ИП Никора Евгений"/>
        <s v="ИП Шаболта И.С."/>
        <s v="ИП Оганесян А.И."/>
        <s v="ИП Петрова М.Д."/>
        <s v="ИП Вохмин С.М."/>
        <s v="ИП Соловьев Р.О."/>
        <s v="ИП Капитонов Е.М"/>
        <s v="ИП Рыбченко Е.В."/>
        <s v="ИП Каменец Л.М."/>
        <s v="ИП Николаев А.О."/>
        <s v="ИП Миллер Г.А."/>
        <s v="ИП Бородина О. И."/>
        <s v="ИП Осипов С.В."/>
        <s v="ИП Ластовский П.В."/>
        <s v="ИП Семенов М.В."/>
        <s v="ИП Федоров А.Е."/>
        <s v="ИП Кудряшова О.И."/>
        <s v="ИП Соколов Я.Ф."/>
        <s v="ИП Орлов И.М."/>
        <s v="ИП Щерба А.Б."/>
        <s v="ИП Игнатьева Т.М."/>
        <s v="ИП Гурина М.С."/>
        <s v="ИП Буцков В.А."/>
        <s v="ИП Посохов А.С."/>
        <s v="ИП Мельников С.В."/>
        <s v="ИП Артемов А.В."/>
        <s v="ООО СистемаГрузоВИК"/>
        <s v="ИП Григоров В.И."/>
        <s v="ООО &quot;Декор-Логистик&quot;"/>
        <s v="ИП Титов Ю.А."/>
        <s v="ИП Михайлюков И.И."/>
        <s v="ООО КамТранс"/>
        <s v="ООО Слапыгин А.В."/>
        <s v="ИП Потапов С.А."/>
        <s v="ИП Лях И.А."/>
        <s v="ООО Декор-Логистик"/>
        <s v="ИП Дятлов С.В."/>
        <s v="ИП Ефремова Т.А."/>
        <s v="ООО &quot;ТрансЛегион&quot;"/>
        <s v="ИП Бакаева В.Д."/>
        <s v="ИП Макаров И.Н."/>
        <s v="ИП Гудов А.В."/>
        <s v="ИП Кривцова Д.С."/>
        <s v="ООО ЕТранс"/>
        <s v="ИП Костин Р.Б."/>
        <s v="ООО ТК РЕГИОН -31"/>
        <s v="ИП Заикин А.Ю./ИП Боев Е.В."/>
        <s v="ООО 5 Звезд"/>
        <s v="ИП Шакиров Ю.М."/>
        <s v="ИП Марченко А.А."/>
        <s v="ИП Подкапаев А.Е."/>
        <s v="ИП Бескровнов А.П."/>
        <s v="ООО ТРАНСХОЛДИНГ"/>
        <s v="ИП Губорева О.В."/>
        <s v="ООО Форсаж"/>
        <s v="ООО ТЭК Алина"/>
        <s v="ООО ТранзитСервис"/>
        <s v="ИП Майорова О.В."/>
        <s v="ООО &quot;ОлДи Групп&quot;"/>
        <s v="ИП Кучерявый И.А."/>
        <s v="ООО Фаворит"/>
        <s v="ИП Чижов М.А."/>
        <s v="ИП Махотин А.В."/>
        <s v="ИП Чалов В.В."/>
        <s v="ИП Орлов М.С."/>
        <s v="ИП Венедиктов И.С."/>
        <s v="ООО &quot;РИЧТРАНС&quot;"/>
        <s v="ИП Стукалов Н.Н."/>
        <s v="ООО &quot;РОСАГРОТРАНС&quot;"/>
        <s v="ООО &quot;АЛПро Транс&quot;"/>
        <s v="ИП Ефремов К.Б."/>
        <s v="ИП Сало Н.А."/>
        <s v="ООО ТК Ф1 Логистик"/>
        <s v="ИП Сычева А.А."/>
        <s v="ИП Кубанцева Т.Я."/>
        <s v="ИП Харитонов А.А."/>
        <s v="ООО &quot;ТАТТРАНСКОМ&quot;"/>
        <s v="ИП Спиридонов А.С."/>
        <s v="ИП Лебедина С.Н."/>
        <s v="ИП Орешкина О.А."/>
        <s v="ИП Исайкова Т.И."/>
        <s v="ИП Зеленина Ж.Ю."/>
        <s v="ИП Борисов В.В."/>
        <s v="ООО &quot;ЗЕРНОВОЗИМ&quot;"/>
        <s v="ООО Спец-Сервис"/>
        <s v="ИП Лысый С.В."/>
        <s v="ИП Нисриев М. Д."/>
        <s v="ООО Гарант"/>
        <s v="ИП Новиков А.Н."/>
        <s v="ООО ТРАНСАЛЬЯНС"/>
        <s v="ИП Коркин Р.В."/>
        <s v="ИП Мрищук Ф.В."/>
        <s v="ИП Гарипов Ф.Н."/>
        <s v="ИП Зайнуллин Р.Б."/>
        <s v="ООО Авангард "/>
        <s v="ИП Аверьянов С.Н."/>
        <s v="ИП Карапетян С. Ш."/>
        <s v="ИП Евдокимов Л.И."/>
        <s v="ИП Авдеев Д.П."/>
        <s v="ООО &quot;ЛорриТраффик&quot;"/>
        <s v="ИП Земляков Е.А."/>
        <s v="ИП Масалева О.В."/>
        <s v="Ип Сарафонова Н.Ю."/>
        <s v="ИП Рыбалов С.Е."/>
        <s v="ООО Артек"/>
        <s v="ИП Козлов Э.М."/>
        <s v="ООО Мурманский логистический центр &quot;Мандарин&quot;"/>
        <s v="ИП Устюжин Ю.М."/>
        <s v="ИП Аляутдинов Ф.Ф."/>
        <s v="ИП Шибин А.В."/>
        <s v="ИП Филин В.Д."/>
        <s v="ООО &quot;Авто-Реновация&quot;"/>
        <s v="ИП Шайхразиев А.М."/>
        <s v="ООО &quot;Альфа Транс М&quot;"/>
        <s v="ИП Алиев "/>
        <s v="ИП Синица А.В."/>
        <s v="ИП Никифоров К.А."/>
        <s v="ИП Гриценко Т.В."/>
        <s v="ИП Селькин Е.И."/>
        <s v="ИП Маслов В.П."/>
        <s v="ИП Белецкий В.А."/>
        <s v="ИП Кушнир М.В."/>
        <s v="ИП Козлов К.О."/>
        <s v="ООО &quot;Янцер&quot;"/>
        <s v="ООО &quot;Глобал Трейд Констракшн&quot; "/>
        <s v="ИП Татаров Р.Е."/>
        <s v="ООО &quot;ЛИНКС&quot;"/>
        <s v="ООО &quot;Компания СпецСнаб&quot;"/>
        <s v="ИП Кузьмина Н.В."/>
        <s v="ООО Эготранс"/>
        <s v="ИП Оганин М.Н."/>
        <s v="ИП Ивко Г.А."/>
        <s v="ИП Кашкин Н.Н."/>
        <s v="ООО &quot;Транс-Авто&quot;"/>
        <s v="ИП Алиев З.Г. оглы"/>
        <s v="ИП Винокуров С.В."/>
        <s v="ООО &quot;Техносфера&quot;"/>
        <s v="ООО Лог-Трейд"/>
        <s v="ИП Белов А.А."/>
        <s v="ИП Богословских С.А."/>
        <s v="ООО МЛК Гермес"/>
        <s v="ИП Степура О.В."/>
        <s v="ИП Степанова Т.В."/>
        <s v="ИП Михалев Р.А."/>
        <s v="ИП Новиков Д.А."/>
        <s v="ИП Зорин И.И."/>
        <s v="ООО &quot;Велес+&quot;"/>
        <s v="ООО &quot;Параллель58&quot;"/>
        <s v="ИП Баканов И.М."/>
        <s v="ИП Чайка С.В."/>
        <s v="ООО &quot;Стимул&quot;"/>
        <s v="ИП Горюнов В.Б."/>
        <s v="ООО Компания Транспортные Линии"/>
        <s v="ИП Гришаев А.А."/>
        <s v="ООО СДМ"/>
        <s v="ИП Спирин И.В."/>
        <s v="ООО Авто Гарант"/>
        <s v="ИП Белов С.Г."/>
        <s v="ИП Ковалев А.А."/>
        <s v="ИП Забурдаева С.А."/>
        <s v="ИП Гейко А.П."/>
        <s v="ИП Картавенкова М.А."/>
        <s v="ИП Погорелова Р.В."/>
        <s v="ООО &quot;СК КапСтрой&quot;"/>
        <s v="ООО РГА"/>
        <s v="ИП Алентьев В.Б."/>
        <s v="ИП Халеев В.И."/>
        <s v="ООО СЕАН"/>
        <s v="ООО Лидер Транс Карго"/>
        <s v="ИП Пастухов С.В."/>
        <s v="ИП Семенихин В.И."/>
        <s v="ИП Яруллин Т.Д."/>
        <s v="ИП Алиев З.Г."/>
        <s v="Ип Забелин С.В."/>
        <s v="ИП Шустова О.С."/>
        <s v="ООО ЭРА"/>
        <s v="ООО Р-Транс"/>
        <s v="ООО &quot;Формула 1&quot;"/>
        <s v="ИП Анчиков А.А."/>
        <s v="ИП Слепцов А.В."/>
        <s v="ИП Холкин В.А."/>
        <s v="ИП Татаринова А.Л."/>
        <s v="ИП Горелов С.В."/>
        <s v="ООО &quot;АвтоТех&quot;"/>
        <s v="ИП Октябрьская О.А."/>
        <s v="ИП Игрунев В.С."/>
        <s v="ИП Маринец М.И."/>
        <s v="ИП Хакимова Г.А"/>
        <s v="ИП Эптюшов С.Н."/>
        <s v="ИП &quot;КАМТРАНСОЙЛ&quot;"/>
        <s v="ООО &quot;Глобус&quot;"/>
        <s v="ИП Якупов Р.М."/>
        <s v="ИП Нуриахметов В.З."/>
        <s v="ООО &quot;ГИИФ-Авто&quot;"/>
        <s v="Ип Нурисламов М.Д."/>
        <s v="ООО &quot;Континент&quot;"/>
        <s v="ООО ИнтерТрас-КАМАЗ"/>
        <s v="ИП Аксенова Н.А."/>
        <s v="ООО &quot;юа-транс&quot;"/>
        <s v="ООО Гранд-Профи"/>
        <s v="ООО ОззиТранс"/>
        <s v="ИП Хетагуров И.И."/>
        <s v="ИП Кожевников И.И."/>
        <s v="ООО АНТАРАС"/>
        <s v="ИП Коровин А.В."/>
        <s v="ИП Рябова О.А."/>
        <s v="ООО &quot;Фантом РУС&quot;"/>
        <s v="ИП Булычева Е.Н."/>
        <s v="ООО &quot;ТРИТОН-САМАРА&quot;"/>
        <s v="ООО ЭП ЕГМАНА"/>
        <s v="ИП Вольсков А.Г."/>
        <s v="ИП Смирнова Н.В."/>
        <s v="ООО &quot;Союз&quot;"/>
        <s v="ИП Никитин А.А."/>
        <s v="ИП Фомченков А.Н."/>
        <s v="REALTIR&amp;CO S.R.L."/>
        <s v="ООД Пиргови"/>
        <s v="ООО АВВА"/>
        <s v="ООО АТЛ Регионы"/>
        <s v="ООО Транс-Лидер"/>
        <s v="ООО ТК АМ-Логистик"/>
        <s v="ООО ДМ-ГРУПП"/>
        <s v="ИП Князева Т.Н."/>
        <s v="ООО АвтоТрейд Симбирск"/>
        <s v="ИП Небеснова Л.И."/>
        <s v="ИП Берсенев А.С."/>
        <s v="ООО ГАРАНТ АВТО ТЛТ"/>
        <s v="ИП Петров П.Ю."/>
        <s v="ИП Пучков В.В."/>
        <s v="ИП Петров Ю.В."/>
        <s v="ИП Муковнина В.В."/>
        <s v="ООО &quot;Тлт-Минерал&quot;"/>
        <s v="ООО &quot;Тольятти Транс&quot;"/>
        <s v="ИП Горячев Ю.И."/>
        <s v="ИП Рагимов А.В."/>
        <s v="ИП Просецкий А.В."/>
        <s v="ООО &quot;ВЕКТОР&quot;"/>
      </sharedItems>
    </cacheField>
    <cacheField name=" 11">
      <sharedItems containsDate="1" containsBlank="1" containsMixedTypes="1" count="345">
        <s v="№ счета"/>
        <n v="1"/>
        <n v="94"/>
        <n v="69"/>
        <n v="439"/>
        <n v="92"/>
        <n v="175"/>
        <n v="10"/>
        <n v="14"/>
        <n v="1499"/>
        <n v="1597"/>
        <n v="1576"/>
        <n v="1475"/>
        <n v="1469"/>
        <n v="155"/>
        <n v="138"/>
        <n v="135"/>
        <n v="113"/>
        <n v="122"/>
        <n v="31"/>
        <n v="3304"/>
        <n v="3388"/>
        <n v="366"/>
        <d v="2018-05-25T00:00:00"/>
        <n v="3155"/>
        <m/>
        <n v="18038"/>
        <n v="108"/>
        <n v="201"/>
        <n v="165"/>
        <n v="2637"/>
        <n v="2636"/>
        <n v="48"/>
        <n v="5"/>
        <n v="238"/>
        <n v="60"/>
        <n v="286"/>
        <n v="19"/>
        <n v="1914"/>
        <n v="199"/>
        <n v="150"/>
        <n v="83"/>
        <n v="274"/>
        <n v="43"/>
        <n v="253"/>
        <n v="209"/>
        <n v="791"/>
        <n v="289"/>
        <n v="105"/>
        <n v="68"/>
        <n v="435"/>
        <s v="наличка"/>
        <n v="29"/>
        <s v="02072018-1"/>
        <n v="51"/>
        <n v="141"/>
        <n v="350"/>
        <n v="3600"/>
        <n v="52"/>
        <n v="45"/>
        <n v="143"/>
        <n v="270"/>
        <n v="320"/>
        <n v="819"/>
        <n v="437"/>
        <n v="4348"/>
        <n v="371"/>
        <n v="44"/>
        <n v="420"/>
        <s v="07/066"/>
        <n v="602"/>
        <n v="34"/>
        <n v="474"/>
        <n v="78"/>
        <n v="63"/>
        <n v="64"/>
        <s v="тк0013840"/>
        <n v="2509"/>
        <n v="59"/>
        <n v="149"/>
        <n v="100"/>
        <s v="127/К"/>
        <n v="106"/>
        <n v="65"/>
        <n v="114"/>
        <n v="70"/>
        <n v="110"/>
        <n v="317"/>
        <n v="293"/>
        <n v="370"/>
        <n v="369"/>
        <n v="2515"/>
        <n v="2516"/>
        <n v="2695"/>
        <n v="2795"/>
        <n v="2585"/>
        <n v="134"/>
        <s v="2018-08-018"/>
        <n v="57"/>
        <n v="27"/>
        <n v="624"/>
        <n v="262"/>
        <n v="90"/>
        <n v="86"/>
        <n v="136"/>
        <s v="-------------"/>
        <n v="25"/>
        <n v="303"/>
        <n v="856"/>
        <s v="---------------"/>
        <n v="47"/>
        <n v="232"/>
        <s v="12/15"/>
        <n v="77"/>
        <n v="860"/>
        <n v="814"/>
        <s v="РЭД 05/09-165"/>
        <n v="146"/>
        <n v="444"/>
        <s v="154/9/2018"/>
        <n v="755"/>
        <n v="361"/>
        <n v="869"/>
        <n v="868"/>
        <n v="1077"/>
        <n v="514"/>
        <n v="635"/>
        <n v="66"/>
        <n v="109"/>
        <n v="213"/>
        <n v="706"/>
        <n v="139"/>
        <n v="873"/>
        <n v="874"/>
        <s v="268 ТК"/>
        <n v="62"/>
        <n v="2753"/>
        <n v="707"/>
        <n v="178"/>
        <n v="55"/>
        <n v="403"/>
        <s v="24/09-203"/>
        <n v="507"/>
        <n v="953"/>
        <n v="2"/>
        <n v="880"/>
        <n v="419"/>
        <n v="200"/>
        <d v="2018-10-16T00:00:00"/>
        <n v="423"/>
        <n v="881"/>
        <s v="27/09-215"/>
        <n v="81"/>
        <n v="36"/>
        <n v="8"/>
        <n v="406"/>
        <n v="12"/>
        <n v="416"/>
        <n v="417"/>
        <n v="920"/>
        <n v="886"/>
        <n v="338"/>
        <n v="505"/>
        <n v="53"/>
        <n v="1595"/>
        <n v="257"/>
        <n v="271"/>
        <n v="214"/>
        <n v="277"/>
        <n v="540"/>
        <n v="308"/>
        <n v="190"/>
        <n v="385"/>
        <n v="316"/>
        <n v="4"/>
        <n v="125"/>
        <n v="1605"/>
        <n v="853"/>
        <n v="852"/>
        <d v="4024-01-01T00:00:00"/>
        <n v="54"/>
        <n v="171"/>
        <n v="957"/>
        <n v="296"/>
        <n v="101"/>
        <s v="П0000001240"/>
        <n v="500"/>
        <d v="4072-01-01T00:00:00"/>
        <n v="443"/>
        <n v="966"/>
        <n v="76"/>
        <n v="152"/>
        <n v="38"/>
        <n v="80"/>
        <n v="795"/>
        <n v="772"/>
        <n v="599"/>
        <d v="2018-10-02T00:00:00"/>
        <n v="450"/>
        <n v="168"/>
        <n v="453"/>
        <s v="198-М"/>
        <n v="264"/>
        <n v="1604"/>
        <n v="305"/>
        <n v="458"/>
        <n v="459"/>
        <n v="1281"/>
        <s v="10/121"/>
        <n v="172"/>
        <n v="521"/>
        <n v="522"/>
        <n v="640"/>
        <n v="915"/>
        <n v="95"/>
        <n v="672"/>
        <n v="901"/>
        <s v="324/325"/>
        <n v="56"/>
        <n v="950"/>
        <n v="322"/>
        <n v="798"/>
        <n v="1009"/>
        <s v="ИП-000158"/>
        <n v="1378"/>
        <n v="158"/>
        <s v="Б-0630"/>
        <n v="206"/>
        <n v="794"/>
        <s v="152/1"/>
        <n v="112"/>
        <s v="БН"/>
        <n v="144"/>
        <n v="130"/>
        <n v="402"/>
        <n v="2083"/>
        <s v="37/05"/>
        <n v="154"/>
        <n v="173"/>
        <n v="711"/>
        <n v="170"/>
        <s v="03/18"/>
        <n v="1541"/>
        <n v="302"/>
        <n v="167"/>
        <n v="104"/>
        <n v="37"/>
        <n v="145"/>
        <n v="381"/>
        <s v="УТ-19.11"/>
        <s v="УТ 77"/>
        <n v="982"/>
        <n v="846"/>
        <n v="1762"/>
        <n v="107"/>
        <n v="224"/>
        <n v="2571"/>
        <n v="111"/>
        <n v="380"/>
        <n v="30"/>
        <n v="621"/>
        <n v="452"/>
        <s v="2019-01-012"/>
        <n v="98"/>
        <n v="1773"/>
        <n v="133"/>
        <s v="27/11/18-02"/>
        <n v="290"/>
        <n v="6"/>
        <s v="22/11-422"/>
        <n v="1152"/>
        <n v="418"/>
        <n v="89"/>
        <n v="5753"/>
        <n v="2022"/>
        <n v="23"/>
        <n v="177"/>
        <n v="75"/>
        <n v="543"/>
        <s v="268а"/>
        <n v="272"/>
        <n v="463"/>
        <n v="483"/>
        <n v="511"/>
        <n v="3070"/>
        <n v="248"/>
        <n v="147"/>
        <n v="1090"/>
        <n v="666"/>
        <n v="547"/>
        <n v="481"/>
        <n v="1078"/>
        <n v="9152"/>
        <n v="471"/>
        <s v="2_1012_0304"/>
        <n v="39"/>
        <n v="116"/>
        <n v="7546"/>
        <n v="1888"/>
        <n v="857"/>
        <s v="1427/А"/>
        <n v="16"/>
        <n v="84"/>
        <n v="229"/>
        <n v="280"/>
        <n v="326"/>
        <n v="163"/>
        <n v="82"/>
        <n v="405"/>
        <s v="1212/18"/>
        <n v="1238"/>
        <n v="2642"/>
        <n v="1240"/>
        <n v="222"/>
        <n v="22"/>
        <n v="655"/>
        <s v="тт001645"/>
        <n v="373"/>
        <n v="189"/>
        <n v="1242"/>
        <n v="255"/>
        <n v="299"/>
        <n v="15"/>
        <n v="2063"/>
        <n v="46"/>
        <n v="1252"/>
        <n v="376"/>
        <s v="43/2018"/>
        <n v="87"/>
        <n v="923"/>
        <n v="924"/>
        <n v="925"/>
        <n v="3408"/>
        <n v="581"/>
        <n v="3414"/>
        <n v="7"/>
        <n v="28"/>
        <n v="127"/>
        <n v="102"/>
        <n v="2007606202"/>
        <s v="ТЛ-691"/>
        <n v="13"/>
        <s v="062/1"/>
        <n v="365"/>
        <n v="-613790"/>
      </sharedItems>
    </cacheField>
    <cacheField name=" 12">
      <sharedItems containsDate="1" containsBlank="1" containsMixedTypes="1" count="13">
        <s v="ТТН/CMR (да/нет)"/>
        <m/>
        <s v="ДА"/>
        <s v="НЕ БУДЕТ"/>
        <s v="скан"/>
        <s v="НЕТ"/>
        <d v="2018-06-01T00:00:00"/>
        <s v="да/02.07"/>
        <s v="да/09.07"/>
        <s v="получила копию СМР"/>
        <s v="да/06.07"/>
        <n v="0"/>
        <s v="ла"/>
      </sharedItems>
    </cacheField>
    <cacheField name=" 13">
      <sharedItems containsDate="1" containsBlank="1" containsMixedTypes="1" count="189">
        <s v="дата счета"/>
        <d v="2018-05-23T00:00:00"/>
        <d v="2018-04-17T00:00:00"/>
        <d v="2018-04-20T00:00:00"/>
        <d v="2018-04-21T00:00:00"/>
        <d v="2018-04-26T00:00:00"/>
        <s v="28.04 срыв погрузкин"/>
        <d v="2018-05-03T00:00:00"/>
        <d v="2018-06-08T00:00:00"/>
        <d v="2018-05-25T00:00:00"/>
        <d v="2018-05-16T00:00:00"/>
        <d v="2018-05-24T00:00:00"/>
        <d v="2018-05-14T00:00:00"/>
        <d v="2018-05-21T00:00:00"/>
        <d v="2018-05-22T00:00:00"/>
        <d v="2018-05-28T00:00:00"/>
        <m/>
        <d v="2018-05-17T00:00:00"/>
        <d v="2018-03-27T00:00:00"/>
        <d v="2018-05-07T00:00:00"/>
        <d v="2018-06-01T00:00:00"/>
        <d v="2018-05-26T00:00:00"/>
        <d v="2018-05-29T00:00:00"/>
        <d v="2018-05-30T00:00:00"/>
        <d v="2018-06-04T00:00:00"/>
        <d v="2018-06-05T00:00:00"/>
        <d v="2018-06-06T00:00:00"/>
        <d v="2018-06-13T00:00:00"/>
        <d v="2018-06-18T00:00:00"/>
        <d v="2018-06-12T00:00:00"/>
        <d v="2018-06-20T00:00:00"/>
        <d v="2018-06-27T00:00:00"/>
        <d v="2018-06-19T00:00:00"/>
        <d v="2018-06-26T00:00:00"/>
        <d v="2018-06-28T00:00:00"/>
        <d v="2018-06-25T00:00:00"/>
        <d v="2018-06-21T00:00:00"/>
        <d v="2018-07-05T00:00:00"/>
        <d v="2018-07-01T00:00:00"/>
        <d v="2018-07-02T00:00:00"/>
        <d v="2018-07-03T00:00:00"/>
        <d v="2018-07-04T00:00:00"/>
        <d v="2018-07-11T00:00:00"/>
        <d v="2018-07-09T00:00:00"/>
        <d v="2018-07-12T00:00:00"/>
        <d v="2018-07-13T00:00:00"/>
        <d v="2018-07-20T00:00:00"/>
        <d v="2018-07-19T00:00:00"/>
        <d v="2018-07-25T00:00:00"/>
        <d v="2018-07-18T00:00:00"/>
        <d v="2018-07-24T00:00:00"/>
        <d v="2018-07-30T00:00:00"/>
        <d v="2018-08-24T00:00:00"/>
        <d v="2018-07-23T00:00:00"/>
        <d v="2018-07-26T00:00:00"/>
        <d v="2018-07-28T00:00:00"/>
        <d v="2018-07-31T00:00:00"/>
        <d v="2018-08-06T00:00:00"/>
        <d v="2018-08-03T00:00:00"/>
        <d v="2018-08-01T00:00:00"/>
        <d v="2018-08-08T00:00:00"/>
        <d v="2018-08-07T00:00:00"/>
        <d v="2018-08-13T00:00:00"/>
        <d v="2018-08-21T00:00:00"/>
        <d v="2018-08-09T00:00:00"/>
        <d v="2018-08-10T00:00:00"/>
        <d v="2018-08-27T00:00:00"/>
        <d v="2018-08-17T00:00:00"/>
        <d v="2018-08-22T00:00:00"/>
        <d v="2018-08-20T00:00:00"/>
        <d v="2018-08-28T00:00:00"/>
        <d v="2018-08-30T00:00:00"/>
        <d v="2018-09-10T00:00:00"/>
        <d v="2018-09-04T00:00:00"/>
        <d v="2018-08-31T00:00:00"/>
        <d v="2018-09-05T00:00:00"/>
        <d v="2018-09-13T00:00:00"/>
        <d v="2018-09-11T00:00:00"/>
        <d v="2018-09-12T00:00:00"/>
        <d v="2018-09-14T00:00:00"/>
        <d v="2018-09-09T00:00:00"/>
        <d v="2018-09-17T00:00:00"/>
        <d v="2018-09-24T00:00:00"/>
        <d v="2018-09-18T00:00:00"/>
        <d v="2018-09-25T00:00:00"/>
        <d v="2018-10-01T00:00:00"/>
        <d v="2018-09-20T00:00:00"/>
        <d v="2018-09-28T00:00:00"/>
        <d v="2018-10-02T00:00:00"/>
        <d v="2018-09-26T00:00:00"/>
        <d v="2018-09-27T00:00:00"/>
        <d v="2018-10-09T00:00:00"/>
        <d v="2018-10-17T00:00:00"/>
        <d v="2018-10-04T00:00:00"/>
        <d v="2018-09-29T00:00:00"/>
        <d v="2018-10-03T00:00:00"/>
        <d v="2018-10-12T00:00:00"/>
        <d v="2018-10-05T00:00:00"/>
        <d v="2018-10-08T00:00:00"/>
        <d v="2018-10-18T00:00:00"/>
        <d v="2018-10-15T00:00:00"/>
        <n v="0"/>
        <d v="2018-10-16T00:00:00"/>
        <d v="2018-10-11T00:00:00"/>
        <d v="2018-10-13T00:00:00"/>
        <d v="2018-10-10T00:00:00"/>
        <d v="2018-10-23T00:00:00"/>
        <d v="2018-10-22T00:00:00"/>
        <d v="2018-10-30T00:00:00"/>
        <d v="2018-10-24T00:00:00"/>
        <d v="2018-10-26T00:00:00"/>
        <d v="2018-10-25T00:00:00"/>
        <d v="2018-11-05T00:00:00"/>
        <d v="2018-11-06T00:00:00"/>
        <d v="2018-10-28T00:00:00"/>
        <d v="2018-11-08T00:00:00"/>
        <d v="2018-10-29T00:00:00"/>
        <d v="2018-11-01T00:00:00"/>
        <d v="2018-10-31T00:00:00"/>
        <d v="2019-11-01T00:00:00"/>
        <d v="2018-11-07T00:00:00"/>
        <d v="2018-11-02T00:00:00"/>
        <d v="2018-11-09T00:00:00"/>
        <d v="2018-11-10T00:00:00"/>
        <d v="2018-11-12T00:00:00"/>
        <d v="2018-11-19T00:00:00"/>
        <d v="2018-12-07T00:00:00"/>
        <d v="2018-11-13T00:00:00"/>
        <d v="2018-11-15T00:00:00"/>
        <d v="2018-11-20T00:00:00"/>
        <d v="2018-11-14T00:00:00"/>
        <d v="2019-11-19T00:00:00"/>
        <d v="2018-11-16T00:00:00"/>
        <d v="2018-11-17T00:00:00"/>
        <d v="2018-11-28T00:00:00"/>
        <d v="2018-11-21T00:00:00"/>
        <d v="2018-11-23T00:00:00"/>
        <d v="2018-11-22T00:00:00"/>
        <d v="2019-10-21T00:00:00"/>
        <d v="2019-12-24T00:00:00"/>
        <d v="2019-11-20T00:00:00"/>
        <d v="2018-11-26T00:00:00"/>
        <d v="2018-11-27T00:00:00"/>
        <d v="2018-12-10T00:00:00"/>
        <d v="2018-11-30T00:00:00"/>
        <d v="2019-11-27T00:00:00"/>
        <d v="2018-12-04T00:00:00"/>
        <d v="2018-11-29T00:00:00"/>
        <d v="2018-12-03T00:00:00"/>
        <d v="2019-12-03T00:00:00"/>
        <d v="2018-12-11T00:00:00"/>
        <d v="2019-11-30T00:00:00"/>
        <d v="2018-12-05T00:00:00"/>
        <d v="2018-12-06T00:00:00"/>
        <d v="2018-12-12T00:00:00"/>
        <d v="2019-12-07T00:00:00"/>
        <d v="2019-12-08T00:00:00"/>
        <d v="2019-12-10T00:00:00"/>
        <d v="2019-12-11T00:00:00"/>
        <d v="2018-12-14T00:00:00"/>
        <d v="2019-12-14T00:00:00"/>
        <d v="2018-12-13T00:00:00"/>
        <d v="2018-12-22T00:00:00"/>
        <d v="2019-01-09T00:00:00"/>
        <d v="2019-12-17T00:00:00"/>
        <d v="2018-12-15T00:00:00"/>
        <d v="2018-12-20T00:00:00"/>
        <d v="2018-12-19T00:00:00"/>
        <d v="2018-12-18T00:00:00"/>
        <d v="2019-02-07T00:00:00"/>
        <d v="2019-12-19T00:00:00"/>
        <d v="2018-12-21T00:00:00"/>
        <d v="2018-12-25T00:00:00"/>
        <d v="2019-01-24T00:00:00"/>
        <d v="2019-12-26T00:00:00"/>
        <d v="2019-02-08T00:00:00"/>
        <d v="2019-01-29T00:00:00"/>
        <d v="2019-02-01T00:00:00"/>
        <d v="2019-02-09T00:00:00"/>
        <d v="2019-02-14T00:00:00"/>
        <d v="2019-02-15T00:00:00"/>
        <d v="2019-02-26T00:00:00"/>
        <d v="2019-02-16T00:00:00"/>
        <d v="2019-04-04T00:00:00"/>
        <d v="2019-02-20T00:00:00"/>
        <d v="2019-02-21T00:00:00"/>
        <d v="2019-02-25T00:00:00"/>
        <d v="2019-02-27T00:00:00"/>
        <d v="2019-02-28T00:00:00"/>
      </sharedItems>
    </cacheField>
    <cacheField name=" 14">
      <sharedItems containsBlank="1" containsMixedTypes="1" containsNumber="1" count="141">
        <s v="сумма счета"/>
        <n v="2900"/>
        <n v="16000"/>
        <n v="25000"/>
        <n v="64900"/>
        <n v="12980"/>
        <n v="36000"/>
        <n v="18000"/>
        <n v="16048"/>
        <n v="53000"/>
        <n v="450"/>
        <n v="50000"/>
        <n v="144000"/>
        <n v="145000"/>
        <n v="57000"/>
        <n v="48000"/>
        <n v="16050"/>
        <n v="49000"/>
        <n v="1600"/>
        <n v="160000"/>
        <n v="1250"/>
        <n v="75000"/>
        <n v="78000"/>
        <n v="33000"/>
        <n v="65000"/>
        <n v="165000"/>
        <n v="150000"/>
        <n v="116000"/>
        <n v="125000"/>
        <n v="104000"/>
        <n v="8000"/>
        <n v="22000"/>
        <n v="175000"/>
        <n v="95000"/>
        <n v="120000"/>
        <n v="23000"/>
        <n v="153000"/>
        <n v="100000"/>
        <n v="31000"/>
        <n v="85000"/>
        <n v="46000"/>
        <n v="1500"/>
        <n v="70000"/>
        <n v="93000"/>
        <n v="102000"/>
        <n v="55000"/>
        <n v="1400"/>
        <n v="24000"/>
        <n v="123758.56"/>
        <n v="37000"/>
        <n v="1450"/>
        <n v="13000"/>
        <s v="2600+50"/>
        <n v="2800"/>
        <n v="180000"/>
        <n v="170000"/>
        <n v="9000"/>
        <n v="35000"/>
        <n v="28000"/>
        <n v="15000"/>
        <n v="11000"/>
        <n v="0"/>
        <n v="5000"/>
        <n v="14000"/>
        <n v="27000"/>
        <n v="5400"/>
        <n v="10600"/>
        <n v="2650"/>
        <n v="62000"/>
        <n v="19000"/>
        <n v="149000"/>
        <n v="59000"/>
        <n v="127000"/>
        <n v="80000"/>
        <n v="21000"/>
        <n v="58000"/>
        <n v="20000"/>
        <n v="29000"/>
        <n v="39000"/>
        <n v="146000"/>
        <n v="10000"/>
        <n v="225000"/>
        <n v="105000"/>
        <n v="40000"/>
        <n v="52000"/>
        <n v="32000"/>
        <n v="79000"/>
        <n v="77000"/>
        <n v="47000"/>
        <n v="101737.62"/>
        <n v="19500"/>
        <n v="44000"/>
        <m/>
        <n v="17000"/>
        <n v="107000"/>
        <n v="26000"/>
        <n v="60000"/>
        <n v="109000"/>
        <n v="38000"/>
        <n v="45000"/>
        <n v="30000"/>
        <n v="148000"/>
        <n v="63000"/>
        <n v="4200"/>
        <n v="97000"/>
        <n v="84000"/>
        <n v="135000"/>
        <n v="3700"/>
        <n v="3000"/>
        <n v="51000"/>
        <n v="72000"/>
        <n v="90000"/>
        <n v="43000"/>
        <n v="2500"/>
        <n v="92413.05"/>
        <n v="97246.24"/>
        <n v="69000"/>
        <n v="88000"/>
        <n v="83000"/>
        <n v="112000"/>
        <n v="67000"/>
        <n v="185000"/>
        <n v="24700"/>
        <n v="68000"/>
        <n v="110000"/>
        <n v="54000"/>
        <n v="61000"/>
        <n v="13500"/>
        <n v="14100"/>
        <n v="11300"/>
        <n v="12500"/>
        <n v="40800"/>
        <n v="248128"/>
        <n v="131250"/>
        <n v="1750"/>
        <n v="2470"/>
        <n v="2550"/>
        <n v="2000"/>
        <n v="12000"/>
        <n v="41650"/>
        <n v="66000"/>
      </sharedItems>
    </cacheField>
    <cacheField name=" 15">
      <sharedItems containsBlank="1" containsMixedTypes="1" containsNumber="1" containsInteger="1" count="9">
        <s v="НДС/БЕЗ НДС"/>
        <m/>
        <s v="НДС"/>
        <n v="0"/>
        <s v="БЕЗ НДС"/>
        <s v="НДС 0"/>
        <s v="наличка"/>
        <s v="с НДС"/>
        <s v="карта"/>
      </sharedItems>
    </cacheField>
    <cacheField name=" 16" numFmtId="0">
      <sharedItems containsBlank="1" count="6">
        <s v="валюта счета"/>
        <s v="ЕВРО"/>
        <s v="RUB"/>
        <s v="USD"/>
        <s v="EUR"/>
        <m/>
      </sharedItems>
    </cacheField>
    <cacheField name=" 17">
      <sharedItems containsBlank="1" containsMixedTypes="1" containsNumber="1" containsInteger="1" count="26">
        <s v="Аванс сумма"/>
        <m/>
        <n v="20000"/>
        <n v="48000"/>
        <n v="49000"/>
        <n v="110000"/>
        <n v="60000"/>
        <n v="75000"/>
        <n v="58000"/>
        <n v="29000"/>
        <n v="72000"/>
        <n v="76000"/>
        <n v="35000"/>
        <n v="53000"/>
        <n v="34000"/>
        <n v="40000"/>
        <n v="68000"/>
        <n v="70000"/>
        <n v="120000"/>
        <n v="65000"/>
        <n v="30000"/>
        <n v="64000"/>
        <n v="37000"/>
        <n v="100000"/>
        <n v="43000"/>
        <n v="50000"/>
      </sharedItems>
    </cacheField>
    <cacheField name=" 18">
      <sharedItems containsDate="1" containsBlank="1" containsMixedTypes="1" count="23">
        <s v="Дата Аванса"/>
        <m/>
        <d v="2018-06-01T00:00:00"/>
        <d v="2018-06-04T00:00:00"/>
        <d v="2018-06-22T00:00:00"/>
        <s v="21.06.2018/27.06.2018"/>
        <d v="2018-06-27T00:00:00"/>
        <d v="2018-06-25T00:00:00"/>
        <d v="2018-06-26T00:00:00"/>
        <d v="2018-07-04T00:00:00"/>
        <d v="2018-07-05T00:00:00"/>
        <d v="2018-07-09T00:00:00"/>
        <d v="2018-07-10T00:00:00"/>
        <d v="2018-09-04T00:00:00"/>
        <d v="2018-09-05T00:00:00"/>
        <d v="2018-09-14T00:00:00"/>
        <d v="2018-09-17T00:00:00"/>
        <s v="29.12.18/01.02.19"/>
        <s v="01.02.19/29.12.18"/>
        <d v="2019-02-01T00:00:00"/>
        <d v="2018-11-21T00:00:00"/>
        <s v="29.12.18/06.02.19/01.02.19"/>
        <d v="2018-12-17T00:00:00"/>
      </sharedItems>
    </cacheField>
    <cacheField name=" 19">
      <sharedItems containsBlank="1" containsMixedTypes="1" containsNumber="1" count="292">
        <s v="кост для нас с НДС"/>
        <s v="X"/>
        <n v="16000"/>
        <n v="25000"/>
        <n v="59100"/>
        <n v="12000"/>
        <n v="36000"/>
        <n v="18000"/>
        <n v="14700"/>
        <n v="53000"/>
        <n v="27800"/>
        <n v="53800"/>
        <n v="144000"/>
        <n v="145000"/>
        <n v="57000"/>
        <n v="48000"/>
        <n v="16050"/>
        <n v="214600"/>
        <n v="49000"/>
        <n v="118400"/>
        <n v="160000"/>
        <n v="90000"/>
        <n v="50000"/>
        <n v="80250"/>
        <n v="83460"/>
        <n v="35310"/>
        <n v="65000"/>
        <n v="165000"/>
        <n v="150000"/>
        <n v="124120"/>
        <n v="133750"/>
        <n v="111280"/>
        <n v="9440"/>
        <n v="22000"/>
        <n v="175000"/>
        <n v="166667"/>
        <n v="156042"/>
        <n v="160500"/>
        <n v="95000"/>
        <n v="128400"/>
        <n v="131579"/>
        <n v="23959"/>
        <n v="171200"/>
        <n v="163710"/>
        <n v="104167"/>
        <n v="31000"/>
        <n v="88542"/>
        <n v="49500"/>
        <n v="120833"/>
        <n v="153000"/>
        <n v="111000"/>
        <n v="72917"/>
        <n v="120834"/>
        <n v="96875"/>
        <n v="106250"/>
        <n v="130209"/>
        <n v="57200"/>
        <n v="159375"/>
        <n v="103600"/>
        <n v="123758.56"/>
        <n v="37000"/>
        <n v="52083.333333333336"/>
        <n v="107300"/>
        <n v="13000"/>
        <n v="199800"/>
        <n v="3000"/>
        <n v="187500"/>
        <n v="18750"/>
        <n v="177084"/>
        <n v="9375"/>
        <n v="35000"/>
        <n v="29167"/>
        <n v="38542"/>
        <n v="15000"/>
        <n v="52084"/>
        <n v="182292"/>
        <n v="11459"/>
        <n v="47917"/>
        <n v="177083"/>
        <n v="1"/>
        <n v="5000"/>
        <n v="14000"/>
        <n v="28125"/>
        <n v="5625"/>
        <n v="8000"/>
        <n v="10600"/>
        <n v="55000"/>
        <n v="11828"/>
        <n v="201889.72"/>
        <n v="129032"/>
        <n v="64584"/>
        <n v="66667"/>
        <n v="59375"/>
        <n v="19792"/>
        <n v="8602"/>
        <n v="19355"/>
        <n v="155209"/>
        <n v="0"/>
        <n v="61459"/>
        <n v="127000"/>
        <n v="83334"/>
        <n v="26042"/>
        <n v="21000"/>
        <n v="156250"/>
        <n v="60417"/>
        <n v="20000"/>
        <n v="25806"/>
        <n v="34555"/>
        <n v="30209"/>
        <m/>
        <n v="22917"/>
        <n v="11458"/>
        <n v="40625"/>
        <n v="67709"/>
        <n v="152880"/>
        <n v="156021"/>
        <n v="10472"/>
        <n v="61781"/>
        <n v="52356"/>
        <n v="225000"/>
        <n v="20943"/>
        <n v="62000"/>
        <n v="151832"/>
        <n v="33000"/>
        <n v="157069"/>
        <n v="105000"/>
        <n v="41885"/>
        <n v="60733"/>
        <n v="54451"/>
        <n v="52357"/>
        <n v="33508"/>
        <n v="82723"/>
        <n v="80629"/>
        <n v="49215"/>
        <n v="57592"/>
        <n v="78534"/>
        <n v="101737.62"/>
        <n v="62827"/>
        <n v="167539"/>
        <n v="20419"/>
        <n v="15707"/>
        <n v="13613"/>
        <n v="46073"/>
        <n v="26178"/>
        <n v="29319"/>
        <n v="17801"/>
        <n v="73298"/>
        <n v="107000"/>
        <n v="14660"/>
        <n v="18848"/>
        <n v="21990"/>
        <n v="20942"/>
        <n v="24084"/>
        <n v="27225"/>
        <n v="32461"/>
        <n v="61780"/>
        <n v="23037"/>
        <n v="19000"/>
        <n v="19895"/>
        <n v="109000"/>
        <n v="30000"/>
        <n v="83770"/>
        <n v="39791"/>
        <n v="47120"/>
        <n v="31414"/>
        <n v="120000"/>
        <n v="64921"/>
        <n v="157446"/>
        <n v="89950"/>
        <n v="54450"/>
        <n v="32000"/>
        <n v="26450"/>
        <n v="64921.465968586388"/>
        <n v="66670"/>
        <n v="4200"/>
        <n v="156020.94240837696"/>
        <n v="101570.68062827225"/>
        <n v="60732.984293193716"/>
        <n v="107930"/>
        <n v="52356.020942408381"/>
        <n v="87960"/>
        <n v="142860"/>
        <n v="18842"/>
        <n v="60000"/>
        <n v="37700"/>
        <n v="3700"/>
        <n v="61780.104712041888"/>
        <n v="62827.225130890052"/>
        <n v="1400"/>
        <n v="111111.11111111112"/>
        <n v="3174.6031746031749"/>
        <n v="185185.1851851852"/>
        <n v="84660"/>
        <n v="49735.449735449736"/>
        <n v="19050"/>
        <n v="13760"/>
        <n v="74074.074074074073"/>
        <n v="53970"/>
        <n v="80000"/>
        <n v="11000"/>
        <n v="15870"/>
        <n v="68783.068783068782"/>
        <n v="25400"/>
        <n v="76190.476190476198"/>
        <n v="45502.645502645508"/>
        <n v="179894.17989417989"/>
        <n v="2500"/>
        <n v="10000"/>
        <n v="92413.05"/>
        <n v="102906.07407407409"/>
        <n v="49740"/>
        <n v="89947.089947089946"/>
        <n v="26455.026455026455"/>
        <n v="20105.820105820108"/>
        <n v="17989.417989417991"/>
        <n v="56090"/>
        <n v="24340"/>
        <n v="73015.873015873018"/>
        <n v="93121.693121693126"/>
        <n v="87830.687830687835"/>
        <n v="62433.862433862436"/>
        <n v="66666.666666666672"/>
        <n v="47619.047619047618"/>
        <n v="118518.51851851853"/>
        <n v="56084.65608465609"/>
        <n v="67000"/>
        <n v="185000"/>
        <n v="24338.62433862434"/>
        <n v="85000"/>
        <n v="61375.661375661381"/>
        <n v="26137.56613756614"/>
        <n v="63492.063492063498"/>
        <n v="59000"/>
        <n v="30687.83068783069"/>
        <n v="58201.058201058207"/>
        <n v="19047.61904761905"/>
        <n v="71957.671957671962"/>
        <n v="105820.10582010582"/>
        <n v="5291.0052910052909"/>
        <n v="15873.015873015875"/>
        <n v="55026.455026455027"/>
        <n v="41269.841269841272"/>
        <n v="34920.634920634926"/>
        <n v="27513.227513227514"/>
        <n v="25396.825396825399"/>
        <n v="29629.629629629631"/>
        <n v="40211.640211640217"/>
        <n v="13756.613756613757"/>
        <n v="9523.8095238095248"/>
        <n v="21164.021164021164"/>
        <n v="125000"/>
        <n v="116402.11640211641"/>
        <n v="57142.857142857145"/>
        <n v="64550.264550264554"/>
        <n v="23280.423280423282"/>
        <n v="14814.814814814816"/>
        <n v="42328.042328042327"/>
        <n v="18947.368421052633"/>
        <n v="14285.714285714286"/>
        <n v="14842.105263157895"/>
        <n v="14736.842105263158"/>
        <n v="11300"/>
        <n v="13157.894736842105"/>
        <n v="14737"/>
        <n v="40800"/>
        <n v="16842.105263157897"/>
        <n v="29000"/>
        <n v="248180"/>
        <n v="27368.42105263158"/>
        <n v="17894.736842105263"/>
        <n v="131250"/>
        <n v="70526.315789473694"/>
        <n v="410400"/>
        <n v="133000"/>
        <n v="187720"/>
        <n v="193800"/>
        <n v="19148.936170212768"/>
        <n v="93617.021276595755"/>
        <n v="10638.297872340427"/>
        <n v="152000"/>
        <n v="14893.617021276597"/>
        <n v="12765.957446808512"/>
        <n v="15957.44680851064"/>
        <n v="18085.106382978724"/>
        <n v="44308.510638297877"/>
        <n v="56382.97872340426"/>
        <n v="48936.170212765959"/>
        <n v="58510.638297872341"/>
        <n v="66000"/>
        <n v="56989.247311827952"/>
        <n v="19354.838709677417"/>
        <n v="69892.473118279566"/>
      </sharedItems>
    </cacheField>
    <cacheField name=" 20">
      <sharedItems containsBlank="1" containsMixedTypes="1" containsNumber="1" containsInteger="1" count="28">
        <m/>
        <s v="X остаток"/>
        <n v="16000"/>
        <n v="25000"/>
        <n v="59100"/>
        <n v="12000"/>
        <n v="36000"/>
        <n v="18000"/>
        <n v="14700"/>
        <n v="53000"/>
        <n v="27800"/>
        <n v="53800"/>
        <n v="124000"/>
        <n v="125000"/>
        <n v="57000"/>
        <n v="0"/>
        <n v="16050"/>
        <n v="214600"/>
        <n v="118400"/>
        <n v="50000"/>
        <n v="80250"/>
        <n v="83460"/>
        <n v="35310"/>
        <n v="65000"/>
        <n v="105000"/>
        <n v="87000"/>
        <n v="112000"/>
        <n v="157000"/>
      </sharedItems>
    </cacheField>
    <cacheField name=" 21" numFmtId="0">
      <sharedItems containsBlank="1" count="4">
        <s v="оплачен, да, нет"/>
        <s v="нет"/>
        <s v="ДА"/>
        <m/>
      </sharedItems>
    </cacheField>
    <cacheField name=" 22">
      <sharedItems containsBlank="1" containsMixedTypes="1" containsNumber="1" containsInteger="1" count="34">
        <s v="дата опаты по счету, в к/д"/>
        <n v="30"/>
        <n v="5"/>
        <n v="10"/>
        <n v="14"/>
        <m/>
        <n v="7"/>
        <s v="50%/50%"/>
        <n v="21"/>
        <s v="50% по ФЗ остаток 7 дней"/>
        <n v="15"/>
        <s v="50% по факту загрузки 50 % - 10 "/>
        <s v="50% по факту загрузки 50 % - 10"/>
        <s v="20 % 5 дней по сканам /80% по оригиналам"/>
        <s v="20 % ФЗ 10 дней по оригиналам"/>
        <s v="30%ФЗ 10 по скан"/>
        <s v="30% по ФЗ отстаток 10 к/д"/>
        <s v="50% по ФЗ остаток 10 к/д"/>
        <s v="20% по сканам 5 дней 80% - 10"/>
        <s v="наличка в понед 02.07"/>
        <s v="53000 ФЗ остаток 5"/>
        <n v="20"/>
        <s v="-"/>
        <s v="7 б"/>
        <s v="7Б"/>
        <s v="10б"/>
        <s v="5б"/>
        <n v="0"/>
        <s v="по ФЗ"/>
        <s v="5б "/>
        <s v="10к"/>
        <s v="30к"/>
        <s v="10 б"/>
        <s v="а"/>
      </sharedItems>
    </cacheField>
    <cacheField name=" 23" numFmtId="0">
      <sharedItems containsBlank="1" count="9">
        <s v="оригинал/скан"/>
        <m/>
        <s v="ОРИГИНАЛ"/>
        <s v="СКАН"/>
        <s v="ФВ"/>
        <s v="ФЗ"/>
        <s v="-"/>
        <s v="сканам"/>
        <s v="б/по сканам"/>
      </sharedItems>
    </cacheField>
    <cacheField name=" 24">
      <sharedItems containsDate="1" containsBlank="1" containsMixedTypes="1" count="11">
        <s v="крайний срок опалаты"/>
        <d v="2018-01-01T00:00:00"/>
        <s v="оплачено"/>
        <s v="оплачен"/>
        <s v="оплачено 22.08.18"/>
        <s v="оплачео"/>
        <s v="оплатили"/>
        <s v="оплачено "/>
        <m/>
        <d v="2019-05-01T00:00:00"/>
        <d v="2019-04-01T00:00:00"/>
      </sharedItems>
    </cacheField>
    <cacheField name=" 25">
      <sharedItems containsMixedTypes="1" containsNumber="1" containsInteger="1" count="9">
        <s v="неделя"/>
        <n v="1"/>
        <e v="#VALUE!"/>
        <s v="оплачено"/>
        <s v="оплчено"/>
        <s v="#VALUE"/>
        <n v="52"/>
        <n v="18"/>
        <n v="14"/>
      </sharedItems>
    </cacheField>
    <cacheField name="для бухгалтера">
      <sharedItems containsDate="1" containsBlank="1" containsMixedTypes="1" count="131">
        <s v="дата платежа"/>
        <m/>
        <d v="2018-07-26T00:00:00"/>
        <d v="2018-07-31T00:00:00"/>
        <d v="2018-07-06T00:00:00"/>
        <d v="2018-07-05T00:00:00"/>
        <d v="2018-07-10T00:00:00"/>
        <d v="2018-07-23T00:00:00"/>
        <d v="2018-07-19T00:00:00"/>
        <d v="2018-07-04T00:00:00"/>
        <d v="2018-07-03T00:00:00"/>
        <d v="2018-08-03T00:00:00"/>
        <d v="2018-07-13T00:00:00"/>
        <d v="2018-08-14T00:00:00"/>
        <d v="2018-08-09T00:00:00"/>
        <d v="2018-07-25T00:00:00"/>
        <d v="2018-08-02T00:00:00"/>
        <d v="2018-08-10T00:00:00"/>
        <s v="оплачено 22.08.18"/>
        <s v="оплачено 03.09"/>
        <s v="оплачено 14.08"/>
        <d v="2018-08-17T00:00:00"/>
        <d v="2018-08-15T00:00:00"/>
        <n v="24.08"/>
        <d v="2018-08-27T00:00:00"/>
        <d v="2018-08-29T00:00:00"/>
        <d v="2018-09-17T00:00:00"/>
        <d v="2018-09-19T00:00:00"/>
        <d v="2019-02-01T00:00:00"/>
        <d v="2018-09-05T00:00:00"/>
        <d v="2018-09-13T00:00:00"/>
        <d v="2018-08-24T00:00:00"/>
        <d v="2018-09-07T00:00:00"/>
        <s v="нет"/>
        <n v="0"/>
        <d v="2018-09-12T00:00:00"/>
        <d v="2018-09-21T00:00:00"/>
        <d v="2018-10-01T00:00:00"/>
        <s v="оплачено"/>
        <d v="2018-09-24T00:00:00"/>
        <d v="2018-09-18T00:00:00"/>
        <d v="2018-10-08T00:00:00"/>
        <d v="2018-09-28T00:00:00"/>
        <d v="2018-10-12T00:00:00"/>
        <d v="2018-10-03T00:00:00"/>
        <d v="2018-10-17T00:00:00"/>
        <d v="2018-10-10T00:00:00"/>
        <d v="2018-10-19T00:00:00"/>
        <d v="2018-10-29T00:00:00"/>
        <d v="2019-01-31T00:00:00"/>
        <d v="2018-11-01T00:00:00"/>
        <d v="2018-10-25T00:00:00"/>
        <s v="?"/>
        <d v="2018-10-30T00:00:00"/>
        <s v="оплачено 31.10"/>
        <d v="2018-11-02T00:00:00"/>
        <d v="2018-10-26T00:00:00"/>
        <d v="2019-11-09T00:00:00"/>
        <d v="2018-10-22T00:00:00"/>
        <s v="оплачено 28.11"/>
        <d v="2018-11-06T00:00:00"/>
        <d v="2019-11-19T00:00:00"/>
        <d v="2019-02-12T00:00:00"/>
        <d v="2018-11-13T00:00:00"/>
        <d v="2019-11-14T00:00:00"/>
        <d v="2019-11-20T00:00:00"/>
        <d v="2018-11-07T00:00:00"/>
        <d v="2019-02-13T00:00:00"/>
        <d v="2018-11-19T00:00:00"/>
        <d v="2018-11-09T00:00:00"/>
        <d v="2018-11-27T00:00:00"/>
        <d v="2018-11-22T00:00:00"/>
        <d v="2019-11-13T00:00:00"/>
        <s v="29.12.18/01.02.19"/>
        <d v="2019-02-15T00:00:00"/>
        <d v="2018-11-20T00:00:00"/>
        <d v="2018-11-28T00:00:00"/>
        <d v="2019-11-26T00:00:00"/>
        <d v="2018-11-23T00:00:00"/>
        <d v="2019-02-06T00:00:00"/>
        <d v="2019-11-23T00:00:00"/>
        <d v="2018-11-26T00:00:00"/>
        <d v="2019-11-28T00:00:00"/>
        <d v="2018-12-12T00:00:00"/>
        <d v="2019-12-03T00:00:00"/>
        <d v="2018-12-07T00:00:00"/>
        <d v="2018-12-04T00:00:00"/>
        <d v="2019-01-25T00:00:00"/>
        <d v="2018-12-03T00:00:00"/>
        <d v="2018-12-20T00:00:00"/>
        <d v="2019-12-29T00:00:00"/>
        <d v="2019-11-27T00:00:00"/>
        <d v="2019-12-13T00:00:00"/>
        <d v="2018-12-29T00:00:00"/>
        <s v="29.12/01.02"/>
        <d v="2019-03-04T00:00:00"/>
        <d v="2019-12-27T00:00:00"/>
        <d v="2019-12-12T00:00:00"/>
        <d v="2019-02-08T00:00:00"/>
        <d v="2018-12-18T00:00:00"/>
        <d v="2019-01-18T00:00:00"/>
        <d v="2019-01-17T00:00:00"/>
        <s v="29.12.18/06.02.19/01.02.19"/>
        <d v="2019-01-11T00:00:00"/>
        <d v="2019-12-05T00:00:00"/>
        <d v="2019-01-22T00:00:00"/>
        <d v="2019-12-30T00:00:00"/>
        <d v="2019-12-17T00:00:00"/>
        <d v="2019-12-21T00:00:00"/>
        <d v="2018-12-17T00:00:00"/>
        <d v="2019-02-26T00:00:00"/>
        <d v="2019-12-28T00:00:00"/>
        <d v="2019-02-21T00:00:00"/>
        <d v="2018-01-22T00:00:00"/>
        <d v="2019-12-19T00:00:00"/>
        <d v="2019-02-20T00:00:00"/>
        <d v="2019-12-20T00:00:00"/>
        <d v="2018-12-27T00:00:00"/>
        <d v="2019-01-09T00:00:00"/>
        <d v="2018-12-26T00:00:00"/>
        <d v="2019-01-14T00:00:00"/>
        <d v="2019-04-01T00:00:00"/>
        <d v="2019-02-27T00:00:00"/>
        <d v="2019-02-07T00:00:00"/>
        <d v="2019-03-14T00:00:00"/>
        <d v="2019-02-25T00:00:00"/>
        <d v="2019-03-06T00:00:00"/>
        <d v="2019-04-26T00:00:00"/>
        <d v="2019-03-20T00:00:00"/>
        <d v="2019-03-19T00:00:00"/>
        <d v="2019-03-27T00:00:00"/>
      </sharedItems>
    </cacheField>
    <cacheField name="для бухгалтера2">
      <sharedItems containsBlank="1" containsMixedTypes="1" containsNumber="1" containsInteger="1" count="41">
        <s v="контрагент"/>
        <m/>
        <s v="ТАТУ ПРОФ"/>
        <s v="Сегмент"/>
        <s v="Фреш"/>
        <s v="ИП Круткина с.н"/>
        <s v="ИП Лебедев"/>
        <s v="ИП Бельцова с.м"/>
        <s v="швелл"/>
        <s v="ИП Лебедев Д.В "/>
        <s v="ИП Круткина"/>
        <s v="КРОСС СИТИ"/>
        <s v="ИНТА"/>
        <s v="ИП Бельцова"/>
        <s v="ИП Халиуллин Р.М"/>
        <n v="0"/>
        <s v="Х-МАРКЕТ"/>
        <s v="ИП Халиуллин"/>
        <s v="ладога"/>
        <s v="горизонт"/>
        <s v="скорость"/>
        <s v="звезда"/>
        <s v="ООО &quot;МЕРИДИАН ПЛЮС&quot;"/>
        <s v="клифф"/>
        <s v="АРС"/>
        <s v="транслогистик"/>
        <s v="ООО &quot;ОРГАНИЗАТОР ПЕРЕВОЗОК&quot;"/>
        <s v="мередиан"/>
        <s v="ср/с"/>
        <s v="компас"/>
        <s v="ООО &quot;ПИЛОТ&quot;"/>
        <s v="р/с"/>
        <s v="ООО &quot;ОРГАНИЗАТОР ПЕРЕВОЗОК&quot;/ ООО &quot;МЕРИДИАН ПЛЮС&quot;"/>
        <s v="ООО  &quot;Компакс&quot;"/>
        <s v="ООО &quot;КОМПАКС&quot;"/>
        <s v="ООО Мередианплюс"/>
        <s v="ттг"/>
        <s v="ООО ДИАЛОГ-ТОРГ"/>
        <s v="через наш р/сч"/>
        <s v="ООО ДИАЛОГ -ТОРГ"/>
        <s v="ч/з наш р/сч"/>
      </sharedItems>
    </cacheField>
    <cacheField name="Счет от нас на клиента">
      <sharedItems containsBlank="1" containsMixedTypes="1" containsNumber="1" containsInteger="1" count="439">
        <s v="№ счета"/>
        <n v="1"/>
        <n v="25"/>
        <n v="26"/>
        <n v="21"/>
        <n v="23"/>
        <n v="24"/>
        <n v="22"/>
        <m/>
        <n v="31"/>
        <n v="30"/>
        <n v="29"/>
        <n v="32"/>
        <n v="33"/>
        <n v="42"/>
        <n v="39"/>
        <n v="44"/>
        <n v="45"/>
        <s v="34-1"/>
        <n v="37"/>
        <n v="46"/>
        <n v="47"/>
        <n v="40"/>
        <n v="41"/>
        <n v="43"/>
        <n v="27"/>
        <n v="38"/>
        <n v="18"/>
        <n v="36"/>
        <n v="53"/>
        <n v="49"/>
        <n v="50"/>
        <n v="48"/>
        <n v="62"/>
        <n v="63"/>
        <n v="52"/>
        <n v="51"/>
        <n v="55"/>
        <n v="54"/>
        <n v="56"/>
        <n v="58"/>
        <n v="57"/>
        <n v="73"/>
        <n v="60"/>
        <n v="61"/>
        <n v="59"/>
        <n v="66"/>
        <n v="64"/>
        <n v="65"/>
        <n v="67"/>
        <n v="70"/>
        <n v="69"/>
        <n v="68"/>
        <n v="74"/>
        <n v="75"/>
        <n v="71"/>
        <n v="72"/>
        <n v="91"/>
        <n v="76"/>
        <n v="78"/>
        <n v="77"/>
        <n v="83"/>
        <n v="79"/>
        <n v="81"/>
        <n v="84"/>
        <n v="80"/>
        <n v="88"/>
        <n v="86"/>
        <n v="85"/>
        <n v="82"/>
        <n v="89"/>
        <n v="90"/>
        <n v="95"/>
        <n v="87"/>
        <n v="92"/>
        <n v="93"/>
        <n v="100"/>
        <n v="99"/>
        <n v="96"/>
        <n v="101"/>
        <n v="102"/>
        <n v="98"/>
        <s v="103/98"/>
        <n v="103"/>
        <n v="105"/>
        <n v="106"/>
        <n v="108"/>
        <n v="107"/>
        <n v="109"/>
        <n v="110"/>
        <n v="111"/>
        <n v="112"/>
        <n v="113"/>
        <n v="114"/>
        <n v="115"/>
        <n v="116"/>
        <n v="97"/>
        <n v="117"/>
        <n v="118"/>
        <s v="124/124-01"/>
        <n v="121"/>
        <n v="122"/>
        <n v="119"/>
        <n v="120"/>
        <s v="126/126-01"/>
        <s v="125/125-01"/>
        <s v="123/123-01"/>
        <n v="143"/>
        <n v="129"/>
        <n v="130"/>
        <n v="133"/>
        <n v="132"/>
        <n v="134"/>
        <n v="139"/>
        <n v="137"/>
        <n v="140"/>
        <n v="138"/>
        <n v="141"/>
        <n v="145"/>
        <n v="144"/>
        <n v="0"/>
        <n v="148"/>
        <n v="150"/>
        <n v="146"/>
        <n v="149"/>
        <n v="147"/>
        <n v="136"/>
        <n v="151"/>
        <n v="154"/>
        <n v="157"/>
        <n v="153"/>
        <n v="160"/>
        <s v="158/2018"/>
        <s v="155/2018"/>
        <n v="156"/>
        <n v="172"/>
        <s v="162/2018"/>
        <n v="163"/>
        <n v="161"/>
        <s v="164/2018"/>
        <n v="165"/>
        <n v="167"/>
        <n v="171"/>
        <n v="169"/>
        <n v="166"/>
        <n v="170"/>
        <n v="174"/>
        <n v="168"/>
        <n v="173"/>
        <n v="178"/>
        <n v="175"/>
        <n v="179"/>
        <n v="177"/>
        <n v="180"/>
        <n v="181"/>
        <n v="187"/>
        <n v="182"/>
        <n v="185"/>
        <n v="186"/>
        <n v="184"/>
        <n v="183"/>
        <n v="190"/>
        <n v="191"/>
        <n v="188"/>
        <n v="197"/>
        <n v="189"/>
        <n v="195"/>
        <n v="194"/>
        <n v="200"/>
        <n v="279"/>
        <n v="204"/>
        <n v="198"/>
        <n v="201"/>
        <n v="199"/>
        <n v="193"/>
        <n v="203"/>
        <n v="202"/>
        <n v="196"/>
        <n v="205"/>
        <n v="207"/>
        <n v="192"/>
        <n v="210"/>
        <n v="209"/>
        <n v="233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7"/>
        <n v="223"/>
        <n v="226"/>
        <n v="225"/>
        <n v="224"/>
        <n v="228"/>
        <n v="229"/>
        <n v="247"/>
        <n v="234"/>
        <n v="231"/>
        <n v="241"/>
        <n v="239"/>
        <n v="236"/>
        <n v="237"/>
        <n v="230"/>
        <n v="235"/>
        <n v="248"/>
        <n v="250"/>
        <n v="252"/>
        <n v="256"/>
        <n v="243"/>
        <n v="242"/>
        <n v="259"/>
        <n v="245"/>
        <n v="253"/>
        <n v="258"/>
        <n v="251"/>
        <n v="255"/>
        <n v="246"/>
        <n v="254"/>
        <n v="257"/>
        <n v="244"/>
        <n v="261"/>
        <n v="262"/>
        <n v="263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1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6"/>
        <n v="11"/>
        <n v="9"/>
        <n v="13"/>
        <n v="12"/>
        <n v="14"/>
        <n v="15"/>
        <n v="20"/>
        <n v="17"/>
        <n v="16"/>
        <n v="19"/>
      </sharedItems>
    </cacheField>
    <cacheField name=" 26">
      <sharedItems containsDate="1" containsBlank="1" containsMixedTypes="1" count="191">
        <s v="дата счета"/>
        <d v="2018-05-23T00:00:00"/>
        <d v="2018-04-24T00:00:00"/>
        <m/>
        <d v="2018-05-16T00:00:00"/>
        <d v="2018-05-28T00:00:00"/>
        <d v="2018-05-21T00:00:00"/>
        <d v="2018-05-24T00:00:00"/>
        <d v="2018-05-31T00:00:00"/>
        <d v="2018-05-04T00:00:00"/>
        <d v="2018-05-15T00:00:00"/>
        <d v="2018-03-30T00:00:00"/>
        <d v="2018-05-22T00:00:00"/>
        <d v="2018-06-05T00:00:00"/>
        <d v="2018-06-18T00:00:00"/>
        <d v="2018-06-04T00:00:00"/>
        <d v="2018-06-01T00:00:00"/>
        <d v="2018-06-15T00:00:00"/>
        <d v="2018-06-06T00:00:00"/>
        <d v="2018-06-08T00:00:00"/>
        <d v="2018-06-09T00:00:00"/>
        <d v="2018-06-26T00:00:00"/>
        <d v="2018-06-13T00:00:00"/>
        <d v="2018-06-20T00:00:00"/>
        <d v="2018-06-19T00:00:00"/>
        <d v="2018-06-25T00:00:00"/>
        <d v="2018-06-22T00:00:00"/>
        <d v="2018-06-21T00:00:00"/>
        <d v="2018-07-16T00:00:00"/>
        <d v="2018-06-28T00:00:00"/>
        <d v="2018-06-29T00:00:00"/>
        <d v="2018-07-08T00:00:00"/>
        <d v="2018-07-04T00:00:00"/>
        <d v="2018-07-06T00:00:00"/>
        <d v="2018-07-09T00:00:00"/>
        <d v="2018-07-12T00:00:00"/>
        <d v="2018-07-13T00:00:00"/>
        <d v="2018-07-19T00:00:00"/>
        <d v="2018-07-11T00:00:00"/>
        <d v="2018-07-20T00:00:00"/>
        <d v="2018-07-18T00:00:00"/>
        <d v="2018-08-13T00:00:00"/>
        <d v="2018-07-23T00:00:00"/>
        <d v="2018-07-22T00:00:00"/>
        <d v="2018-07-24T00:00:00"/>
        <d v="2018-07-26T00:00:00"/>
        <d v="2018-07-27T00:00:00"/>
        <d v="2018-08-27T00:00:00"/>
        <d v="2018-07-28T00:00:00"/>
        <d v="2018-07-31T00:00:00"/>
        <d v="2018-08-01T00:00:00"/>
        <d v="2018-08-03T00:00:00"/>
        <d v="2018-08-07T00:00:00"/>
        <d v="2018-08-10T00:00:00"/>
        <d v="2018-08-08T00:00:00"/>
        <d v="2018-08-29T00:00:00"/>
        <d v="2018-08-17T00:00:00"/>
        <d v="2018-08-18T00:00:00"/>
        <d v="2018-08-16T00:00:00"/>
        <d v="2018-08-24T00:00:00"/>
        <d v="2018-08-22T00:00:00"/>
        <d v="2018-08-25T00:00:00"/>
        <d v="2018-08-30T00:00:00"/>
        <n v="0"/>
        <d v="2018-09-01T00:00:00"/>
        <d v="2018-09-03T00:00:00"/>
        <d v="2018-09-02T00:00:00"/>
        <d v="2018-08-31T00:00:00"/>
        <d v="2018-08-21T00:00:00"/>
        <d v="2018-09-05T00:00:00"/>
        <d v="2018-09-08T00:00:00"/>
        <d v="2018-09-13T00:00:00"/>
        <d v="2018-09-07T00:00:00"/>
        <d v="2018-09-06T00:00:00"/>
        <d v="2018-09-10T00:00:00"/>
        <d v="2018-09-12T00:00:00"/>
        <d v="2018-09-11T00:00:00"/>
        <d v="2018-09-15T00:00:00"/>
        <d v="2018-09-14T00:00:00"/>
        <d v="2018-09-17T00:00:00"/>
        <d v="2018-09-20T00:00:00"/>
        <d v="2018-09-19T00:00:00"/>
        <d v="2018-09-21T00:00:00"/>
        <d v="2018-09-24T00:00:00"/>
        <d v="2018-09-22T00:00:00"/>
        <d v="2018-09-27T00:00:00"/>
        <d v="2018-09-25T00:00:00"/>
        <d v="2018-09-28T00:00:00"/>
        <d v="2018-09-26T00:00:00"/>
        <d v="2018-11-06T00:00:00"/>
        <d v="2018-10-01T00:00:00"/>
        <d v="2018-10-29T00:00:00"/>
        <d v="2018-09-29T00:00:00"/>
        <d v="2018-09-30T00:00:00"/>
        <d v="2018-10-03T00:00:00"/>
        <d v="2018-10-02T00:00:00"/>
        <d v="2018-10-04T00:00:00"/>
        <d v="2018-10-06T00:00:00"/>
        <d v="2018-10-05T00:00:00"/>
        <d v="2018-10-08T00:00:00"/>
        <d v="2018-10-13T00:00:00"/>
        <d v="2018-10-09T00:00:00"/>
        <d v="2018-10-12T00:00:00"/>
        <d v="2018-10-10T00:00:00"/>
        <d v="2018-10-15T00:00:00"/>
        <d v="2018-10-16T00:00:00"/>
        <d v="2018-10-17T00:00:00"/>
        <d v="2018-10-20T00:00:00"/>
        <d v="2018-10-19T00:00:00"/>
        <d v="2018-10-18T00:00:00"/>
        <d v="2018-10-23T00:00:00"/>
        <d v="2018-10-22T00:00:00"/>
        <d v="2018-10-27T00:00:00"/>
        <d v="2018-10-24T00:00:00"/>
        <d v="2018-10-25T00:00:00"/>
        <d v="2018-10-26T00:00:00"/>
        <d v="2018-10-28T00:00:00"/>
        <d v="2018-10-30T00:00:00"/>
        <d v="2018-11-01T00:00:00"/>
        <d v="2018-11-03T00:00:00"/>
        <d v="2018-11-10T00:00:00"/>
        <d v="2018-11-07T00:00:00"/>
        <d v="2018-11-09T00:00:00"/>
        <d v="2018-11-08T00:00:00"/>
        <d v="2018-11-12T00:00:00"/>
        <d v="2018-11-13T00:00:00"/>
        <d v="2018-11-14T00:00:00"/>
        <d v="2018-11-15T00:00:00"/>
        <d v="2018-11-16T00:00:00"/>
        <d v="2018-11-17T00:00:00"/>
        <d v="2018-11-20T00:00:00"/>
        <d v="2018-11-19T00:00:00"/>
        <d v="2019-11-19T00:00:00"/>
        <d v="2019-12-14T00:00:00"/>
        <d v="2019-11-23T00:00:00"/>
        <d v="2018-11-24T00:00:00"/>
        <d v="2018-11-22T00:00:00"/>
        <d v="2019-11-20T00:00:00"/>
        <d v="2018-11-21T00:00:00"/>
        <d v="2018-11-23T00:00:00"/>
        <d v="2019-11-22T00:00:00"/>
        <d v="2019-11-26T00:00:00"/>
        <d v="2018-11-27T00:00:00"/>
        <d v="2018-11-25T00:00:00"/>
        <d v="2019-11-25T00:00:00"/>
        <d v="2018-11-26T00:00:00"/>
        <d v="2019-11-27T00:00:00"/>
        <d v="2019-11-28T00:00:00"/>
        <d v="2019-11-29T00:00:00"/>
        <d v="2018-12-01T00:00:00"/>
        <d v="2018-11-28T00:00:00"/>
        <d v="2018-11-30T00:00:00"/>
        <d v="2019-11-30T00:00:00"/>
        <d v="2018-11-29T00:00:00"/>
        <d v="2018-12-03T00:00:00"/>
        <d v="2019-12-04T00:00:00"/>
        <d v="2019-12-03T00:00:00"/>
        <d v="2019-12-05T00:00:00"/>
        <d v="2018-12-04T00:00:00"/>
        <d v="2019-12-08T00:00:00"/>
        <d v="2018-12-05T00:00:00"/>
        <d v="2018-12-07T00:00:00"/>
        <d v="2018-12-10T00:00:00"/>
        <d v="2018-12-11T00:00:00"/>
        <d v="2019-12-11T00:00:00"/>
        <d v="2019-12-12T00:00:00"/>
        <d v="2019-12-13T00:00:00"/>
        <d v="2019-12-17T00:00:00"/>
        <d v="2019-12-18T00:00:00"/>
        <d v="2019-12-19T00:00:00"/>
        <d v="2019-12-21T00:00:00"/>
        <d v="2019-12-20T00:00:00"/>
        <d v="2019-12-06T00:00:00"/>
        <d v="2019-01-14T00:00:00"/>
        <d v="2019-01-28T00:00:00"/>
        <d v="2019-01-21T00:00:00"/>
        <d v="2019-01-17T00:00:00"/>
        <d v="2019-01-20T00:00:00"/>
        <d v="2019-01-22T00:00:00"/>
        <d v="2019-01-31T00:00:00"/>
        <d v="2019-02-05T00:00:00"/>
        <d v="2019-02-07T00:00:00"/>
        <d v="2019-02-13T00:00:00"/>
        <d v="2019-02-14T00:00:00"/>
        <d v="2019-02-28T00:00:00"/>
        <d v="2019-02-15T00:00:00"/>
        <d v="2019-02-18T00:00:00"/>
        <d v="2019-02-19T00:00:00"/>
        <d v="2019-02-21T00:00:00"/>
        <d v="2019-02-26T00:00:00"/>
        <d v="2019-02-22T00:00:00"/>
      </sharedItems>
    </cacheField>
    <cacheField name=" 27">
      <sharedItems containsBlank="1" containsMixedTypes="1" containsNumber="1" count="165">
        <s v="сумма счета"/>
        <s v="ххх"/>
        <n v="19000"/>
        <n v="34000"/>
        <n v="76700"/>
        <n v="21000"/>
        <n v="54800"/>
        <n v="53100"/>
        <n v="0"/>
        <n v="94000"/>
        <n v="40082.839999999997"/>
        <n v="55000"/>
        <n v="149000"/>
        <n v="61000"/>
        <n v="51000"/>
        <n v="45000"/>
        <n v="268000"/>
        <n v="50000"/>
        <n v="173000"/>
        <n v="169000"/>
        <n v="124028.18"/>
        <n v="78600"/>
        <n v="93000"/>
        <n v="43000"/>
        <n v="87000"/>
        <n v="66000"/>
        <n v="175000"/>
        <n v="18000"/>
        <n v="160000"/>
        <n v="137000"/>
        <n v="143000"/>
        <n v="118000"/>
        <n v="15000"/>
        <n v="62000"/>
        <n v="185000"/>
        <n v="180000"/>
        <n v="182000"/>
        <n v="108000"/>
        <n v="134000"/>
        <n v="29000"/>
        <n v="115000"/>
        <n v="35000"/>
        <n v="97000"/>
        <n v="130000"/>
        <n v="161000"/>
        <n v="131250"/>
        <n v="77000"/>
        <n v="103000"/>
        <n v="60000"/>
        <n v="110289.15"/>
        <n v="30000"/>
        <n v="136900"/>
        <n v="56500"/>
        <n v="142000"/>
        <n v="163000"/>
        <n v="34220"/>
        <n v="232000"/>
        <n v="25000"/>
        <n v="195000"/>
        <n v="190000"/>
        <n v="12000"/>
        <n v="37000"/>
        <n v="38000"/>
        <n v="59000"/>
        <n v="198000"/>
        <n v="14000"/>
        <n v="56000"/>
        <n v="129800"/>
        <n v="16000"/>
        <n v="187000"/>
        <n v="73000"/>
        <n v="12600"/>
        <n v="272000"/>
        <n v="192000"/>
        <n v="70000"/>
        <n v="28000"/>
        <n v="33000"/>
        <n v="72000"/>
        <n v="11000"/>
        <n v="27000"/>
        <n v="173500"/>
        <n v="96000"/>
        <n v="146000"/>
        <n v="176000"/>
        <n v="36000"/>
        <n v="31000"/>
        <n v="13000"/>
        <n v="43500"/>
        <n v="63000"/>
        <n v="260000"/>
        <n v="22000"/>
        <n v="10000"/>
        <n v="67000"/>
        <n v="170000"/>
        <n v="40000"/>
        <n v="57000"/>
        <n v="108947.97"/>
        <n v="65000"/>
        <n v="158230.16"/>
        <n v="69000"/>
        <n v="210000"/>
        <n v="23000"/>
        <n v="127597"/>
        <n v="133327"/>
        <n v="348100"/>
        <n v="24000"/>
        <n v="46000"/>
        <n v="84000"/>
        <n v="123000"/>
        <n v="17000"/>
        <n v="52000"/>
        <n v="126000"/>
        <n v="38940"/>
        <n v="95000"/>
        <n v="58000"/>
        <n v="39000"/>
        <n v="224573"/>
        <n v="76000"/>
        <n v="167000"/>
        <n v="190398"/>
        <n v="32000"/>
        <n v="140000"/>
        <n v="26000"/>
        <n v="80000"/>
        <n v="56640"/>
        <n v="68000"/>
        <m/>
        <n v="98000"/>
        <n v="13500"/>
        <n v="83000"/>
        <n v="34928"/>
        <n v="42480"/>
        <n v="152150"/>
        <n v="168440"/>
        <n v="25500"/>
        <n v="100000"/>
        <n v="27500"/>
        <n v="121000"/>
        <n v="54000"/>
        <n v="158322.35999999999"/>
        <n v="82000"/>
        <n v="74000"/>
        <n v="200000"/>
        <n v="30700"/>
        <n v="7400"/>
        <n v="112000"/>
        <n v="20000"/>
        <n v="45500"/>
        <n v="135000"/>
        <n v="125000"/>
        <n v="25960"/>
        <n v="28500"/>
        <n v="75000"/>
        <n v="110000"/>
        <n v="19500"/>
        <n v="308181"/>
        <n v="191031"/>
        <n v="501958"/>
        <n v="2750"/>
        <n v="3470"/>
        <n v="206009.93"/>
        <n v="207311.78"/>
        <n v="172420.88"/>
        <n v="51650"/>
        <n v="79000"/>
      </sharedItems>
    </cacheField>
    <cacheField name=" 28" numFmtId="0">
      <sharedItems containsBlank="1" count="5">
        <s v="валюта счета"/>
        <s v="РУБ"/>
        <s v="RUB"/>
        <m/>
        <s v="EUR"/>
      </sharedItems>
    </cacheField>
    <cacheField name="для бухгалтера3">
      <sharedItems containsBlank="1" containsMixedTypes="1" containsNumber="1" containsInteger="1" count="320">
        <s v="номер счет-фактур"/>
        <m/>
        <n v="92"/>
        <n v="88"/>
        <n v="89"/>
        <n v="101"/>
        <n v="87"/>
        <n v="104"/>
        <n v="103"/>
        <n v="102"/>
        <n v="111"/>
        <n v="97"/>
        <n v="143"/>
        <n v="0"/>
        <n v="148"/>
        <n v="153"/>
        <n v="154"/>
        <n v="160"/>
        <n v="164"/>
        <n v="174"/>
        <n v="169"/>
        <n v="168"/>
        <n v="173"/>
        <n v="180"/>
        <n v="187"/>
        <n v="189"/>
        <n v="178"/>
        <n v="181"/>
        <n v="192"/>
        <n v="186"/>
        <n v="184"/>
        <n v="182"/>
        <n v="183"/>
        <n v="202"/>
        <n v="203"/>
        <n v="188"/>
        <n v="197"/>
        <n v="224"/>
        <n v="193"/>
        <n v="199"/>
        <n v="279"/>
        <n v="205"/>
        <n v="225"/>
        <n v="206"/>
        <n v="191"/>
        <n v="196"/>
        <n v="195"/>
        <n v="198"/>
        <n v="201"/>
        <n v="207"/>
        <n v="190"/>
        <n v="210"/>
        <n v="209"/>
        <n v="235"/>
        <n v="208"/>
        <n v="211"/>
        <n v="214"/>
        <n v="212"/>
        <n v="220"/>
        <n v="218"/>
        <n v="216"/>
        <n v="215"/>
        <n v="217"/>
        <n v="219"/>
        <n v="213"/>
        <n v="222"/>
        <n v="221"/>
        <n v="229"/>
        <n v="223"/>
        <n v="234"/>
        <n v="228"/>
        <n v="227"/>
        <n v="226"/>
        <n v="230"/>
        <n v="231"/>
        <n v="247"/>
        <n v="236"/>
        <n v="233"/>
        <n v="241"/>
        <n v="240"/>
        <n v="238"/>
        <n v="239"/>
        <n v="232"/>
        <n v="237"/>
        <n v="249"/>
        <n v="250"/>
        <n v="252"/>
        <n v="256"/>
        <n v="243"/>
        <n v="244"/>
        <n v="242"/>
        <n v="259"/>
        <n v="246"/>
        <n v="253"/>
        <n v="258"/>
        <n v="251"/>
        <n v="255"/>
        <n v="254"/>
        <n v="257"/>
        <n v="245"/>
        <n v="261"/>
        <n v="262"/>
        <n v="265"/>
        <n v="267"/>
        <n v="260"/>
        <n v="268"/>
        <n v="269"/>
        <n v="272"/>
        <n v="274"/>
        <n v="266"/>
        <n v="357"/>
        <n v="283"/>
        <n v="278"/>
        <n v="280"/>
        <n v="277"/>
        <n v="270"/>
        <n v="271"/>
        <n v="281"/>
        <n v="295"/>
        <n v="273"/>
        <n v="282"/>
        <n v="275"/>
        <n v="276"/>
        <n v="289"/>
        <n v="286"/>
        <n v="287"/>
        <n v="296"/>
        <n v="288"/>
        <n v="290"/>
        <n v="285"/>
        <n v="284"/>
        <n v="298"/>
        <n v="297"/>
        <n v="303"/>
        <n v="299"/>
        <n v="294"/>
        <n v="301"/>
        <n v="292"/>
        <n v="304"/>
        <n v="291"/>
        <n v="302"/>
        <n v="305"/>
        <n v="313"/>
        <n v="300"/>
        <n v="293"/>
        <n v="314"/>
        <n v="317"/>
        <n v="312"/>
        <n v="311"/>
        <n v="319"/>
        <n v="320"/>
        <n v="337"/>
        <n v="323"/>
        <n v="322"/>
        <n v="328"/>
        <n v="318"/>
        <n v="354"/>
        <n v="316"/>
        <n v="324"/>
        <n v="321"/>
        <n v="329"/>
        <n v="338"/>
        <n v="335"/>
        <n v="326"/>
        <n v="332"/>
        <n v="330"/>
        <n v="331"/>
        <n v="345"/>
        <n v="344"/>
        <n v="346"/>
        <n v="333"/>
        <n v="336"/>
        <n v="310"/>
        <n v="366"/>
        <n v="334"/>
        <n v="327"/>
        <n v="325"/>
        <n v="342"/>
        <n v="315"/>
        <n v="438"/>
        <n v="436"/>
        <n v="343"/>
        <n v="352"/>
        <n v="375"/>
        <n v="388"/>
        <n v="365"/>
        <n v="439"/>
        <n v="350"/>
        <n v="339"/>
        <n v="440"/>
        <n v="349"/>
        <n v="356"/>
        <n v="382"/>
        <n v="347"/>
        <n v="340"/>
        <n v="442"/>
        <n v="362"/>
        <n v="341"/>
        <n v="443"/>
        <n v="348"/>
        <n v="367"/>
        <n v="381"/>
        <n v="377"/>
        <n v="358"/>
        <n v="368"/>
        <n v="351"/>
        <n v="361"/>
        <n v="353"/>
        <n v="359"/>
        <n v="441"/>
        <n v="449"/>
        <n v="370"/>
        <n v="445"/>
        <n v="386"/>
        <n v="387"/>
        <n v="406"/>
        <n v="369"/>
        <n v="363"/>
        <n v="384"/>
        <n v="409"/>
        <n v="385"/>
        <n v="360"/>
        <n v="410"/>
        <n v="401"/>
        <n v="372"/>
        <n v="444"/>
        <n v="413"/>
        <n v="402"/>
        <n v="364"/>
        <n v="374"/>
        <n v="376"/>
        <n v="408"/>
        <n v="371"/>
        <n v="448"/>
        <n v="405"/>
        <n v="450"/>
        <n v="407"/>
        <n v="447"/>
        <n v="446"/>
        <n v="373"/>
        <n v="411"/>
        <n v="383"/>
        <n v="428"/>
        <n v="433"/>
        <n v="421"/>
        <n v="458"/>
        <n v="426"/>
        <n v="389"/>
        <n v="434"/>
        <n v="457"/>
        <n v="470"/>
        <n v="459"/>
        <n v="429"/>
        <n v="391"/>
        <n v="427"/>
        <n v="380"/>
        <n v="379"/>
        <n v="398"/>
        <n v="395"/>
        <n v="397"/>
        <n v="396"/>
        <n v="399"/>
        <n v="400"/>
        <n v="417"/>
        <n v="418"/>
        <n v="460"/>
        <n v="419"/>
        <n v="461"/>
        <n v="469"/>
        <n v="455"/>
        <n v="393"/>
        <n v="392"/>
        <n v="420"/>
        <n v="422"/>
        <n v="462"/>
        <n v="423"/>
        <n v="424"/>
        <n v="431"/>
        <n v="430"/>
        <n v="451"/>
        <n v="464"/>
        <n v="466"/>
        <n v="394"/>
        <n v="463"/>
        <n v="425"/>
        <n v="465"/>
        <n v="432"/>
        <n v="467"/>
        <n v="435"/>
        <n v="437"/>
        <n v="468"/>
        <n v="452"/>
        <n v="453"/>
        <n v="454"/>
        <n v="2"/>
        <n v="3"/>
        <n v="10"/>
        <n v="1"/>
        <n v="6"/>
        <n v="11"/>
        <n v="9"/>
        <n v="13"/>
        <n v="23"/>
        <n v="12"/>
        <n v="26"/>
        <n v="27"/>
        <n v="22"/>
        <n v="14"/>
        <n v="24"/>
        <n v="25"/>
        <n v="15"/>
        <n v="20"/>
        <n v="17"/>
        <n v="16"/>
        <n v="18"/>
        <n v="19"/>
        <n v="21"/>
        <n v="31"/>
        <n v="30"/>
        <n v="29"/>
      </sharedItems>
    </cacheField>
    <cacheField name="для бухгалтера4">
      <sharedItems containsDate="1" containsBlank="1" containsMixedTypes="1" count="123">
        <s v="дата счет фактуры"/>
        <m/>
        <d v="2018-07-19T00:00:00"/>
        <d v="2018-07-13T00:00:00"/>
        <d v="2018-07-25T00:00:00"/>
        <d v="2018-07-27T00:00:00"/>
        <d v="2018-07-26T00:00:00"/>
        <d v="2018-07-31T00:00:00"/>
        <d v="2018-07-20T00:00:00"/>
        <d v="2018-08-29T00:00:00"/>
        <n v="0"/>
        <d v="2018-09-04T00:00:00"/>
        <d v="2018-09-07T00:00:00"/>
        <d v="2018-09-09T00:00:00"/>
        <d v="2018-09-13T00:00:00"/>
        <d v="2018-09-14T00:00:00"/>
        <d v="2018-09-20T00:00:00"/>
        <d v="2018-09-17T00:00:00"/>
        <d v="2018-09-25T00:00:00"/>
        <d v="2018-10-01T00:00:00"/>
        <d v="2018-09-24T00:00:00"/>
        <d v="2018-10-02T00:00:00"/>
        <d v="2018-09-28T00:00:00"/>
        <d v="2018-10-09T00:00:00"/>
        <d v="2018-11-06T00:00:00"/>
        <d v="2018-10-04T00:00:00"/>
        <d v="2018-10-03T00:00:00"/>
        <d v="2018-10-11T00:00:00"/>
        <d v="2018-10-05T00:00:00"/>
        <d v="2018-10-08T00:00:00"/>
        <d v="2018-10-07T00:00:00"/>
        <d v="2018-10-10T00:00:00"/>
        <d v="2018-10-13T00:00:00"/>
        <d v="2018-10-12T00:00:00"/>
        <d v="2018-10-16T00:00:00"/>
        <d v="2018-10-17T00:00:00"/>
        <d v="2018-10-18T00:00:00"/>
        <d v="2018-10-15T00:00:00"/>
        <d v="2018-10-19T00:00:00"/>
        <d v="2018-10-23T00:00:00"/>
        <d v="2018-10-22T00:00:00"/>
        <d v="2018-10-26T00:00:00"/>
        <d v="2018-10-24T00:00:00"/>
        <d v="2018-10-25T00:00:00"/>
        <d v="2018-10-29T00:00:00"/>
        <d v="2018-10-30T00:00:00"/>
        <d v="2018-10-27T00:00:00"/>
        <d v="2018-11-01T00:00:00"/>
        <d v="2018-11-02T00:00:00"/>
        <d v="2018-11-07T00:00:00"/>
        <d v="2018-11-09T00:00:00"/>
        <d v="2018-11-13T00:00:00"/>
        <d v="2018-11-10T00:00:00"/>
        <d v="2018-11-08T00:00:00"/>
        <d v="2018-11-12T00:00:00"/>
        <d v="2018-11-14T00:00:00"/>
        <d v="2018-11-15T00:00:00"/>
        <d v="2018-11-16T00:00:00"/>
        <d v="2018-11-20T00:00:00"/>
        <d v="2018-11-19T00:00:00"/>
        <d v="2018-11-23T00:00:00"/>
        <d v="2018-11-17T00:00:00"/>
        <d v="2019-11-20T00:00:00"/>
        <d v="2018-11-22T00:00:00"/>
        <d v="2019-11-21T00:00:00"/>
        <d v="2019-11-19T00:00:00"/>
        <d v="2018-11-24T00:00:00"/>
        <d v="2019-12-14T00:00:00"/>
        <d v="2019-11-23T00:00:00"/>
        <d v="2019-11-26T00:00:00"/>
        <d v="2019-11-27T00:00:00"/>
        <d v="2018-11-26T00:00:00"/>
        <d v="2018-11-27T00:00:00"/>
        <d v="2018-11-28T00:00:00"/>
        <d v="2018-11-29T00:00:00"/>
        <d v="2019-12-04T00:00:00"/>
        <d v="2019-11-29T00:00:00"/>
        <d v="2019-12-03T00:00:00"/>
        <d v="2018-12-03T00:00:00"/>
        <d v="2018-12-04T00:00:00"/>
        <d v="2018-11-30T00:00:00"/>
        <d v="2019-11-28T00:00:00"/>
        <d v="2019-12-07T00:00:00"/>
        <d v="2018-12-06T00:00:00"/>
        <d v="2019-12-05T00:00:00"/>
        <d v="2019-12-01T00:00:00"/>
        <d v="2019-12-06T00:00:00"/>
        <d v="2019-12-10T00:00:00"/>
        <d v="2018-12-05T00:00:00"/>
        <d v="2019-12-08T00:00:00"/>
        <d v="2018-12-10T00:00:00"/>
        <d v="2019-12-11T00:00:00"/>
        <d v="2018-12-07T00:00:00"/>
        <d v="2018-12-11T00:00:00"/>
        <d v="2019-12-12T00:00:00"/>
        <d v="2019-12-13T00:00:00"/>
        <d v="2019-12-21T00:00:00"/>
        <d v="2019-12-20T00:00:00"/>
        <d v="2019-12-19T00:00:00"/>
        <d v="2019-12-24T00:00:00"/>
        <d v="2019-12-17T00:00:00"/>
        <d v="2019-12-18T00:00:00"/>
        <d v="2019-12-15T00:00:00"/>
        <d v="2019-12-26T00:00:00"/>
        <d v="2019-01-23T00:00:00"/>
        <d v="2019-02-06T00:00:00"/>
        <d v="2019-01-21T00:00:00"/>
        <d v="2019-01-24T00:00:00"/>
        <d v="2019-01-20T00:00:00"/>
        <d v="2019-02-08T00:00:00"/>
        <d v="2019-02-04T00:00:00"/>
        <d v="2019-02-07T00:00:00"/>
        <d v="2019-02-14T00:00:00"/>
        <d v="2019-02-13T00:00:00"/>
        <d v="2019-02-15T00:00:00"/>
        <d v="2019-02-16T00:00:00"/>
        <d v="2019-03-01T00:00:00"/>
        <d v="2019-02-18T00:00:00"/>
        <d v="2019-02-20T00:00:00"/>
        <d v="2019-02-21T00:00:00"/>
        <d v="2019-02-23T00:00:00"/>
        <d v="2019-02-28T00:00:00"/>
        <d v="2019-02-25T00:00:00"/>
      </sharedItems>
    </cacheField>
    <cacheField name=" 29" numFmtId="0">
      <sharedItems containsBlank="1" count="2">
        <s v="если не принят, причина?"/>
        <m/>
      </sharedItems>
    </cacheField>
    <cacheField name=" 30">
      <sharedItems containsBlank="1" containsMixedTypes="1" containsNumber="1" containsInteger="1" count="149">
        <s v="номер накладной ЕМС"/>
        <m/>
        <s v="EF001298529RU"/>
        <s v="EF004943345RU"/>
        <s v="EF001299073RU"/>
        <s v="EF001298532RU"/>
        <s v="EF001298546RU"/>
        <s v="EF001299113RU"/>
        <s v="Y0049010917"/>
        <s v="EF001299060RU"/>
        <s v="EF001299144RU"/>
        <s v="отдала"/>
        <s v="EF001301568RU"/>
        <s v="EF001296911RU"/>
        <s v="EF001301510RU"/>
        <s v="EF001301585RU"/>
        <s v="EF001301599RU"/>
        <s v="EF001303436RU"/>
        <s v="ЕF001301523RU"/>
        <s v="EF001301608RU"/>
        <s v="EF001303422RU"/>
        <s v="EF001301537RU"/>
        <s v="EF001301545RU"/>
        <s v="EF001303440RU"/>
        <s v="EF001296939RU"/>
        <s v="Y0049010702"/>
        <s v="EF00130154RU"/>
        <s v="ЕF001303419RU"/>
        <s v="отправка скан 31.07"/>
        <s v="EF001303396RU"/>
        <s v="EF001303498RU"/>
        <s v="EF001303467RU"/>
        <s v="EF001296942RU"/>
        <s v="отправлено на инвойс 03.08"/>
        <s v="EF001302550RU"/>
        <s v="EF001302529RU"/>
        <s v="скан 17.08"/>
        <s v="скан 16.08"/>
        <s v="скан"/>
        <s v="скан 31.08"/>
        <s v="скан 24.08"/>
        <s v="скан 21.08"/>
        <s v="EF001302489RU"/>
        <s v="отправила скан 31.08"/>
        <s v="Y0049010908"/>
        <s v="EF001205717RU"/>
        <s v="EF001205535RU"/>
        <s v="EF001205544RU"/>
        <s v="отправила скан 10.09 EF001302475RU"/>
        <s v="отправила скан 31,08"/>
        <n v="0"/>
        <s v="отправила скан"/>
        <s v="EF004917800RU"/>
        <s v="EF001205632RU"/>
        <s v="Y0049010891"/>
        <s v="отправлен скан"/>
        <s v="EF001205629RU"/>
        <s v="отпрпвила скан"/>
        <s v="EF001205575RU"/>
        <s v="EF001205589RU"/>
        <s v="EF001205558RU"/>
        <s v="EF001210941RU"/>
        <s v="EF001209197RU"/>
        <s v="EF001209210RU"/>
        <s v="EF001205561RU"/>
        <s v="отправлено"/>
        <s v="EF001210915RU"/>
        <s v="EF001209237RU"/>
        <s v="EF001209223RU"/>
        <s v="EF001210884RU"/>
        <s v="EF001210059RU"/>
        <s v="EF00121045RU"/>
        <s v="EF001210822RU"/>
        <s v="отправила скан "/>
        <s v="EF001210147RU"/>
        <s v="EF001215087RU"/>
        <s v="EF001209206RU"/>
        <s v="EF001215073RU"/>
        <s v="EF001210076RU"/>
        <s v="EF001210836RU"/>
        <s v="EF001210853RU"/>
        <s v="EF001215135RU"/>
        <s v="EF001210266RU"/>
        <s v="EF001210938RU"/>
        <s v="EF001215158RU"/>
        <s v="продублировала отправку"/>
        <s v="EF001215100RU"/>
        <s v="EF001215113RU"/>
        <s v="EF001210252RU"/>
        <s v="EF001210249RU"/>
        <s v="EF001210062RU"/>
        <s v="отправила скан 19.10"/>
        <s v="EF001215175RU"/>
        <s v="EF001210204RU"/>
        <s v="EF001215144RU"/>
        <s v="отправила скан EF 0012"/>
        <s v="EF001210102RU"/>
        <s v="EF001212810RU"/>
        <s v="EF001210181RU"/>
        <s v="EF001210195RU"/>
        <s v="EF001210221RU"/>
        <s v="EF001212899RU"/>
        <s v="EF001212837RU"/>
        <s v="EF001212942RU"/>
        <s v="вызвала курьера на завтра"/>
        <s v="буду вызывать курьера"/>
        <s v="EF001211726RU"/>
        <s v="EF001208364RU"/>
        <s v="EF001147775RU"/>
        <s v="EF001212885RU"/>
        <s v="EF001208378RU"/>
        <s v="EF001214807RU"/>
        <s v="EF001214824RU"/>
        <s v="вызвали курьера "/>
        <s v="вызвала курьера"/>
        <s v="EF001214775RU"/>
        <s v="ED02444975RU"/>
        <s v="EF001211709RU"/>
        <s v="EF001211690RU"/>
        <s v="EF001214815RU"/>
        <s v="EF001211712RU"/>
        <s v="EF001211743RU"/>
        <s v="вызвала курьера "/>
        <s v="курьер сегодня 16.01 ДСВ"/>
        <s v="ориг 15.01"/>
        <s v="отправила Роме скан"/>
        <s v="отправила скан 17.01"/>
        <s v="вызвала курьера на завтра "/>
        <s v="отправила 16.01"/>
        <s v="скан 15.01"/>
        <s v="скан 16.01"/>
        <s v="отправила скан 16.01"/>
        <s v="отдала скан 16.01"/>
        <s v="отправила скан 15.01"/>
        <s v="курьер сегодня 16.01.208"/>
        <s v="скан 12.12"/>
        <s v="скан 27.12"/>
        <s v="скан 11.01"/>
        <s v="скан 21.01"/>
        <s v="скан 21.12"/>
        <s v="ED024444998RU"/>
        <s v="курьер "/>
        <s v="курьр"/>
        <s v="курьер на завтра 12.01"/>
        <s v="скан отправлен 20.02"/>
        <s v="отправлен скан 26.02"/>
        <s v="отправлен скан 28.02"/>
        <s v="скан отправлен 28.02"/>
        <s v="скан отправлен 01.03"/>
      </sharedItems>
    </cacheField>
    <cacheField name=" 31">
      <sharedItems containsDate="1" containsBlank="1" containsMixedTypes="1" count="72">
        <s v="дата отправки"/>
        <d v="2018-05-23T00:00:00"/>
        <m/>
        <d v="2018-05-28T00:00:00"/>
        <d v="2018-06-14T00:00:00"/>
        <d v="2018-06-04T00:00:00"/>
        <d v="2018-06-21T00:00:00"/>
        <d v="2018-07-02T00:00:00"/>
        <d v="2018-07-17T00:00:00"/>
        <d v="2018-07-10T00:00:00"/>
        <d v="2018-06-22T00:00:00"/>
        <d v="2018-07-09T00:00:00"/>
        <d v="2018-07-12T00:00:00"/>
        <s v="отправка на инвойс 26.07"/>
        <s v="скан 06.07"/>
        <s v="скан 30.07"/>
        <s v="скан 17.07"/>
        <d v="2018-07-24T00:00:00"/>
        <d v="2018-08-08T00:00:00"/>
        <d v="2018-08-01T00:00:00"/>
        <s v="отправка на инвойс 27.07"/>
        <s v="скан 17.07.2018"/>
        <s v="скан 03.08"/>
        <s v="скан "/>
        <d v="2018-08-14T00:00:00"/>
        <d v="2018-08-29T00:00:00"/>
        <d v="2018-08-17T00:00:00"/>
        <d v="2018-08-16T00:00:00"/>
        <d v="2018-08-31T00:00:00"/>
        <d v="2018-08-24T00:00:00"/>
        <d v="2018-08-21T00:00:00"/>
        <d v="2018-09-11T00:00:00"/>
        <d v="2018-08-11T00:00:00"/>
        <s v="скан 22.08/04.09"/>
        <d v="2018-09-04T00:00:00"/>
        <n v="0"/>
        <d v="2018-09-13T00:00:00"/>
        <d v="2018-10-10T00:00:00"/>
        <d v="2018-09-25T00:00:00"/>
        <d v="2018-09-05T00:00:00"/>
        <d v="2018-09-12T00:00:00"/>
        <d v="2018-10-03T00:00:00"/>
        <d v="2018-09-19T00:00:00"/>
        <d v="2018-10-17T00:00:00"/>
        <d v="2018-10-09T00:00:00"/>
        <d v="2018-09-24T00:00:00"/>
        <d v="2018-10-15T00:00:00"/>
        <d v="2018-11-08T00:00:00"/>
        <d v="2018-10-19T00:00:00"/>
        <d v="2018-10-24T00:00:00"/>
        <d v="2018-10-05T00:00:00"/>
        <d v="2018-10-25T00:00:00"/>
        <d v="2018-11-01T00:00:00"/>
        <d v="2018-10-08T00:00:00"/>
        <d v="2018-10-16T00:00:00"/>
        <d v="2018-11-30T00:00:00"/>
        <d v="2018-10-22T00:00:00"/>
        <d v="2018-11-12T00:00:00"/>
        <d v="2018-10-26T00:00:00"/>
        <d v="2018-10-31T00:00:00"/>
        <d v="2018-12-05T00:00:00"/>
        <d v="2018-12-12T00:00:00"/>
        <d v="2018-11-14T00:00:00"/>
        <d v="2018-11-21T00:00:00"/>
        <d v="2018-12-04T00:00:00"/>
        <d v="2018-11-20T00:00:00"/>
        <d v="2018-12-14T00:00:00"/>
        <d v="2018-11-28T00:00:00"/>
        <d v="2018-11-22T00:00:00"/>
        <d v="2018-11-26T00:00:00"/>
        <d v="2019-01-17T00:00:00"/>
        <d v="2019-02-14T00:00:00"/>
      </sharedItems>
    </cacheField>
    <cacheField name=" 32">
      <sharedItems containsDate="1" containsBlank="1" containsMixedTypes="1" count="106">
        <s v="Дата оплаты"/>
        <m/>
        <d v="2018-06-24T00:00:00"/>
        <d v="2018-05-23T00:00:00"/>
        <d v="2018-05-18T00:00:00"/>
        <d v="2018-05-11T00:00:00"/>
        <d v="2018-06-04T00:00:00"/>
        <d v="2018-06-14T00:00:00"/>
        <d v="2018-06-11T00:00:00"/>
        <d v="2018-07-04T00:00:00"/>
        <d v="2018-06-19T00:00:00"/>
        <d v="2018-06-30T00:00:00"/>
        <d v="2018-06-01T00:00:00"/>
        <d v="2018-05-25T00:00:00"/>
        <d v="2018-07-19T00:00:00"/>
        <d v="2018-04-14T00:00:00"/>
        <d v="2018-06-27T00:00:00"/>
        <d v="2018-06-17T00:00:00"/>
        <d v="2018-06-23T00:00:00"/>
        <d v="2018-07-18T00:00:00"/>
        <d v="2018-08-01T00:00:00"/>
        <d v="2018-06-26T00:00:00"/>
        <d v="2018-07-05T00:00:00"/>
        <d v="2018-07-13T00:00:00"/>
        <d v="2018-07-07T00:00:00"/>
        <d v="2018-07-09T00:00:00"/>
        <d v="2018-07-10T00:00:00"/>
        <d v="2018-07-25T00:00:00"/>
        <d v="2018-07-20T00:00:00"/>
        <d v="2018-07-22T00:00:00"/>
        <d v="2018-07-30T00:00:00"/>
        <d v="2018-07-28T00:00:00"/>
        <d v="2018-08-12T00:00:00"/>
        <d v="2018-07-17T00:00:00"/>
        <d v="2018-07-26T00:00:00"/>
        <d v="2018-08-07T00:00:00"/>
        <d v="2018-07-24T00:00:00"/>
        <d v="2018-08-14T00:00:00"/>
        <d v="2018-08-06T00:00:00"/>
        <d v="2018-08-24T00:00:00"/>
        <d v="2018-08-03T00:00:00"/>
        <d v="2019-08-08T00:00:00"/>
        <d v="2018-08-13T00:00:00"/>
        <d v="2018-08-10T00:00:00"/>
        <d v="2018-08-23T00:00:00"/>
        <d v="2018-08-26T00:00:00"/>
        <d v="2018-08-30T00:00:00"/>
        <d v="2018-09-15T00:00:00"/>
        <d v="2018-09-05T00:00:00"/>
        <d v="2018-08-19T00:00:00"/>
        <d v="2018-09-03T00:00:00"/>
        <d v="2018-08-29T00:00:00"/>
        <d v="2018-09-07T00:00:00"/>
        <d v="2018-08-31T00:00:00"/>
        <d v="2018-09-14T00:00:00"/>
        <d v="2018-09-04T00:00:00"/>
        <d v="2018-10-08T00:00:00"/>
        <n v="0"/>
        <d v="2018-09-21T00:00:00"/>
        <d v="2018-11-07T00:00:00"/>
        <d v="2018-09-11T00:00:00"/>
        <d v="2018-10-11T00:00:00"/>
        <d v="2018-09-20T00:00:00"/>
        <d v="2018-10-02T00:00:00"/>
        <d v="2018-10-07T00:00:00"/>
        <d v="2018-10-06T00:00:00"/>
        <d v="2018-09-13T00:00:00"/>
        <d v="2018-10-10T00:00:00"/>
        <d v="2018-10-12T00:00:00"/>
        <d v="2018-09-17T00:00:00"/>
        <d v="2018-10-14T00:00:00"/>
        <d v="2018-10-28T00:00:00"/>
        <d v="2018-10-15T00:00:00"/>
        <d v="2018-10-18T00:00:00"/>
        <d v="2018-10-20T00:00:00"/>
        <d v="2018-10-19T00:00:00"/>
        <d v="2018-10-21T00:00:00"/>
        <d v="2018-10-25T00:00:00"/>
        <d v="2018-10-22T00:00:00"/>
        <d v="2018-10-26T00:00:00"/>
        <d v="2018-11-02T00:00:00"/>
        <d v="2018-11-09T00:00:00"/>
        <d v="2018-10-31T00:00:00"/>
        <d v="2018-11-18T00:00:00"/>
        <d v="2018-11-30T00:00:00"/>
        <d v="2018-10-17T00:00:00"/>
        <d v="2018-11-01T00:00:00"/>
        <d v="2018-11-05T00:00:00"/>
        <d v="2018-11-08T00:00:00"/>
        <d v="2018-10-23T00:00:00"/>
        <d v="2018-11-17T00:00:00"/>
        <d v="2018-11-26T00:00:00"/>
        <d v="2018-11-10T00:00:00"/>
        <d v="2018-10-27T00:00:00"/>
        <d v="2018-12-05T00:00:00"/>
        <d v="2018-11-14T00:00:00"/>
        <d v="2018-12-12T00:00:00"/>
        <d v="2018-11-06T00:00:00"/>
        <d v="2018-12-19T00:00:00"/>
        <d v="2018-12-01T00:00:00"/>
        <d v="2018-01-02T00:00:00"/>
        <d v="2018-12-26T00:00:00"/>
        <d v="2018-12-30T00:00:00"/>
        <d v="2018-12-04T00:00:00"/>
        <d v="2018-12-06T00:00:00"/>
        <d v="2018-12-14T00:00:00"/>
      </sharedItems>
    </cacheField>
    <cacheField name=" 33">
      <sharedItems containsBlank="1" containsMixedTypes="1" containsNumber="1" containsInteger="1" count="39">
        <s v="WK"/>
        <m/>
        <n v="26"/>
        <n v="21"/>
        <n v="20"/>
        <n v="19"/>
        <n v="52"/>
        <n v="23"/>
        <n v="24"/>
        <n v="27"/>
        <n v="25"/>
        <n v="22"/>
        <n v="29"/>
        <n v="15"/>
        <n v="31"/>
        <n v="28"/>
        <n v="30"/>
        <n v="33"/>
        <n v="32"/>
        <n v="34"/>
        <n v="35"/>
        <n v="37"/>
        <n v="36"/>
        <n v="41"/>
        <n v="38"/>
        <n v="45"/>
        <n v="40"/>
        <n v="42"/>
        <n v="44"/>
        <n v="0"/>
        <n v="43"/>
        <n v="47"/>
        <n v="48"/>
        <n v="46"/>
        <n v="49"/>
        <n v="50"/>
        <n v="51"/>
        <n v="1"/>
        <n v="53"/>
      </sharedItems>
    </cacheField>
    <cacheField name=" 34">
      <sharedItems containsMixedTypes="1" containsNumber="1" containsInteger="1" count="14">
        <s v="оплачен, да, нет"/>
        <s v="нет"/>
        <s v="ДА"/>
        <s v="НЕ БУДЕТ"/>
        <s v="ДА  "/>
        <n v="0"/>
        <s v="N/A"/>
        <s v="ДА (2 раза по счету 165 - 16.10 и 30.10) "/>
        <s v="ДА "/>
        <s v="ДА  (два раза по 276 оплатили 63000 10.12 и 17.12"/>
        <s v="оплачено 67 т.р."/>
        <s v="ДА (22.01 оплата 2 раз)"/>
        <s v="частич опл 6840 т.р 21.12.18, 30 000 от 07.02.19, 20 000 от 11.02.19,100 000 от 20.02.19,151 341  от 26.02.19"/>
        <s v="ДА. опл 67т.р."/>
      </sharedItems>
    </cacheField>
    <cacheField name=" 35">
      <sharedItems containsDate="1" containsBlank="1" containsMixedTypes="1" count="156">
        <s v="когда оплатили"/>
        <n v="-43589"/>
        <d v="2018-06-21T00:00:00"/>
        <d v="2018-06-04T00:00:00"/>
        <m/>
        <d v="2018-06-06T00:00:00"/>
        <d v="2018-06-19T00:00:00"/>
        <d v="2018-06-08T00:00:00"/>
        <d v="2018-06-25T00:00:00"/>
        <d v="2018-07-10T00:00:00"/>
        <d v="2018-06-14T00:00:00"/>
        <d v="2018-06-22T00:00:00"/>
        <d v="2018-06-07T00:00:00"/>
        <d v="2018-05-25T00:00:00"/>
        <d v="2018-07-18T00:00:00"/>
        <d v="2018-04-12T00:00:00"/>
        <d v="2018-07-24T00:00:00"/>
        <d v="2018-06-09T00:00:00"/>
        <d v="2018-06-29T00:00:00"/>
        <d v="2018-07-04T00:00:00"/>
        <d v="2018-07-11T00:00:00"/>
        <d v="2018-06-26T00:00:00"/>
        <d v="2018-07-20T00:00:00"/>
        <d v="2018-08-01T00:00:00"/>
        <d v="2018-07-27T00:00:00"/>
        <d v="2018-07-09T00:00:00"/>
        <d v="2018-08-07T00:00:00"/>
        <d v="2018-08-06T00:00:00"/>
        <d v="2018-08-14T00:00:00"/>
        <d v="2018-07-26T00:00:00"/>
        <d v="2018-09-10T00:00:00"/>
        <d v="2018-08-23T00:00:00"/>
        <d v="2018-08-21T00:00:00"/>
        <d v="2018-09-03T00:00:00"/>
        <d v="2018-10-23T00:00:00"/>
        <d v="2018-08-03T00:00:00"/>
        <d v="2018-07-23T00:00:00"/>
        <d v="2018-09-11T00:00:00"/>
        <d v="2018-10-01T00:00:00"/>
        <d v="2018-08-10T00:00:00"/>
        <d v="2018-08-16T00:00:00"/>
        <d v="2018-08-22T00:00:00"/>
        <d v="2018-09-04T00:00:00"/>
        <d v="2018-09-12T00:00:00"/>
        <d v="2018-09-07T00:00:00"/>
        <d v="2018-11-08T00:00:00"/>
        <d v="2018-09-19T00:00:00"/>
        <d v="2018-09-13T00:00:00"/>
        <d v="2018-09-17T00:00:00"/>
        <d v="2018-08-29T00:00:00"/>
        <d v="2018-09-14T00:00:00"/>
        <d v="2018-09-05T00:00:00"/>
        <d v="2018-10-02T00:00:00"/>
        <d v="2018-08-28T00:00:00"/>
        <d v="2018-10-16T00:00:00"/>
        <d v="2018-10-03T00:00:00"/>
        <n v="0"/>
        <d v="2018-09-18T00:00:00"/>
        <d v="2018-10-22T00:00:00"/>
        <d v="2019-12-14T00:00:00"/>
        <d v="2018-10-17T00:00:00"/>
        <d v="2018-10-18T00:00:00"/>
        <d v="2018-10-11T00:00:00"/>
        <d v="2018-09-20T00:00:00"/>
        <d v="2018-10-25T00:00:00"/>
        <d v="2018-09-21T00:00:00"/>
        <d v="2018-11-01T00:00:00"/>
        <d v="2018-11-14T00:00:00"/>
        <d v="2018-09-28T00:00:00"/>
        <d v="2018-11-02T00:00:00"/>
        <d v="2018-10-30T00:00:00"/>
        <d v="2018-09-26T00:00:00"/>
        <d v="2019-12-29T00:00:00"/>
        <d v="2018-12-19T00:00:00"/>
        <d v="2018-11-22T00:00:00"/>
        <d v="2018-10-09T00:00:00"/>
        <d v="2018-11-13T00:00:00"/>
        <d v="2019-02-25T00:00:00"/>
        <d v="2018-11-07T00:00:00"/>
        <d v="2018-12-13T00:00:00"/>
        <d v="2018-11-12T00:00:00"/>
        <d v="2018-11-23T00:00:00"/>
        <d v="2018-11-19T00:00:00"/>
        <d v="2018-10-24T00:00:00"/>
        <d v="2018-12-21T00:00:00"/>
        <d v="2018-11-06T00:00:00"/>
        <d v="2018-11-28T00:00:00"/>
        <d v="2018-11-20T00:00:00"/>
        <d v="2018-11-29T00:00:00"/>
        <d v="2018-10-19T00:00:00"/>
        <d v="2019-01-10T00:00:00"/>
        <d v="2018-11-15T00:00:00"/>
        <d v="2018-12-17T00:00:00"/>
        <d v="2018-12-14T00:00:00"/>
        <d v="2018-12-18T00:00:00"/>
        <d v="2019-12-17T00:00:00"/>
        <d v="2018-12-11T00:00:00"/>
        <d v="2018-11-26T00:00:00"/>
        <d v="2018-12-10T00:00:00"/>
        <d v="2018-11-27T00:00:00"/>
        <d v="2019-02-12T00:00:00"/>
        <d v="2018-12-06T00:00:00"/>
        <d v="2018-12-12T00:00:00"/>
        <d v="2019-01-24T00:00:00"/>
        <d v="2019-01-16T00:00:00"/>
        <d v="2018-11-16T00:00:00"/>
        <d v="2019-01-09T00:00:00"/>
        <d v="2018-12-07T00:00:00"/>
        <d v="2019-02-13T00:00:00"/>
        <d v="2019-01-21T00:00:00"/>
        <d v="2018-12-24T00:00:00"/>
        <d v="2019-02-01T00:00:00"/>
        <d v="2019-02-08T00:00:00"/>
        <d v="2019-12-27T00:00:00"/>
        <d v="2019-02-21T00:00:00"/>
        <d v="2019-03-07T00:00:00"/>
        <d v="2019-02-14T00:00:00"/>
        <d v="2019-02-28T00:00:00"/>
        <d v="2019-02-06T00:00:00"/>
        <d v="2019-02-19T00:00:00"/>
        <d v="2018-12-05T00:00:00"/>
        <d v="2019-02-20T00:00:00"/>
        <d v="2019-03-22T00:00:00"/>
        <d v="2019-02-22T00:00:00"/>
        <d v="2019-02-27T00:00:00"/>
        <d v="2019-02-15T00:00:00"/>
        <d v="2019-03-01T00:00:00"/>
        <d v="2019-01-29T00:00:00"/>
        <d v="2019-04-10T00:00:00"/>
        <d v="2019-01-15T00:00:00"/>
        <d v="2019-02-04T00:00:00"/>
        <d v="2019-04-17T00:00:00"/>
        <d v="2019-01-22T00:00:00"/>
        <d v="2019-01-30T00:00:00"/>
        <d v="2019-12-28T00:00:00"/>
        <d v="2019-01-23T00:00:00"/>
        <d v="2019-01-18T00:00:00"/>
        <d v="2019-01-11T00:00:00"/>
        <s v="07.02.2019/22.02.19"/>
        <s v="11.02.2019,26.02.19"/>
        <d v="2019-02-05T00:00:00"/>
        <d v="2019-12-24T00:00:00"/>
        <d v="2019-04-19T00:00:00"/>
        <d v="2019-02-26T00:00:00"/>
        <d v="2019-03-20T00:00:00"/>
        <d v="2019-03-19T00:00:00"/>
        <d v="2019-01-25T00:00:00"/>
        <d v="2019-03-15T00:00:00"/>
        <d v="2019-03-14T00:00:00"/>
        <d v="2019-04-08T00:00:00"/>
        <d v="2019-04-11T00:00:00"/>
        <d v="2019-04-09T00:00:00"/>
        <d v="2019-04-03T00:00:00"/>
        <d v="2019-04-25T00:00:00"/>
        <d v="2019-04-26T00:00:00"/>
        <d v="2019-04-24T00:00:00"/>
      </sharedItems>
    </cacheField>
    <cacheField name="ПРОФИТ">
      <sharedItems containsBlank="1" containsMixedTypes="1" containsNumber="1" count="323">
        <s v="профит "/>
        <m/>
        <n v="3000"/>
        <n v="9000"/>
        <n v="17600"/>
        <n v="18800"/>
        <n v="35100"/>
        <n v="-14700"/>
        <n v="41000"/>
        <n v="12282.839999999997"/>
        <n v="1200"/>
        <n v="5000"/>
        <n v="4000"/>
        <n v="28950"/>
        <n v="53400"/>
        <n v="1000"/>
        <n v="54600"/>
        <n v="34028.179999999993"/>
        <n v="28600"/>
        <n v="12750"/>
        <n v="9540"/>
        <n v="7690"/>
        <n v="3540"/>
        <n v="10000"/>
        <n v="0"/>
        <n v="12880"/>
        <n v="9250"/>
        <n v="6720"/>
        <n v="5560"/>
        <n v="40000"/>
        <n v="13333"/>
        <n v="25958"/>
        <n v="21500"/>
        <n v="13000"/>
        <n v="5600"/>
        <n v="11421"/>
        <n v="5041"/>
        <n v="8800"/>
        <n v="16290"/>
        <n v="10833"/>
        <n v="8458"/>
        <n v="5500"/>
        <n v="9167"/>
        <n v="8000"/>
        <n v="20250"/>
        <n v="4083"/>
        <n v="9166"/>
        <n v="6125"/>
        <n v="11750"/>
        <n v="12791"/>
        <n v="2800"/>
        <n v="20625"/>
        <n v="7000"/>
        <n v="13141.440000000002"/>
        <n v="19500"/>
        <n v="2916.6666666666642"/>
        <n v="34700"/>
        <n v="21220"/>
        <n v="32200"/>
        <n v="22000"/>
        <n v="7500"/>
        <n v="6250"/>
        <n v="13833"/>
        <n v="12916"/>
        <n v="2625"/>
        <n v="2000"/>
        <n v="8833"/>
        <n v="6458"/>
        <n v="-542"/>
        <n v="15000"/>
        <n v="6916"/>
        <n v="15708"/>
        <n v="2541"/>
        <n v="2083"/>
        <n v="17917"/>
        <n v="126000"/>
        <n v="50000"/>
        <n v="9916"/>
        <n v="44875"/>
        <n v="6975"/>
        <n v="4600"/>
        <n v="18000"/>
        <n v="2172"/>
        <n v="70110.28"/>
        <n v="14916"/>
        <n v="13968"/>
        <n v="5416"/>
        <n v="4875"/>
        <n v="5333"/>
        <n v="10625"/>
        <n v="5208"/>
        <n v="34999"/>
        <n v="2398"/>
        <n v="7645"/>
        <n v="18291"/>
        <n v="8541"/>
        <n v="16000"/>
        <n v="4541"/>
        <n v="12666"/>
        <n v="3958"/>
        <n v="15791"/>
        <n v="19750"/>
        <n v="25000"/>
        <n v="9583"/>
        <n v="8194"/>
        <n v="15445"/>
        <n v="3791"/>
        <n v="7083"/>
        <n v="1542"/>
        <n v="2875"/>
        <n v="9291"/>
        <n v="23120"/>
        <n v="19979"/>
        <n v="2528"/>
        <n v="8219"/>
        <n v="10644"/>
        <n v="35000"/>
        <n v="1057"/>
        <n v="18168"/>
        <n v="18931"/>
        <n v="15115"/>
        <n v="9267"/>
        <n v="8549"/>
        <n v="10643"/>
        <n v="2492"/>
        <n v="2445"/>
        <n v="26224.97"/>
        <n v="28318.97"/>
        <n v="785"/>
        <n v="7408"/>
        <n v="3644"/>
        <n v="8466"/>
        <n v="56492.540000000008"/>
        <n v="6173"/>
        <n v="42461"/>
        <n v="1581"/>
        <n v="7293"/>
        <n v="9387"/>
        <n v="3927"/>
        <n v="1822"/>
        <n v="1681"/>
        <n v="127597"/>
        <n v="133327"/>
        <n v="198100"/>
        <n v="1445"/>
        <n v="6199"/>
        <n v="4115"/>
        <n v="10702"/>
        <n v="5199"/>
        <n v="2340"/>
        <n v="14152"/>
        <n v="11010"/>
        <n v="12058"/>
        <n v="2916"/>
        <n v="9775"/>
        <n v="1387"/>
        <n v="7173"/>
        <n v="6775"/>
        <n v="19539"/>
        <n v="3916"/>
        <n v="8220"/>
        <n v="10115"/>
        <n v="4963"/>
        <n v="8115"/>
        <n v="8105"/>
        <n v="2785"/>
        <n v="8058"/>
        <n v="17000"/>
        <n v="33100"/>
        <n v="8940"/>
        <n v="11230"/>
        <n v="9115"/>
        <n v="18209"/>
        <n v="7880"/>
        <n v="2105"/>
        <n v="7586"/>
        <n v="104573"/>
        <n v="4586"/>
        <n v="11079"/>
        <n v="9554"/>
        <n v="5050"/>
        <n v="4644"/>
        <n v="3550"/>
        <n v="40398"/>
        <n v="6000"/>
        <n v="5550"/>
        <n v="11078.534031413612"/>
        <n v="9330"/>
        <n v="-4200"/>
        <n v="19979.057591623045"/>
        <n v="16429.319371727746"/>
        <n v="9267.0157068062836"/>
        <n v="18070"/>
        <n v="10643.979057591619"/>
        <n v="8040"/>
        <n v="33140"/>
        <n v="20000"/>
        <n v="7158"/>
        <n v="5300"/>
        <n v="52940"/>
        <n v="8219.895287958112"/>
        <n v="5172.7748691099478"/>
        <n v="-1400"/>
        <n v="6888.888888888876"/>
        <n v="-3174.6031746031749"/>
        <n v="6814.814814814803"/>
        <n v="9340"/>
        <n v="10264.550264550264"/>
        <n v="6950"/>
        <n v="3240"/>
        <n v="5925.925925925927"/>
        <n v="3030"/>
        <n v="2500"/>
        <n v="3130"/>
        <n v="14216.931216931218"/>
        <n v="1600"/>
        <n v="7809.5238095238019"/>
        <n v="5497.3544973544922"/>
        <n v="7105.8201058201084"/>
        <n v="-2500"/>
        <n v="15878"/>
        <n v="32480"/>
        <n v="59736.95"/>
        <n v="65533.925925925912"/>
        <n v="5260"/>
        <n v="5052.9100529100542"/>
        <n v="5544.9735449735454"/>
        <n v="9894.1798941798916"/>
        <n v="7510.5820105820094"/>
        <n v="6910"/>
        <n v="3160"/>
        <n v="2984.1269841269823"/>
        <n v="9888.888888888876"/>
        <n v="9878.3068783068738"/>
        <n v="-5000"/>
        <n v="7169.3121693121648"/>
        <n v="4566.1375661375641"/>
        <n v="5333.3333333333285"/>
        <n v="6380.9523809523816"/>
        <n v="39803.841481481461"/>
        <n v="7925.925925925927"/>
        <n v="3915.3439153439103"/>
        <n v="5661.3756613756595"/>
        <n v="15380.952380952382"/>
        <n v="8624.3386243386194"/>
        <n v="4562.4338624338598"/>
        <n v="4507.9365079365016"/>
        <n v="21000"/>
        <n v="3312.1693121693097"/>
        <n v="4798.9417989417925"/>
        <n v="6952.3809523809505"/>
        <n v="4042.3280423280376"/>
        <n v="17179.894179894181"/>
        <n v="2108.9947089947091"/>
        <n v="6179.8941798941814"/>
        <n v="4126.9841269841254"/>
        <n v="7973.5449735449729"/>
        <n v="6915.3439153439103"/>
        <n v="4230.1587301587278"/>
        <n v="9169.3121693121648"/>
        <n v="3544.9735449735454"/>
        <n v="5079.3650793650741"/>
        <n v="5486.7724867724864"/>
        <n v="8603.1746031746006"/>
        <n v="5370.3703703703686"/>
        <n v="5788.3597883597831"/>
        <n v="4243.3862433862432"/>
        <n v="2544.9735449735454"/>
        <n v="1476.1904761904752"/>
        <n v="4708.9947089947091"/>
        <n v="4835.9788359788363"/>
        <n v="8597.883597883585"/>
        <n v="5857.1428571428551"/>
        <n v="7449.7354497354463"/>
        <n v="8925.925925925927"/>
        <n v="5854.1798941798916"/>
        <n v="2044.9735449735454"/>
        <n v="2679.5767195767185"/>
        <n v="20052.910052910054"/>
        <n v="2185.1851851851843"/>
        <n v="2103.1746031746006"/>
        <n v="2671.9576719576726"/>
        <n v="6798.9417989417925"/>
        <n v="8010.5820105820094"/>
        <n v="2052.6315789473665"/>
        <n v="4685.1851851851843"/>
        <n v="5214.2857142857138"/>
        <n v="4500"/>
        <n v="4657.894736842105"/>
        <n v="4763.1578947368416"/>
        <n v="8200"/>
        <n v="6342.105263157895"/>
        <n v="4763"/>
        <n v="5200"/>
        <n v="6157.8947368421032"/>
        <n v="60001"/>
        <n v="9631.5789473684199"/>
        <n v="8105.2631578947367"/>
        <n v="37500"/>
        <n v="-2736.8421052631584"/>
        <n v="12473.684210526306"/>
        <n v="91558"/>
        <n v="-130250"/>
        <n v="-184250"/>
        <n v="12209.929999999993"/>
        <n v="10851.063829787232"/>
        <n v="13511.779999999999"/>
        <n v="31382.978723404245"/>
        <n v="6361.7021276595733"/>
        <n v="20420.880000000005"/>
        <n v="15106.382978723403"/>
        <n v="14361.702127659573"/>
        <n v="17234.042553191488"/>
        <n v="14042.55319148936"/>
        <n v="6914.8936170212764"/>
        <n v="7341.4893617021226"/>
        <n v="5617.0212765957403"/>
        <n v="4361.7021276595733"/>
        <n v="11063.829787234041"/>
        <n v="6489.3617021276586"/>
        <n v="4010.7526881720478"/>
        <n v="10645.161290322583"/>
        <n v="9107.5268817204342"/>
      </sharedItems>
    </cacheField>
    <cacheField name=" 36">
      <sharedItems containsBlank="1" containsMixedTypes="1" containsNumber="1" containsInteger="1" count="15">
        <s v="месяц"/>
        <m/>
        <n v="6"/>
        <n v="12"/>
        <n v="7"/>
        <n v="5"/>
        <n v="4"/>
        <n v="8"/>
        <n v="9"/>
        <n v="10"/>
        <n v="11"/>
        <n v="2"/>
        <n v="1"/>
        <n v="3"/>
        <e v="#VALUE!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МЫ ДОЛЖНЫ" cacheId="3" applyNumberFormats="0" applyBorderFormats="0" applyFontFormats="0" applyPatternFormats="0" applyAlignmentFormats="0" applyWidthHeightFormats="0" dataCaption="" compact="0" compactData="0">
  <location ref="A3:C103" firstHeaderRow="0" firstDataRow="0" firstDataCol="0" rowPageCount="1" colPageCount="1"/>
  <pivotFields count="64">
    <pivotField name=" 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 2" compact="0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 3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Текущая дата" compact="0" outline="0" multipleItemSelectionAllowed="1" showAll="0">
      <items count="4">
        <item x="0"/>
        <item x="1"/>
        <item x="2"/>
        <item t="default"/>
      </items>
    </pivotField>
    <pivotField name="наименование клиента " compact="0" outline="0" multipleItemSelectionAllowed="1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4" compact="0" outline="0" multipleItemSelectionAllowed="1" showAll="0">
      <items count="5">
        <item x="0"/>
        <item x="1"/>
        <item x="2"/>
        <item x="3"/>
        <item t="default"/>
      </items>
    </pivotField>
    <pivotField name=" 5" compact="0" outline="0" multipleItemSelectionAllowed="1" showAll="0">
      <items count="5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t="default"/>
      </items>
    </pivotField>
    <pivotField name=" 6" compact="0" outline="0" multipleItemSelectionAllowed="1" showAll="0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 7" compact="0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Откуда, вся информация" compact="0" outline="0" multipleItemSelectionAllowed="1" showAll="0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 8" compact="0" outline="0" multipleItemSelectionAllowed="1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 9" compact="0" outline="0" multipleItemSelectionAllowed="1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Куда, вся информация" compact="0" outline="0" multipleItemSelectionAllowed="1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 10" compact="0" outline="0" multipleItemSelectionAllowed="1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Данные от подрядчика" axis="axisRow" compact="0" outline="0" multipleItemSelectionAllowed="1" showAll="0" sortType="ascending">
      <items count="449">
        <item x="1"/>
        <item x="41"/>
        <item x="13"/>
        <item x="3"/>
        <item x="4"/>
        <item x="299"/>
        <item x="104"/>
        <item x="208"/>
        <item x="205"/>
        <item x="307"/>
        <item x="275"/>
        <item x="224"/>
        <item x="282"/>
        <item x="244"/>
        <item x="62"/>
        <item x="218"/>
        <item x="288"/>
        <item x="380"/>
        <item x="50"/>
        <item x="135"/>
        <item x="101"/>
        <item x="375"/>
        <item x="149"/>
        <item x="258"/>
        <item x="399"/>
        <item x="73"/>
        <item x="19"/>
        <item x="230"/>
        <item x="248"/>
        <item x="267"/>
        <item x="369"/>
        <item x="347"/>
        <item x="436"/>
        <item x="335"/>
        <item x="161"/>
        <item x="400"/>
        <item x="361"/>
        <item x="381"/>
        <item x="87"/>
        <item x="249"/>
        <item x="97"/>
        <item x="192"/>
        <item x="121"/>
        <item x="53"/>
        <item x="10"/>
        <item x="317"/>
        <item x="439"/>
        <item x="86"/>
        <item x="132"/>
        <item x="410"/>
        <item x="107"/>
        <item x="175"/>
        <item x="404"/>
        <item x="52"/>
        <item x="245"/>
        <item x="425"/>
        <item x="370"/>
        <item x="320"/>
        <item x="429"/>
        <item x="114"/>
        <item x="77"/>
        <item x="202"/>
        <item x="270"/>
        <item x="420"/>
        <item x="292"/>
        <item x="261"/>
        <item x="343"/>
        <item x="409"/>
        <item x="137"/>
        <item x="227"/>
        <item x="263"/>
        <item x="382"/>
        <item x="45"/>
        <item x="163"/>
        <item x="151"/>
        <item x="131"/>
        <item x="412"/>
        <item x="24"/>
        <item x="146"/>
        <item x="207"/>
        <item x="405"/>
        <item x="418"/>
        <item x="368"/>
        <item x="180"/>
        <item x="147"/>
        <item x="384"/>
        <item x="83"/>
        <item x="424"/>
        <item x="363"/>
        <item x="283"/>
        <item x="269"/>
        <item x="28"/>
        <item x="156"/>
        <item x="34"/>
        <item x="203"/>
        <item x="22"/>
        <item x="49"/>
        <item x="398"/>
        <item x="191"/>
        <item x="210"/>
        <item x="255"/>
        <item x="88"/>
        <item x="241"/>
        <item x="130"/>
        <item x="295"/>
        <item x="108"/>
        <item x="190"/>
        <item x="31"/>
        <item x="9"/>
        <item x="118"/>
        <item x="116"/>
        <item x="206"/>
        <item x="271"/>
        <item x="242"/>
        <item x="80"/>
        <item x="332"/>
        <item x="268"/>
        <item x="312"/>
        <item x="232"/>
        <item x="215"/>
        <item x="364"/>
        <item x="48"/>
        <item x="200"/>
        <item x="411"/>
        <item x="314"/>
        <item x="434"/>
        <item x="154"/>
        <item x="109"/>
        <item x="422"/>
        <item x="152"/>
        <item x="37"/>
        <item x="184"/>
        <item x="126"/>
        <item x="238"/>
        <item x="169"/>
        <item x="231"/>
        <item x="356"/>
        <item x="123"/>
        <item x="188"/>
        <item x="371"/>
        <item x="92"/>
        <item x="195"/>
        <item x="32"/>
        <item x="144"/>
        <item x="366"/>
        <item x="102"/>
        <item x="167"/>
        <item x="150"/>
        <item x="25"/>
        <item x="296"/>
        <item x="159"/>
        <item x="211"/>
        <item x="442"/>
        <item x="229"/>
        <item x="172"/>
        <item x="389"/>
        <item x="134"/>
        <item x="120"/>
        <item x="60"/>
        <item x="383"/>
        <item x="140"/>
        <item x="253"/>
        <item x="11"/>
        <item x="354"/>
        <item x="84"/>
        <item x="15"/>
        <item x="201"/>
        <item x="360"/>
        <item x="340"/>
        <item x="362"/>
        <item x="65"/>
        <item x="79"/>
        <item x="106"/>
        <item x="334"/>
        <item x="323"/>
        <item x="226"/>
        <item x="119"/>
        <item x="374"/>
        <item x="110"/>
        <item x="196"/>
        <item x="198"/>
        <item x="254"/>
        <item x="373"/>
        <item x="302"/>
        <item x="304"/>
        <item x="428"/>
        <item x="112"/>
        <item x="240"/>
        <item x="294"/>
        <item x="189"/>
        <item x="128"/>
        <item x="174"/>
        <item x="430"/>
        <item x="122"/>
        <item x="85"/>
        <item x="57"/>
        <item x="279"/>
        <item x="337"/>
        <item x="339"/>
        <item x="113"/>
        <item x="8"/>
        <item x="272"/>
        <item x="160"/>
        <item x="415"/>
        <item x="133"/>
        <item x="143"/>
        <item x="345"/>
        <item x="95"/>
        <item x="338"/>
        <item x="407"/>
        <item x="344"/>
        <item x="67"/>
        <item x="432"/>
        <item x="213"/>
        <item x="117"/>
        <item x="417"/>
        <item x="315"/>
        <item x="29"/>
        <item x="89"/>
        <item x="419"/>
        <item x="181"/>
        <item x="423"/>
        <item x="212"/>
        <item x="357"/>
        <item x="228"/>
        <item x="280"/>
        <item x="124"/>
        <item x="59"/>
        <item x="51"/>
        <item x="414"/>
        <item x="225"/>
        <item x="289"/>
        <item x="321"/>
        <item x="127"/>
        <item x="115"/>
        <item x="43"/>
        <item x="377"/>
        <item x="187"/>
        <item x="265"/>
        <item x="252"/>
        <item x="251"/>
        <item x="177"/>
        <item x="401"/>
        <item x="183"/>
        <item x="385"/>
        <item x="438"/>
        <item x="291"/>
        <item x="235"/>
        <item x="386"/>
        <item x="139"/>
        <item x="390"/>
        <item x="397"/>
        <item x="217"/>
        <item x="18"/>
        <item x="125"/>
        <item x="74"/>
        <item x="220"/>
        <item x="324"/>
        <item x="99"/>
        <item x="297"/>
        <item x="276"/>
        <item x="185"/>
        <item x="311"/>
        <item x="14"/>
        <item x="290"/>
        <item x="30"/>
        <item x="387"/>
        <item x="259"/>
        <item x="173"/>
        <item x="105"/>
        <item x="56"/>
        <item x="427"/>
        <item x="171"/>
        <item x="76"/>
        <item x="392"/>
        <item x="111"/>
        <item x="222"/>
        <item x="158"/>
        <item x="64"/>
        <item x="66"/>
        <item x="219"/>
        <item x="352"/>
        <item x="44"/>
        <item x="284"/>
        <item x="129"/>
        <item x="298"/>
        <item x="301"/>
        <item x="281"/>
        <item x="70"/>
        <item x="0"/>
        <item x="326"/>
        <item x="221"/>
        <item x="26"/>
        <item x="293"/>
        <item x="179"/>
        <item x="391"/>
        <item x="223"/>
        <item x="71"/>
        <item x="440"/>
        <item x="346"/>
        <item x="256"/>
        <item x="303"/>
        <item x="234"/>
        <item x="300"/>
        <item x="138"/>
        <item x="372"/>
        <item x="348"/>
        <item x="193"/>
        <item x="237"/>
        <item x="305"/>
        <item x="236"/>
        <item x="388"/>
        <item x="20"/>
        <item x="209"/>
        <item x="21"/>
        <item x="431"/>
        <item x="378"/>
        <item x="168"/>
        <item x="257"/>
        <item x="367"/>
        <item x="437"/>
        <item x="176"/>
        <item x="178"/>
        <item x="379"/>
        <item x="273"/>
        <item x="355"/>
        <item x="441"/>
        <item x="322"/>
        <item x="393"/>
        <item x="100"/>
        <item x="260"/>
        <item x="349"/>
        <item x="186"/>
        <item x="246"/>
        <item x="433"/>
        <item x="341"/>
        <item x="342"/>
        <item x="243"/>
        <item x="148"/>
        <item x="395"/>
        <item x="318"/>
        <item x="365"/>
        <item x="316"/>
        <item x="287"/>
        <item x="98"/>
        <item x="308"/>
        <item x="233"/>
        <item x="157"/>
        <item x="204"/>
        <item x="327"/>
        <item x="266"/>
        <item x="376"/>
        <item x="444"/>
        <item x="333"/>
        <item x="359"/>
        <item x="58"/>
        <item x="78"/>
        <item x="69"/>
        <item x="313"/>
        <item x="214"/>
        <item x="328"/>
        <item x="403"/>
        <item x="33"/>
        <item x="396"/>
        <item x="353"/>
        <item x="413"/>
        <item x="197"/>
        <item x="336"/>
        <item x="2"/>
        <item x="309"/>
        <item x="145"/>
        <item x="82"/>
        <item x="331"/>
        <item x="421"/>
        <item x="61"/>
        <item x="153"/>
        <item x="306"/>
        <item x="75"/>
        <item x="408"/>
        <item x="141"/>
        <item x="262"/>
        <item x="443"/>
        <item x="394"/>
        <item x="7"/>
        <item x="16"/>
        <item x="278"/>
        <item x="247"/>
        <item x="446"/>
        <item x="81"/>
        <item x="250"/>
        <item x="216"/>
        <item x="36"/>
        <item x="310"/>
        <item x="6"/>
        <item x="286"/>
        <item x="274"/>
        <item x="416"/>
        <item x="54"/>
        <item x="445"/>
        <item x="264"/>
        <item x="277"/>
        <item x="136"/>
        <item x="142"/>
        <item x="447"/>
        <item x="194"/>
        <item x="55"/>
        <item x="406"/>
        <item x="46"/>
        <item x="96"/>
        <item x="330"/>
        <item x="39"/>
        <item x="155"/>
        <item x="182"/>
        <item x="12"/>
        <item x="166"/>
        <item x="329"/>
        <item x="199"/>
        <item x="40"/>
        <item x="162"/>
        <item x="91"/>
        <item x="90"/>
        <item x="165"/>
        <item x="68"/>
        <item x="72"/>
        <item x="93"/>
        <item x="170"/>
        <item x="63"/>
        <item x="164"/>
        <item x="402"/>
        <item x="239"/>
        <item x="103"/>
        <item x="358"/>
        <item x="319"/>
        <item x="285"/>
        <item x="35"/>
        <item x="426"/>
        <item x="5"/>
        <item x="47"/>
        <item x="94"/>
        <item x="17"/>
        <item x="38"/>
        <item x="42"/>
        <item x="23"/>
        <item x="435"/>
        <item x="351"/>
        <item x="350"/>
        <item x="325"/>
        <item x="27"/>
        <item t="default"/>
      </items>
    </pivotField>
    <pivotField name=" 11" axis="axisRow" compact="0" outline="0" multipleItemSelectionAllowed="1" showAll="0" sortType="ascending">
      <items count="387">
        <item x="25"/>
        <item x="344"/>
        <item x="369"/>
        <item x="1"/>
        <item x="144"/>
        <item x="377"/>
        <item x="174"/>
        <item x="33"/>
        <item x="268"/>
        <item x="335"/>
        <item x="154"/>
        <item x="382"/>
        <item x="7"/>
        <item x="156"/>
        <item x="341"/>
        <item x="8"/>
        <item x="322"/>
        <item x="301"/>
        <item x="373"/>
        <item x="365"/>
        <item x="37"/>
        <item x="368"/>
        <item x="357"/>
        <item x="314"/>
        <item x="275"/>
        <item x="353"/>
        <item x="106"/>
        <item x="372"/>
        <item x="99"/>
        <item x="336"/>
        <item x="52"/>
        <item x="259"/>
        <item x="19"/>
        <item x="371"/>
        <item x="71"/>
        <item x="153"/>
        <item x="246"/>
        <item x="192"/>
        <item x="295"/>
        <item x="347"/>
        <item x="43"/>
        <item x="67"/>
        <item x="59"/>
        <item x="324"/>
        <item x="110"/>
        <item x="32"/>
        <item x="54"/>
        <item x="58"/>
        <item x="163"/>
        <item x="180"/>
        <item x="139"/>
        <item x="218"/>
        <item x="98"/>
        <item x="78"/>
        <item x="35"/>
        <item x="345"/>
        <item x="135"/>
        <item x="74"/>
        <item x="75"/>
        <item x="83"/>
        <item x="127"/>
        <item x="383"/>
        <item x="49"/>
        <item x="3"/>
        <item x="85"/>
        <item x="277"/>
        <item x="190"/>
        <item x="113"/>
        <item x="73"/>
        <item x="193"/>
        <item x="152"/>
        <item x="307"/>
        <item x="41"/>
        <item x="302"/>
        <item x="103"/>
        <item x="328"/>
        <item x="272"/>
        <item x="102"/>
        <item x="5"/>
        <item x="350"/>
        <item x="2"/>
        <item x="214"/>
        <item x="263"/>
        <item x="80"/>
        <item x="184"/>
        <item x="338"/>
        <item x="370"/>
        <item x="245"/>
        <item x="48"/>
        <item x="82"/>
        <item x="254"/>
        <item x="27"/>
        <item x="128"/>
        <item x="86"/>
        <item x="257"/>
        <item x="230"/>
        <item x="17"/>
        <item x="84"/>
        <item x="296"/>
        <item x="18"/>
        <item x="175"/>
        <item x="375"/>
        <item x="337"/>
        <item x="233"/>
        <item x="265"/>
        <item x="96"/>
        <item x="16"/>
        <item x="104"/>
        <item x="15"/>
        <item x="131"/>
        <item x="55"/>
        <item x="60"/>
        <item x="232"/>
        <item x="247"/>
        <item x="117"/>
        <item x="286"/>
        <item x="79"/>
        <item x="40"/>
        <item x="191"/>
        <item x="380"/>
        <item x="237"/>
        <item x="14"/>
        <item x="225"/>
        <item x="384"/>
        <item x="306"/>
        <item x="29"/>
        <item x="360"/>
        <item x="244"/>
        <item x="199"/>
        <item x="240"/>
        <item x="181"/>
        <item x="209"/>
        <item x="238"/>
        <item x="6"/>
        <item x="276"/>
        <item x="138"/>
        <item x="318"/>
        <item x="171"/>
        <item x="39"/>
        <item x="147"/>
        <item x="28"/>
        <item x="227"/>
        <item x="45"/>
        <item x="129"/>
        <item x="167"/>
        <item x="313"/>
        <item x="255"/>
        <item x="303"/>
        <item x="111"/>
        <item x="374"/>
        <item x="34"/>
        <item x="285"/>
        <item x="44"/>
        <item x="320"/>
        <item x="165"/>
        <item x="101"/>
        <item x="202"/>
        <item x="61"/>
        <item x="166"/>
        <item x="280"/>
        <item x="42"/>
        <item x="168"/>
        <item x="304"/>
        <item x="36"/>
        <item x="47"/>
        <item x="267"/>
        <item x="88"/>
        <item x="354"/>
        <item x="183"/>
        <item x="358"/>
        <item x="321"/>
        <item x="346"/>
        <item x="243"/>
        <item x="107"/>
        <item x="204"/>
        <item x="170"/>
        <item x="173"/>
        <item x="87"/>
        <item x="62"/>
        <item x="220"/>
        <item x="305"/>
        <item x="352"/>
        <item x="161"/>
        <item x="56"/>
        <item x="121"/>
        <item x="343"/>
        <item x="22"/>
        <item x="90"/>
        <item x="89"/>
        <item x="66"/>
        <item x="317"/>
        <item x="326"/>
        <item x="258"/>
        <item x="248"/>
        <item x="172"/>
        <item x="381"/>
        <item x="234"/>
        <item x="140"/>
        <item x="308"/>
        <item x="155"/>
        <item x="157"/>
        <item x="158"/>
        <item x="271"/>
        <item x="146"/>
        <item x="68"/>
        <item x="149"/>
        <item x="50"/>
        <item x="64"/>
        <item x="4"/>
        <item x="188"/>
        <item x="118"/>
        <item x="198"/>
        <item x="261"/>
        <item x="200"/>
        <item x="205"/>
        <item x="206"/>
        <item x="281"/>
        <item x="293"/>
        <item x="72"/>
        <item x="290"/>
        <item x="282"/>
        <item x="367"/>
        <item x="186"/>
        <item x="162"/>
        <item x="142"/>
        <item x="283"/>
        <item x="125"/>
        <item x="210"/>
        <item x="211"/>
        <item x="169"/>
        <item x="278"/>
        <item x="289"/>
        <item x="333"/>
        <item x="196"/>
        <item x="70"/>
        <item x="260"/>
        <item x="100"/>
        <item x="126"/>
        <item x="385"/>
        <item x="212"/>
        <item x="379"/>
        <item x="315"/>
        <item x="288"/>
        <item x="215"/>
        <item x="361"/>
        <item x="130"/>
        <item x="137"/>
        <item x="239"/>
        <item x="120"/>
        <item x="195"/>
        <item x="46"/>
        <item x="228"/>
        <item x="194"/>
        <item x="221"/>
        <item x="115"/>
        <item x="63"/>
        <item x="252"/>
        <item x="178"/>
        <item x="177"/>
        <item x="108"/>
        <item x="299"/>
        <item x="114"/>
        <item x="123"/>
        <item x="122"/>
        <item x="132"/>
        <item x="133"/>
        <item x="145"/>
        <item x="150"/>
        <item x="160"/>
        <item x="216"/>
        <item x="213"/>
        <item x="159"/>
        <item x="329"/>
        <item x="330"/>
        <item x="331"/>
        <item x="219"/>
        <item x="143"/>
        <item x="182"/>
        <item x="189"/>
        <item x="251"/>
        <item x="222"/>
        <item x="124"/>
        <item x="291"/>
        <item x="287"/>
        <item x="270"/>
        <item x="310"/>
        <item x="312"/>
        <item x="319"/>
        <item x="325"/>
        <item x="207"/>
        <item x="224"/>
        <item x="13"/>
        <item x="12"/>
        <item x="9"/>
        <item x="359"/>
        <item x="242"/>
        <item x="11"/>
        <item x="164"/>
        <item x="10"/>
        <item x="203"/>
        <item x="176"/>
        <item x="253"/>
        <item x="264"/>
        <item x="298"/>
        <item x="38"/>
        <item x="274"/>
        <item x="323"/>
        <item x="235"/>
        <item x="376"/>
        <item x="77"/>
        <item x="91"/>
        <item x="92"/>
        <item x="256"/>
        <item x="95"/>
        <item x="31"/>
        <item x="30"/>
        <item x="311"/>
        <item x="93"/>
        <item x="136"/>
        <item x="94"/>
        <item x="284"/>
        <item x="24"/>
        <item x="20"/>
        <item x="21"/>
        <item x="332"/>
        <item x="334"/>
        <item x="57"/>
        <item x="65"/>
        <item x="273"/>
        <item x="297"/>
        <item x="292"/>
        <item x="26"/>
        <item x="348"/>
        <item x="349"/>
        <item x="23"/>
        <item x="197"/>
        <item x="148"/>
        <item x="364"/>
        <item x="179"/>
        <item x="187"/>
        <item x="362"/>
        <item x="339"/>
        <item x="105"/>
        <item x="109"/>
        <item x="53"/>
        <item x="241"/>
        <item x="342"/>
        <item x="366"/>
        <item x="351"/>
        <item x="356"/>
        <item x="69"/>
        <item x="208"/>
        <item x="112"/>
        <item x="309"/>
        <item x="81"/>
        <item x="300"/>
        <item x="229"/>
        <item x="119"/>
        <item x="378"/>
        <item x="201"/>
        <item x="294"/>
        <item x="97"/>
        <item x="262"/>
        <item x="269"/>
        <item x="141"/>
        <item x="134"/>
        <item x="279"/>
        <item x="151"/>
        <item x="266"/>
        <item x="217"/>
        <item x="236"/>
        <item x="327"/>
        <item x="355"/>
        <item x="226"/>
        <item x="363"/>
        <item x="231"/>
        <item x="223"/>
        <item x="51"/>
        <item x="185"/>
        <item x="116"/>
        <item x="76"/>
        <item x="340"/>
        <item x="316"/>
        <item x="250"/>
        <item x="249"/>
        <item x="0"/>
        <item t="default"/>
      </items>
    </pivotField>
    <pivotField name=" 12" compact="0" outline="0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13" compact="0" outline="0" multipleItemSelectionAllowed="1" showAll="0">
      <items count="2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 14" compact="0" outline="0" multipleItemSelectionAllowed="1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 15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16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 17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18" compact="0" outline="0" multipleItemSelectionAllowe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19" dataField="1" compact="0" outline="0" multipleItemSelectionAllowed="1" showAll="0">
      <items count="3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 20" compact="0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1" compact="0" outline="0" multipleItemSelectionAllowed="1" showAll="0">
      <items count="5">
        <item x="0"/>
        <item x="1"/>
        <item x="2"/>
        <item x="3"/>
        <item t="default"/>
      </items>
    </pivotField>
    <pivotField name=" 22" compact="0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 23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24" compact="0" outline="0" multipleItemSelectionAllowe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 25" axis="axisPage" compact="0" outline="0" multipleItemSelectionAllowed="1" showAll="0">
      <items count="16">
        <item x="0"/>
        <item x="1"/>
        <item h="1" x="2"/>
        <item h="1" x="3"/>
        <item h="1" x="4"/>
        <item h="1" x="5"/>
        <item x="6"/>
        <item h="1" x="7"/>
        <item h="1" x="8"/>
        <item h="1" x="9"/>
        <item h="1" x="10"/>
        <item h="1" x="11"/>
        <item h="1" x="12"/>
        <item h="1" x="13"/>
        <item x="14"/>
        <item t="default"/>
      </items>
    </pivotField>
    <pivotField name="для бухгалтера" compact="0" outline="0" multipleItemSelectionAllowed="1"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для бухгалтера2" compact="0" outline="0" multipleItemSelectionAllowed="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Счет от нас на клиента" compact="0" outline="0" multipleItemSelectionAllowed="1" showAll="0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name=" 26" compact="0" outline="0" multipleItemSelectionAllowed="1" showAll="0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 27" compact="0" outline="0" multipleItemSelectionAllowed="1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 28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для бухгалтера3" compact="0" outline="0" multipleItemSelectionAllowed="1" showAll="0">
      <items count="4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для бухгалтера4" compact="0" outline="0" multipleItemSelectionAllowed="1" showAll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 29" compact="0" outline="0" multipleItemSelectionAllowed="1" showAll="0">
      <items count="4">
        <item x="0"/>
        <item x="1"/>
        <item x="2"/>
        <item t="default"/>
      </items>
    </pivotField>
    <pivotField name=" 30" compact="0" outline="0" multipleItemSelectionAllowed="1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 31" compact="0" outline="0" multipleItemSelectionAllowed="1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32" compact="0" outline="0" multipleItemSelectionAllowed="1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 33" compact="0" outline="0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 34" compact="0" outline="0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35" compact="0" outline="0" multipleItemSelectionAllowed="1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ПРОФИТ" compact="0" outline="0" multipleItemSelectionAllowed="1" showAll="0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  <pivotField name=" 36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 37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38" compact="0" outline="0" multipleItemSelectionAllowed="1" showAll="0">
      <items count="4">
        <item x="0"/>
        <item x="1"/>
        <item x="2"/>
        <item t="default"/>
      </items>
    </pivotField>
    <pivotField name=" 39" compact="0" outline="0" multipleItemSelectionAllowed="1" showAll="0">
      <items count="3">
        <item x="0"/>
        <item x="1"/>
        <item t="default"/>
      </items>
    </pivotField>
    <pivotField name=" 40" compact="0" outline="0" multipleItemSelectionAllowed="1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 41" compact="0" outline="0" multipleItemSelectionAllowed="1" showAll="0">
      <items count="5">
        <item x="0"/>
        <item x="1"/>
        <item x="2"/>
        <item x="3"/>
        <item t="default"/>
      </items>
    </pivotField>
    <pivotField name=" 42" compact="0" outline="0" multipleItemSelectionAllowed="1" showAll="0">
      <items count="3">
        <item x="0"/>
        <item x="1"/>
        <item t="default"/>
      </items>
    </pivotField>
    <pivotField name=" 43" compact="0" outline="0" multipleItemSelectionAllowed="1" showAll="0">
      <items count="3">
        <item x="0"/>
        <item x="1"/>
        <item t="default"/>
      </items>
    </pivotField>
    <pivotField name=" 44" compact="0" outline="0" multipleItemSelectionAllowed="1" showAll="0">
      <items count="2">
        <item x="0"/>
        <item t="default"/>
      </items>
    </pivotField>
    <pivotField name=" 45" compact="0" outline="0" multipleItemSelectionAllowed="1" showAll="0">
      <items count="5">
        <item x="0"/>
        <item x="1"/>
        <item x="2"/>
        <item x="3"/>
        <item t="default"/>
      </items>
    </pivotField>
    <pivotField name=" 46" compact="0" outline="0" multipleItemSelectionAllowed="1" showAll="0">
      <items count="5">
        <item x="0"/>
        <item x="1"/>
        <item x="2"/>
        <item x="3"/>
        <item t="default"/>
      </items>
    </pivotField>
    <pivotField name=" 47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 48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 49" compact="0" outline="0" multipleItemSelectionAllowed="1" showAll="0">
      <items count="4">
        <item x="0"/>
        <item x="1"/>
        <item x="2"/>
        <item t="default"/>
      </items>
    </pivotField>
    <pivotField name=" 50" compact="0" outline="0" multipleItemSelectionAllowed="1" showAll="0">
      <items count="4">
        <item x="0"/>
        <item x="1"/>
        <item x="2"/>
        <item t="default"/>
      </items>
    </pivotField>
    <pivotField name=" 51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52" compact="0" outline="0" multipleItemSelectionAllowed="1" showAll="0">
      <items count="4">
        <item x="0"/>
        <item x="1"/>
        <item x="2"/>
        <item t="default"/>
      </items>
    </pivotField>
    <pivotField name=" 53" compact="0" outline="0" multipleItemSelectionAllowed="1" showAll="0">
      <items count="3">
        <item x="0"/>
        <item x="1"/>
        <item t="default"/>
      </items>
    </pivotField>
  </pivotFields>
  <rowFields count="2">
    <field x="14"/>
    <field x="15"/>
  </rowFields>
  <pageFields count="1">
    <pageField fld="29" hier="0"/>
  </pageFields>
  <dataFields count="1">
    <dataField name="SUM of  23" fld="23" baseField="0"/>
  </dataFields>
  <pivotTableStyleInfo name="Google Sheets Pivot Table Style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 67{продавцы}" cacheId="2" applyNumberFormats="0" applyBorderFormats="0" applyFontFormats="0" applyPatternFormats="0" applyAlignmentFormats="0" applyWidthHeightFormats="0" dataCaption="" compact="0" compactData="0">
  <location ref="A5:B9" firstHeaderRow="0" firstDataRow="0" firstDataCol="0" rowPageCount="3" colPageCount="1"/>
  <pivotFields count="47">
    <pivotField name="Продавец" axis="axisRow" compact="0" outline="0" multipleItemSelectionAllowed="1" showAll="0" sortType="ascending">
      <items count="10">
        <item x="1"/>
        <item x="3"/>
        <item x="5"/>
        <item x="4"/>
        <item x="6"/>
        <item x="2"/>
        <item x="7"/>
        <item x="0"/>
        <item x="8"/>
        <item t="default"/>
      </items>
    </pivotField>
    <pivotField name=" 2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3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Текущая дата" compact="0" outline="0" multipleItemSelectionAllowed="1" showAll="0">
      <items count="4">
        <item x="0"/>
        <item x="1"/>
        <item x="2"/>
        <item t="default"/>
      </items>
    </pivotField>
    <pivotField name="наименование клиента " compact="0" outline="0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 4" compact="0" outline="0" multipleItemSelectionAllowed="1" showAll="0">
      <items count="4">
        <item x="0"/>
        <item x="1"/>
        <item x="2"/>
        <item t="default"/>
      </items>
    </pivotField>
    <pivotField name=" 5" compact="0" outline="0" multipleItemSelectionAllowed="1" showAll="0">
      <items count="3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t="default"/>
      </items>
    </pivotField>
    <pivotField name=" 6" compact="0" outline="0" multipleItemSelectionAllowed="1"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 7" axis="axisPage" compact="0" outline="0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t="default"/>
      </items>
    </pivotField>
    <pivotField name="Откуда, вся информация" compact="0" outline="0" multipleItemSelectionAllowed="1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 8" compact="0" outline="0" multipleItemSelectionAllowed="1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 9" compact="0" outline="0" multipleItemSelectionAllowed="1"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name="Куда, вся информация" compact="0" outline="0" multipleItemSelectionAllowed="1" showAll="0">
      <items count="1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t="default"/>
      </items>
    </pivotField>
    <pivotField name=" 10" compact="0" outline="0" multipleItemSelectionAllowed="1" showAll="0">
      <items count="1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t="default"/>
      </items>
    </pivotField>
    <pivotField name="Данные от подрядчика" compact="0" outline="0" multipleItemSelectionAllowed="1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 11" compact="0" outline="0" multipleItemSelectionAllowed="1" showAll="0">
      <items count="2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t="default"/>
      </items>
    </pivotField>
    <pivotField name=" 12" compact="0" outline="0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13" compact="0" outline="0" multipleItemSelectionAllowed="1" showAll="0">
      <items count="1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t="default"/>
      </items>
    </pivotField>
    <pivotField name=" 14" compact="0" outline="0" multipleItemSelectionAllowed="1" showAll="0">
      <items count="1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 15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16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 17" compact="0" outline="0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 18" compact="0" outline="0" multipleItemSelectionAllowed="1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 19" compact="0" outline="0" multipleItemSelectionAllowed="1" showAll="0">
      <items count="2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 20" compact="0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1" compact="0" outline="0" multipleItemSelectionAllowed="1" showAll="0">
      <items count="5">
        <item x="0"/>
        <item x="1"/>
        <item x="2"/>
        <item x="3"/>
        <item t="default"/>
      </items>
    </pivotField>
    <pivotField name=" 22" compact="0" outline="0" multipleItemSelectionAllowe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 23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24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25" compact="0" outline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name="для бухгалтера" compact="0" outline="0" multipleItemSelectionAllowed="1" showAl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name="для бухгалтера2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Счет от нас на клиента" compact="0" outline="0" multipleItemSelectionAllowed="1" showAll="0">
      <items count="2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t="default"/>
      </items>
    </pivotField>
    <pivotField name=" 26" compact="0" outline="0" multipleItemSelectionAllowed="1" showAll="0">
      <items count="1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t="default"/>
      </items>
    </pivotField>
    <pivotField name=" 27" compact="0" outline="0" multipleItemSelectionAllowed="1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 28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для бухгалтера3" compact="0" outline="0" multipleItemSelectionAllowed="1" showAll="0">
      <items count="1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для бухгалтера4" compact="0" outline="0" multipleItemSelectionAllowed="1" showAll="0">
      <items count="6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 29" compact="0" outline="0" multipleItemSelectionAllowed="1" showAll="0">
      <items count="3">
        <item x="0"/>
        <item x="1"/>
        <item t="default"/>
      </items>
    </pivotField>
    <pivotField name=" 30" compact="0" outline="0" multipleItemSelectionAllowed="1"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t="default"/>
      </items>
    </pivotField>
    <pivotField name=" 31" compact="0" outline="0" multipleItemSelectionAllowed="1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name=" 32" compact="0" outline="0" multipleItemSelectionAllowed="1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name=" 33" compact="0" outline="0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 34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35" axis="axisPage" compact="0" outline="0" multipleItemSelectionAllowed="1" showAll="0">
      <items count="112">
        <item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t="default"/>
      </items>
    </pivotField>
    <pivotField name="ПРОФИТ" dataField="1" compact="0" outline="0" multipleItemSelectionAllowed="1" showAll="0">
      <items count="2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 36" axis="axisPage" compact="0" outline="0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h="1" x="12"/>
        <item t="default"/>
      </items>
    </pivotField>
  </pivotFields>
  <rowFields count="1">
    <field x="0"/>
  </rowFields>
  <pageFields count="3">
    <pageField fld="8" hier="0"/>
    <pageField fld="44" hier="0"/>
    <pageField fld="46" hier="0"/>
  </pageFields>
  <dataFields count="1">
    <dataField name="SUM из уже оплативших" fld="45" baseField="0"/>
  </dataFields>
  <pivotTableStyleInfo name="Google Sheets Pivot Table Style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 таблица 50" cacheId="5" applyNumberFormats="0" applyBorderFormats="0" applyFontFormats="0" applyPatternFormats="0" applyAlignmentFormats="0" applyWidthHeightFormats="0" dataCaption="" compact="0" compactData="0">
  <location ref="A6:D7" firstHeaderRow="0" firstDataRow="1" firstDataCol="0" rowPageCount="4" colPageCount="1"/>
  <pivotFields count="47">
    <pivotField name=" " axis="axisRow" compact="0" outline="0" multipleItemSelectionAllowed="1" showAll="0" sortType="ascending">
      <items count="14">
        <item x="1"/>
        <item h="1" x="12"/>
        <item x="10"/>
        <item x="3"/>
        <item x="5"/>
        <item x="4"/>
        <item x="6"/>
        <item x="9"/>
        <item x="2"/>
        <item x="7"/>
        <item x="0"/>
        <item x="8"/>
        <item h="1" x="11"/>
        <item t="default"/>
      </items>
    </pivotField>
    <pivotField name=" 2" compact="0" outline="0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 3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Текущая дата" compact="0" outline="0" multipleItemSelectionAllowed="1" showAll="0">
      <items count="4">
        <item x="0"/>
        <item x="1"/>
        <item x="2"/>
        <item t="default"/>
      </items>
    </pivotField>
    <pivotField name="наименование клиента " compact="0" outline="0" multipleItemSelectionAllowe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 4" compact="0" outline="0" multipleItemSelectionAllowed="1" showAll="0">
      <items count="5">
        <item x="0"/>
        <item x="1"/>
        <item x="2"/>
        <item x="3"/>
        <item t="default"/>
      </items>
    </pivotField>
    <pivotField name=" 5" compact="0" outline="0" multipleItemSelectionAllowed="1" showAll="0">
      <items count="4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t="default"/>
      </items>
    </pivotField>
    <pivotField name=" 6" compact="0" outline="0" multipleItemSelectionAllowed="1" showAll="0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 7" axis="axisPage" compact="0" outline="0" multipleItemSelectionAllowed="1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h="1" x="10"/>
        <item h="1" x="11"/>
        <item h="1" x="12"/>
        <item h="1" x="13"/>
        <item t="default"/>
      </items>
    </pivotField>
    <pivotField name="Откуда, вся информация" compact="0" outline="0" multipleItemSelectionAllowed="1" showAll="0">
      <items count="1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t="default"/>
      </items>
    </pivotField>
    <pivotField name=" 8" compact="0" outline="0" multipleItemSelectionAllowed="1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 9" axis="axisPage" compact="0" outline="0" multipleItemSelectionAllowed="1" showAll="0">
      <items count="1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h="1" x="101"/>
        <item h="1" x="102"/>
        <item h="1" x="103"/>
        <item h="1" x="104"/>
        <item h="1" x="105"/>
        <item h="1" x="106"/>
        <item h="1" x="107"/>
        <item t="default"/>
      </items>
    </pivotField>
    <pivotField name="Куда, вся информация" compact="0" outline="0" multipleItemSelectionAllowed="1" showAll="0">
      <items count="2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 10" compact="0" outline="0" multipleItemSelectionAllowed="1" showAll="0">
      <items count="20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Данные от подрядчика" compact="0" outline="0" multipleItemSelectionAllowed="1" showAll="0">
      <items count="3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t="default"/>
      </items>
    </pivotField>
    <pivotField name=" 11" compact="0" outline="0" multipleItemSelectionAllowed="1" showAll="0">
      <items count="3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t="default"/>
      </items>
    </pivotField>
    <pivotField name=" 12" compact="0" outline="0" multipleItemSelectionAllowe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 13" compact="0" outline="0" multipleItemSelectionAllowed="1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name=" 14" compact="0" outline="0" multipleItemSelectionAllowed="1" showAll="0">
      <items count="1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 15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16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 17" compact="0" outline="0" multipleItemSelectionAllowed="1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 18" compact="0" outline="0" multipleItemSelectionAllowe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19" dataField="1" compact="0" outline="0" multipleItemSelectionAllowed="1" showAll="0">
      <items count="2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name=" 20" compact="0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1" compact="0" outline="0" multipleItemSelectionAllowed="1" showAll="0">
      <items count="5">
        <item x="0"/>
        <item x="1"/>
        <item x="2"/>
        <item x="3"/>
        <item t="default"/>
      </items>
    </pivotField>
    <pivotField name=" 22" compact="0" outline="0" multipleItemSelectionAllowe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 23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 24" compact="0" outline="0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 25" compact="0" outline="0"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для бухгалтера" compact="0" outline="0" multipleItemSelectionAllowed="1" showAll="0">
      <items count="1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для бухгалтера2" compact="0" outline="0" multipleItemSelectionAllowed="1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Счет от нас на клиента" compact="0" outline="0" multipleItemSelectionAllowed="1" showAll="0">
      <items count="4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t="default"/>
      </items>
    </pivotField>
    <pivotField name=" 26" compact="0" outline="0" multipleItemSelectionAllowed="1" showAll="0">
      <items count="1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  <pivotField name=" 27" dataField="1" compact="0" outline="0" multipleItemSelectionAllowed="1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name=" 28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для бухгалтера3" compact="0" outline="0" multipleItemSelectionAllowed="1" showAll="0">
      <items count="3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t="default"/>
      </items>
    </pivotField>
    <pivotField name="для бухгалтера4" compact="0" outline="0" multipleItemSelectionAllowed="1"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name=" 29" compact="0" outline="0" multipleItemSelectionAllowed="1" showAll="0">
      <items count="3">
        <item x="0"/>
        <item x="1"/>
        <item t="default"/>
      </items>
    </pivotField>
    <pivotField name=" 30" compact="0" outline="0" multipleItemSelectionAllowed="1" showAll="0">
      <items count="1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  <pivotField name=" 31" compact="0" outline="0" multipleItemSelectionAllowed="1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32" compact="0" outline="0" multipleItemSelectionAllowed="1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 33" compact="0" outline="0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 34" axis="axisPage" compact="0" outline="0" multipleItemSelectionAllowed="1" showAll="0">
      <items count="15">
        <item h="1" x="0"/>
        <item h="1" x="1"/>
        <item x="2"/>
        <item h="1" x="3"/>
        <item x="4"/>
        <item h="1" x="5"/>
        <item h="1" x="6"/>
        <item x="7"/>
        <item x="8"/>
        <item x="9"/>
        <item h="1" x="10"/>
        <item h="1" x="11"/>
        <item h="1" x="12"/>
        <item h="1" x="13"/>
        <item t="default"/>
      </items>
    </pivotField>
    <pivotField name=" 35" axis="axisPage" compact="0" outline="0" multipleItemSelectionAllowed="1" showAll="0">
      <items count="157">
        <item x="0"/>
        <item h="1" x="1"/>
        <item h="1" x="2"/>
        <item h="1" x="3"/>
        <item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t="default"/>
      </items>
    </pivotField>
    <pivotField name="ПРОФИТ" dataField="1" compact="0" outline="0" multipleItemSelectionAllowed="1" showAll="0">
      <items count="3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t="default"/>
      </items>
    </pivotField>
    <pivotField name=" 36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0"/>
  </rowFields>
  <colFields count="1">
    <field x="-2"/>
  </colFields>
  <pageFields count="4">
    <pageField fld="8" hier="0"/>
    <pageField fld="11" hier="0"/>
    <pageField fld="43" hier="0"/>
    <pageField fld="44" hier="0"/>
  </pageFields>
  <dataFields count="3">
    <dataField name="прибыль" fld="45" baseField="0"/>
    <dataField name="расход" fld="23" baseField="0"/>
    <dataField name="приход" fld="34" baseField="0"/>
  </dataFields>
  <pivotTableStyleInfo name="Google Sheets Pivot Table Style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ПРЕМИЯMAIN" cacheId="4" applyNumberFormats="0" applyBorderFormats="0" applyFontFormats="0" applyPatternFormats="0" applyAlignmentFormats="0" applyWidthHeightFormats="0" dataCaption="" compact="0" compactData="0">
  <location ref="A3:B19" firstHeaderRow="0" firstDataRow="0" firstDataCol="0" rowPageCount="1" colPageCount="1"/>
  <pivotFields count="46">
    <pivotField name=" " axis="axisRow" compact="0" outline="0" multipleItemSelectionAllowed="1" showAll="0" sortType="ascending">
      <items count="16">
        <item x="1"/>
        <item x="12"/>
        <item x="10"/>
        <item x="3"/>
        <item x="5"/>
        <item x="4"/>
        <item x="6"/>
        <item x="9"/>
        <item x="2"/>
        <item x="13"/>
        <item x="7"/>
        <item x="0"/>
        <item x="8"/>
        <item x="14"/>
        <item x="11"/>
        <item t="default"/>
      </items>
    </pivotField>
    <pivotField name=" 2" compact="0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 3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Текущая дата" compact="0" outline="0" multipleItemSelectionAllowed="1" showAll="0">
      <items count="4">
        <item x="0"/>
        <item x="1"/>
        <item x="2"/>
        <item t="default"/>
      </items>
    </pivotField>
    <pivotField name="наименование клиента " compact="0" outline="0" multipleItemSelectionAllowed="1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4" compact="0" outline="0" multipleItemSelectionAllowed="1" showAll="0">
      <items count="5">
        <item x="0"/>
        <item x="1"/>
        <item x="2"/>
        <item x="3"/>
        <item t="default"/>
      </items>
    </pivotField>
    <pivotField name=" 5" compact="0" outline="0" multipleItemSelectionAllowed="1" showAll="0">
      <items count="5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t="default"/>
      </items>
    </pivotField>
    <pivotField name=" 6" compact="0" outline="0" multipleItemSelectionAllowed="1" showAll="0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 7" compact="0" outline="0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Откуда, вся информация" compact="0" outline="0" multipleItemSelectionAllowed="1" showAll="0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name=" 8" compact="0" outline="0" multipleItemSelectionAllowed="1" showAll="0">
      <items count="2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name=" 9" compact="0" outline="0" multipleItemSelectionAllowed="1" showAll="0">
      <items count="1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t="default"/>
      </items>
    </pivotField>
    <pivotField name="Куда, вся информация" compact="0" outline="0" multipleItemSelectionAllowed="1" showAll="0">
      <items count="2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t="default"/>
      </items>
    </pivotField>
    <pivotField name=" 10" compact="0" outline="0" multipleItemSelectionAllowed="1" showAll="0">
      <items count="25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t="default"/>
      </items>
    </pivotField>
    <pivotField name="Данные от подрядчика" compact="0" outline="0" multipleItemSelectionAllowed="1" showAll="0">
      <items count="4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t="default"/>
      </items>
    </pivotField>
    <pivotField name=" 11" compact="0" outline="0" multipleItemSelectionAllowed="1" showAll="0">
      <items count="3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t="default"/>
      </items>
    </pivotField>
    <pivotField name=" 12" compact="0" outline="0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13" compact="0" outline="0" multipleItemSelectionAllowed="1" showAll="0">
      <items count="2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 14" compact="0" outline="0" multipleItemSelectionAllowed="1" showAll="0">
      <items count="1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t="default"/>
      </items>
    </pivotField>
    <pivotField name=" 15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16" compact="0" outline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name=" 17" compact="0" outline="0" multipleItemSelectionAllowe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 18" compact="0" outline="0" multipleItemSelectionAllowed="1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 19" compact="0" outline="0" multipleItemSelectionAllowed="1" showAll="0">
      <items count="3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name=" 20" compact="0" outline="0" multipleItemSelectionAllowed="1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 21" compact="0" outline="0" multipleItemSelectionAllowed="1" showAll="0">
      <items count="5">
        <item x="0"/>
        <item x="1"/>
        <item x="2"/>
        <item x="3"/>
        <item t="default"/>
      </items>
    </pivotField>
    <pivotField name=" 22" compact="0" outline="0" multipleItemSelectionAllowed="1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 23" compact="0" outline="0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 24" axis="axisPage" compact="0" outline="0" multipleItemSelectionAllowed="1" showAll="0">
      <items count="32">
        <item x="0"/>
        <item h="1" x="1"/>
        <item x="2"/>
        <item x="3"/>
        <item h="1" x="4"/>
        <item h="1" x="5"/>
        <item h="1" x="6"/>
        <item h="1" x="7"/>
        <item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t="default"/>
      </items>
    </pivotField>
    <pivotField name=" 25" compact="0" outline="0"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для бухгалтера" compact="0" outline="0" multipleItemSelectionAllowed="1" showAll="0">
      <items count="1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t="default"/>
      </items>
    </pivotField>
    <pivotField name="для бухгалтера2" compact="0" outline="0" multipleItemSelectionAllowed="1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Счет от нас на клиента" compact="0" outline="0" multipleItemSelectionAllowed="1" showAll="0">
      <items count="4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t="default"/>
      </items>
    </pivotField>
    <pivotField name=" 26" compact="0" outline="0" multipleItemSelectionAllowed="1" showAll="0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 27" compact="0" outline="0" multipleItemSelectionAllowed="1" showAll="0">
      <items count="1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t="default"/>
      </items>
    </pivotField>
    <pivotField name=" 28" compact="0" outline="0" multipleItemSelectionAllowed="1" showAll="0">
      <items count="6">
        <item x="0"/>
        <item x="1"/>
        <item x="2"/>
        <item x="3"/>
        <item x="4"/>
        <item t="default"/>
      </items>
    </pivotField>
    <pivotField name="для бухгалтера3" compact="0" outline="0" multipleItemSelectionAllowed="1" showAll="0">
      <items count="4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t="default"/>
      </items>
    </pivotField>
    <pivotField name="для бухгалтера4" compact="0" outline="0" multipleItemSelectionAllowed="1" showAll="0">
      <items count="1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t="default"/>
      </items>
    </pivotField>
    <pivotField name=" 29" compact="0" outline="0" multipleItemSelectionAllowed="1" showAll="0">
      <items count="4">
        <item x="0"/>
        <item x="1"/>
        <item x="2"/>
        <item t="default"/>
      </items>
    </pivotField>
    <pivotField name=" 30" compact="0" outline="0" multipleItemSelectionAllowed="1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name=" 31" compact="0" outline="0" multipleItemSelectionAllowed="1" showAl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 32" compact="0" outline="0" multipleItemSelectionAllowed="1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name=" 33" compact="0" outline="0" multipleItemSelectionAllowed="1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 34" compact="0" outline="0" multipleItemSelectionAllowed="1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 35" compact="0" outline="0" multipleItemSelectionAllowed="1" showAll="0">
      <items count="1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name="ПРОФИТ" dataField="1" compact="0" outline="0" multipleItemSelectionAllowed="1" showAll="0">
      <items count="4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t="default"/>
      </items>
    </pivotField>
  </pivotFields>
  <rowFields count="1">
    <field x="0"/>
  </rowFields>
  <pageFields count="1">
    <pageField fld="28" hier="0"/>
  </pageFields>
  <dataFields count="1">
    <dataField name="SUM of  45" fld="45" baseField="0"/>
  </dataFields>
  <pivotTableStyleInfo name="Google Sheets Pivot Table Style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BX720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C2" sqref="BC2"/>
    </sheetView>
  </sheetViews>
  <sheetFormatPr defaultColWidth="14.453125" defaultRowHeight="15" customHeight="1"/>
  <cols>
    <col min="1" max="2" width="16.453125" customWidth="1"/>
    <col min="3" max="3" width="11.54296875" customWidth="1"/>
    <col min="4" max="4" width="12.08984375" customWidth="1"/>
    <col min="5" max="5" width="18.453125" customWidth="1"/>
    <col min="6" max="6" width="13.36328125" customWidth="1"/>
    <col min="7" max="7" width="36.54296875" customWidth="1"/>
    <col min="8" max="8" width="28.6328125" customWidth="1"/>
    <col min="9" max="9" width="32.54296875" customWidth="1"/>
    <col min="10" max="10" width="11.7265625" style="297" customWidth="1"/>
    <col min="11" max="11" width="8" customWidth="1"/>
    <col min="12" max="12" width="33" customWidth="1"/>
    <col min="13" max="13" width="13" customWidth="1"/>
    <col min="14" max="14" width="24.453125" customWidth="1"/>
    <col min="15" max="15" width="28.81640625" customWidth="1"/>
    <col min="16" max="16" width="14.54296875" customWidth="1"/>
    <col min="17" max="17" width="28.26953125" customWidth="1"/>
    <col min="18" max="18" width="15.08984375" customWidth="1"/>
    <col min="19" max="19" width="17.7265625" customWidth="1"/>
    <col min="20" max="20" width="11.54296875" style="297" customWidth="1"/>
    <col min="21" max="21" width="11.7265625" customWidth="1"/>
    <col min="22" max="22" width="9.453125" customWidth="1"/>
    <col min="23" max="23" width="7.54296875" customWidth="1"/>
    <col min="24" max="24" width="13.81640625" customWidth="1"/>
    <col min="25" max="25" width="12.7265625" customWidth="1"/>
    <col min="26" max="26" width="15.08984375" customWidth="1"/>
    <col min="27" max="27" width="15.54296875" customWidth="1"/>
    <col min="28" max="28" width="9.81640625" customWidth="1"/>
    <col min="29" max="29" width="13" customWidth="1"/>
    <col min="30" max="31" width="17.453125" customWidth="1"/>
    <col min="32" max="32" width="20.26953125" customWidth="1"/>
    <col min="33" max="33" width="26.7265625" style="297" customWidth="1"/>
    <col min="34" max="34" width="19.54296875" customWidth="1"/>
    <col min="35" max="35" width="12" customWidth="1"/>
    <col min="36" max="36" width="17.54296875" customWidth="1"/>
    <col min="39" max="39" width="13" customWidth="1"/>
    <col min="40" max="40" width="15" style="297" customWidth="1"/>
    <col min="41" max="41" width="14.26953125" customWidth="1"/>
    <col min="42" max="42" width="21.54296875" customWidth="1"/>
    <col min="43" max="43" width="13.90625" style="297" customWidth="1"/>
    <col min="44" max="44" width="13.54296875" customWidth="1"/>
    <col min="45" max="45" width="5.54296875" customWidth="1"/>
    <col min="46" max="46" width="22.54296875" customWidth="1"/>
    <col min="47" max="47" width="16.54296875" style="297" customWidth="1"/>
    <col min="50" max="50" width="32.453125" customWidth="1"/>
    <col min="51" max="51" width="16" customWidth="1"/>
    <col min="52" max="52" width="25.7265625" customWidth="1"/>
    <col min="53" max="53" width="24.08984375" customWidth="1"/>
    <col min="54" max="54" width="11.26953125" customWidth="1"/>
    <col min="55" max="55" width="25.7265625" customWidth="1"/>
    <col min="56" max="56" width="34.26953125" customWidth="1"/>
    <col min="57" max="61" width="34.26953125" style="273" customWidth="1"/>
    <col min="62" max="63" width="25.7265625" customWidth="1"/>
    <col min="64" max="64" width="11.453125" customWidth="1"/>
    <col min="65" max="65" width="29.08984375" customWidth="1"/>
    <col min="66" max="66" width="19.453125" customWidth="1"/>
    <col min="67" max="67" width="25.26953125" customWidth="1"/>
    <col min="68" max="68" width="19.453125" customWidth="1"/>
    <col min="69" max="69" width="16" customWidth="1"/>
  </cols>
  <sheetData>
    <row r="1" spans="1:76" s="276" customFormat="1" ht="25.5" customHeight="1">
      <c r="A1" s="277" t="s">
        <v>2664</v>
      </c>
      <c r="B1" s="277" t="s">
        <v>2663</v>
      </c>
      <c r="C1" s="277" t="s">
        <v>2662</v>
      </c>
      <c r="D1" s="170" t="s">
        <v>2649</v>
      </c>
      <c r="E1" s="170" t="s">
        <v>2650</v>
      </c>
      <c r="F1" s="278" t="s">
        <v>2665</v>
      </c>
      <c r="G1" s="170" t="s">
        <v>2651</v>
      </c>
      <c r="H1" s="170" t="s">
        <v>2652</v>
      </c>
      <c r="I1" s="170" t="s">
        <v>2653</v>
      </c>
      <c r="J1" s="290" t="s">
        <v>2654</v>
      </c>
      <c r="K1" s="277" t="s">
        <v>2655</v>
      </c>
      <c r="L1" s="278" t="s">
        <v>2656</v>
      </c>
      <c r="M1" s="277" t="s">
        <v>2657</v>
      </c>
      <c r="N1" s="279" t="s">
        <v>2658</v>
      </c>
      <c r="O1" s="278" t="s">
        <v>2659</v>
      </c>
      <c r="P1" s="277" t="s">
        <v>2660</v>
      </c>
      <c r="Q1" s="280" t="s">
        <v>2661</v>
      </c>
      <c r="R1" s="277" t="s">
        <v>2683</v>
      </c>
      <c r="S1" s="281" t="s">
        <v>2666</v>
      </c>
      <c r="T1" s="298" t="s">
        <v>2669</v>
      </c>
      <c r="U1" s="281" t="s">
        <v>2670</v>
      </c>
      <c r="V1" s="282" t="s">
        <v>2672</v>
      </c>
      <c r="W1" s="277" t="s">
        <v>2671</v>
      </c>
      <c r="X1" s="282" t="s">
        <v>2673</v>
      </c>
      <c r="Y1" s="283" t="s">
        <v>2674</v>
      </c>
      <c r="Z1" s="283" t="s">
        <v>2667</v>
      </c>
      <c r="AA1" s="284" t="s">
        <v>2668</v>
      </c>
      <c r="AB1" s="277" t="s">
        <v>2675</v>
      </c>
      <c r="AC1" s="281" t="s">
        <v>2676</v>
      </c>
      <c r="AD1" s="277" t="s">
        <v>2677</v>
      </c>
      <c r="AE1" s="281" t="s">
        <v>2678</v>
      </c>
      <c r="AF1" s="277" t="s">
        <v>2679</v>
      </c>
      <c r="AG1" s="305" t="s">
        <v>2680</v>
      </c>
      <c r="AH1" s="277" t="s">
        <v>2681</v>
      </c>
      <c r="AI1" s="281" t="s">
        <v>2682</v>
      </c>
      <c r="AJ1" s="277" t="s">
        <v>2684</v>
      </c>
      <c r="AK1" s="277" t="s">
        <v>2685</v>
      </c>
      <c r="AL1" s="277" t="s">
        <v>2686</v>
      </c>
      <c r="AM1" s="285" t="s">
        <v>2687</v>
      </c>
      <c r="AN1" s="308" t="s">
        <v>2688</v>
      </c>
      <c r="AO1" s="277" t="s">
        <v>2689</v>
      </c>
      <c r="AP1" s="277" t="s">
        <v>2690</v>
      </c>
      <c r="AQ1" s="305" t="s">
        <v>2691</v>
      </c>
      <c r="AR1" s="281" t="s">
        <v>2692</v>
      </c>
      <c r="AS1" s="277" t="s">
        <v>2693</v>
      </c>
      <c r="AT1" s="277" t="s">
        <v>2694</v>
      </c>
      <c r="AU1" s="316" t="s">
        <v>2695</v>
      </c>
      <c r="AV1" s="286" t="s">
        <v>2696</v>
      </c>
      <c r="AW1" s="277" t="s">
        <v>2697</v>
      </c>
      <c r="AX1" s="277" t="s">
        <v>2698</v>
      </c>
      <c r="AY1" s="287" t="s">
        <v>2699</v>
      </c>
      <c r="AZ1" s="287" t="s">
        <v>2700</v>
      </c>
      <c r="BA1" s="288" t="s">
        <v>2701</v>
      </c>
      <c r="BB1" s="289" t="s">
        <v>2702</v>
      </c>
      <c r="BC1" s="288" t="s">
        <v>2703</v>
      </c>
      <c r="BD1" s="288" t="s">
        <v>2704</v>
      </c>
      <c r="BE1" s="288" t="s">
        <v>2705</v>
      </c>
      <c r="BF1" s="288" t="s">
        <v>2706</v>
      </c>
      <c r="BG1" s="288" t="s">
        <v>2707</v>
      </c>
      <c r="BH1" s="288" t="s">
        <v>2708</v>
      </c>
      <c r="BI1" s="288" t="s">
        <v>2709</v>
      </c>
      <c r="BJ1" s="288" t="s">
        <v>2710</v>
      </c>
      <c r="BK1" s="288" t="s">
        <v>2711</v>
      </c>
      <c r="BL1" s="288" t="s">
        <v>2712</v>
      </c>
      <c r="BM1" s="288" t="s">
        <v>2713</v>
      </c>
      <c r="BN1" s="288" t="s">
        <v>2714</v>
      </c>
      <c r="BO1" s="288" t="s">
        <v>2715</v>
      </c>
      <c r="BP1" s="288" t="s">
        <v>2716</v>
      </c>
      <c r="BQ1" s="288" t="s">
        <v>2717</v>
      </c>
      <c r="BR1" s="288" t="s">
        <v>2718</v>
      </c>
      <c r="BS1" s="288" t="s">
        <v>2719</v>
      </c>
      <c r="BT1" s="288" t="s">
        <v>2720</v>
      </c>
      <c r="BU1" s="288" t="s">
        <v>2721</v>
      </c>
      <c r="BV1" s="288" t="s">
        <v>2722</v>
      </c>
      <c r="BW1" s="288" t="s">
        <v>2723</v>
      </c>
      <c r="BX1" s="288" t="s">
        <v>2724</v>
      </c>
    </row>
    <row r="2" spans="1:76" ht="13.5" customHeight="1">
      <c r="A2" s="1"/>
      <c r="B2" s="1" t="s">
        <v>103</v>
      </c>
      <c r="C2" s="1" t="s">
        <v>104</v>
      </c>
      <c r="D2" s="1" t="s">
        <v>107</v>
      </c>
      <c r="E2" s="1" t="s">
        <v>109</v>
      </c>
      <c r="F2" s="1" t="s">
        <v>110</v>
      </c>
      <c r="G2" s="1" t="s">
        <v>111</v>
      </c>
      <c r="H2" s="1" t="s">
        <v>112</v>
      </c>
      <c r="I2" s="8" t="s">
        <v>113</v>
      </c>
      <c r="J2" s="291">
        <v>43203</v>
      </c>
      <c r="K2" s="20">
        <f t="shared" ref="K2:K96" si="0">MONTH(J2)</f>
        <v>4</v>
      </c>
      <c r="L2" s="8" t="s">
        <v>115</v>
      </c>
      <c r="M2" s="7">
        <v>43206</v>
      </c>
      <c r="N2" s="1" t="s">
        <v>116</v>
      </c>
      <c r="O2" s="8" t="s">
        <v>117</v>
      </c>
      <c r="P2" s="7">
        <v>43207</v>
      </c>
      <c r="Q2" s="9"/>
      <c r="R2" s="1">
        <v>94</v>
      </c>
      <c r="S2" s="10" t="s">
        <v>112</v>
      </c>
      <c r="T2" s="299">
        <v>43207</v>
      </c>
      <c r="U2" s="10">
        <v>16000</v>
      </c>
      <c r="V2" s="12" t="s">
        <v>121</v>
      </c>
      <c r="W2" s="1" t="s">
        <v>122</v>
      </c>
      <c r="X2" s="12"/>
      <c r="Y2" s="13"/>
      <c r="Z2" s="13">
        <v>16000</v>
      </c>
      <c r="AA2" s="15">
        <f t="shared" ref="AA2:AA26" si="1">Z2-X2</f>
        <v>16000</v>
      </c>
      <c r="AB2" s="1" t="s">
        <v>112</v>
      </c>
      <c r="AC2" s="10">
        <v>5</v>
      </c>
      <c r="AD2" s="1" t="s">
        <v>125</v>
      </c>
      <c r="AE2" s="10" t="s">
        <v>126</v>
      </c>
      <c r="AF2" s="19" t="e">
        <f t="shared" ref="AF2:AF133" si="2">WEEKNUM(AE2)</f>
        <v>#VALUE!</v>
      </c>
      <c r="AH2" s="1"/>
      <c r="AI2" s="10">
        <v>25</v>
      </c>
      <c r="AJ2" s="28">
        <v>43214</v>
      </c>
      <c r="AK2" s="1">
        <v>19000</v>
      </c>
      <c r="AL2" s="1" t="s">
        <v>122</v>
      </c>
      <c r="AM2" s="1"/>
      <c r="AN2" s="291"/>
      <c r="AP2" s="7"/>
      <c r="AQ2" s="291"/>
      <c r="AR2" s="29">
        <v>43275</v>
      </c>
      <c r="AS2" s="1">
        <f t="shared" ref="AS2:AS94" si="3">WEEKNUM(AR2)</f>
        <v>26</v>
      </c>
      <c r="AT2" s="1" t="s">
        <v>112</v>
      </c>
      <c r="AU2" s="291">
        <v>43272</v>
      </c>
      <c r="AV2" s="17">
        <f t="shared" ref="AV2:AV71" si="4">AK2-Z2</f>
        <v>3000</v>
      </c>
      <c r="AW2">
        <f t="shared" ref="AW2:AW286" si="5">MONTH(AU2)</f>
        <v>6</v>
      </c>
    </row>
    <row r="3" spans="1:76" ht="13.5" customHeight="1">
      <c r="A3" s="1"/>
      <c r="B3" s="1" t="s">
        <v>103</v>
      </c>
      <c r="C3" s="1" t="s">
        <v>133</v>
      </c>
      <c r="D3" s="1" t="s">
        <v>107</v>
      </c>
      <c r="E3" s="1" t="s">
        <v>109</v>
      </c>
      <c r="G3" s="1" t="s">
        <v>134</v>
      </c>
      <c r="H3" s="1" t="s">
        <v>112</v>
      </c>
      <c r="I3" s="8" t="s">
        <v>135</v>
      </c>
      <c r="J3" s="291">
        <v>43195</v>
      </c>
      <c r="K3" s="20">
        <f t="shared" si="0"/>
        <v>4</v>
      </c>
      <c r="L3" s="8" t="s">
        <v>136</v>
      </c>
      <c r="M3" s="7">
        <v>43204</v>
      </c>
      <c r="N3" s="1" t="s">
        <v>137</v>
      </c>
      <c r="O3" s="1" t="s">
        <v>139</v>
      </c>
      <c r="P3" s="7">
        <v>43207</v>
      </c>
      <c r="Q3" s="30" t="s">
        <v>141</v>
      </c>
      <c r="R3" s="1">
        <v>69</v>
      </c>
      <c r="S3" s="10" t="s">
        <v>112</v>
      </c>
      <c r="T3" s="299">
        <v>43207</v>
      </c>
      <c r="U3" s="10">
        <v>25000</v>
      </c>
      <c r="V3" s="12" t="s">
        <v>121</v>
      </c>
      <c r="W3" s="1" t="s">
        <v>122</v>
      </c>
      <c r="X3" s="12"/>
      <c r="Y3" s="13"/>
      <c r="Z3" s="13">
        <v>25000</v>
      </c>
      <c r="AA3" s="15">
        <f t="shared" si="1"/>
        <v>25000</v>
      </c>
      <c r="AB3" s="1" t="s">
        <v>112</v>
      </c>
      <c r="AC3" s="10">
        <v>10</v>
      </c>
      <c r="AD3" s="1" t="s">
        <v>125</v>
      </c>
      <c r="AE3" s="10" t="s">
        <v>126</v>
      </c>
      <c r="AF3" s="19" t="e">
        <f t="shared" si="2"/>
        <v>#VALUE!</v>
      </c>
      <c r="AH3" s="1"/>
      <c r="AI3" s="10">
        <v>26</v>
      </c>
      <c r="AJ3" s="28">
        <v>43214</v>
      </c>
      <c r="AK3" s="1">
        <v>34000</v>
      </c>
      <c r="AL3" s="1" t="s">
        <v>122</v>
      </c>
      <c r="AM3" s="1"/>
      <c r="AN3" s="291"/>
      <c r="AR3" s="29">
        <v>43243</v>
      </c>
      <c r="AS3" s="1">
        <f t="shared" si="3"/>
        <v>21</v>
      </c>
      <c r="AT3" s="1" t="s">
        <v>112</v>
      </c>
      <c r="AU3" s="291">
        <v>43255</v>
      </c>
      <c r="AV3" s="17">
        <f t="shared" si="4"/>
        <v>9000</v>
      </c>
      <c r="AW3">
        <f t="shared" si="5"/>
        <v>6</v>
      </c>
    </row>
    <row r="4" spans="1:76" ht="13.5" customHeight="1">
      <c r="A4" s="1"/>
      <c r="B4" s="1" t="s">
        <v>103</v>
      </c>
      <c r="C4" s="1" t="s">
        <v>148</v>
      </c>
      <c r="D4" s="1" t="s">
        <v>107</v>
      </c>
      <c r="E4" s="1" t="s">
        <v>109</v>
      </c>
      <c r="G4" s="1" t="s">
        <v>149</v>
      </c>
      <c r="H4" s="1" t="s">
        <v>112</v>
      </c>
      <c r="I4" s="8" t="s">
        <v>151</v>
      </c>
      <c r="J4" s="291">
        <v>43207</v>
      </c>
      <c r="K4" s="20">
        <f t="shared" si="0"/>
        <v>4</v>
      </c>
      <c r="L4" s="8" t="s">
        <v>153</v>
      </c>
      <c r="M4" s="7">
        <v>43208</v>
      </c>
      <c r="N4" s="1" t="s">
        <v>154</v>
      </c>
      <c r="O4" s="1" t="s">
        <v>81</v>
      </c>
      <c r="P4" s="7">
        <v>43210</v>
      </c>
      <c r="Q4" s="9"/>
      <c r="R4" s="1">
        <v>439</v>
      </c>
      <c r="S4" s="10" t="s">
        <v>112</v>
      </c>
      <c r="T4" s="299">
        <v>43210</v>
      </c>
      <c r="U4" s="16">
        <v>64900</v>
      </c>
      <c r="V4" s="12" t="s">
        <v>121</v>
      </c>
      <c r="W4" s="1" t="s">
        <v>122</v>
      </c>
      <c r="X4" s="12"/>
      <c r="Y4" s="13"/>
      <c r="Z4" s="13">
        <v>59100</v>
      </c>
      <c r="AA4" s="15">
        <f t="shared" si="1"/>
        <v>59100</v>
      </c>
      <c r="AB4" s="1" t="s">
        <v>112</v>
      </c>
      <c r="AC4" s="10">
        <v>10</v>
      </c>
      <c r="AD4" s="1" t="s">
        <v>125</v>
      </c>
      <c r="AE4" s="10" t="s">
        <v>126</v>
      </c>
      <c r="AF4" s="19" t="e">
        <f t="shared" si="2"/>
        <v>#VALUE!</v>
      </c>
      <c r="AH4" s="1"/>
      <c r="AI4" s="10">
        <v>21</v>
      </c>
      <c r="AJ4" s="7">
        <v>43214</v>
      </c>
      <c r="AK4" s="1">
        <v>76700</v>
      </c>
      <c r="AL4" s="1" t="s">
        <v>122</v>
      </c>
      <c r="AM4" s="1"/>
      <c r="AN4" s="291"/>
      <c r="AR4" s="29">
        <v>43238</v>
      </c>
      <c r="AS4" s="1">
        <f t="shared" si="3"/>
        <v>20</v>
      </c>
      <c r="AT4" s="1" t="s">
        <v>112</v>
      </c>
      <c r="AU4" s="291">
        <v>43255</v>
      </c>
      <c r="AV4" s="17">
        <f t="shared" si="4"/>
        <v>17600</v>
      </c>
      <c r="AW4">
        <f t="shared" si="5"/>
        <v>6</v>
      </c>
    </row>
    <row r="5" spans="1:76" ht="13.5" customHeight="1">
      <c r="A5" s="1"/>
      <c r="B5" s="1" t="s">
        <v>103</v>
      </c>
      <c r="C5" s="1" t="s">
        <v>148</v>
      </c>
      <c r="D5" s="1" t="s">
        <v>107</v>
      </c>
      <c r="E5" s="1" t="s">
        <v>109</v>
      </c>
      <c r="G5" s="1" t="s">
        <v>149</v>
      </c>
      <c r="H5" s="1" t="s">
        <v>112</v>
      </c>
      <c r="I5" s="8" t="s">
        <v>162</v>
      </c>
      <c r="J5" s="291">
        <v>43208</v>
      </c>
      <c r="K5" s="20">
        <f t="shared" si="0"/>
        <v>4</v>
      </c>
      <c r="L5" s="8" t="s">
        <v>163</v>
      </c>
      <c r="M5" s="7">
        <v>43209</v>
      </c>
      <c r="N5" s="8" t="s">
        <v>165</v>
      </c>
      <c r="O5" s="1" t="s">
        <v>166</v>
      </c>
      <c r="P5" s="7">
        <v>43208</v>
      </c>
      <c r="Q5" s="9"/>
      <c r="R5" s="1">
        <v>92</v>
      </c>
      <c r="S5" s="10" t="s">
        <v>112</v>
      </c>
      <c r="T5" s="299">
        <v>43211</v>
      </c>
      <c r="U5" s="16">
        <v>12980</v>
      </c>
      <c r="V5" s="12" t="s">
        <v>121</v>
      </c>
      <c r="W5" s="1" t="s">
        <v>122</v>
      </c>
      <c r="X5" s="12"/>
      <c r="Y5" s="13"/>
      <c r="Z5" s="13">
        <v>12000</v>
      </c>
      <c r="AA5" s="15">
        <f t="shared" si="1"/>
        <v>12000</v>
      </c>
      <c r="AB5" s="1" t="s">
        <v>112</v>
      </c>
      <c r="AC5" s="10">
        <v>10</v>
      </c>
      <c r="AD5" s="1" t="s">
        <v>125</v>
      </c>
      <c r="AE5" s="10" t="s">
        <v>126</v>
      </c>
      <c r="AF5" s="19" t="e">
        <f t="shared" si="2"/>
        <v>#VALUE!</v>
      </c>
      <c r="AH5" s="1"/>
      <c r="AI5" s="10">
        <v>23</v>
      </c>
      <c r="AJ5" s="7">
        <v>43214</v>
      </c>
      <c r="AK5" s="1">
        <v>21000</v>
      </c>
      <c r="AL5" s="1" t="s">
        <v>122</v>
      </c>
      <c r="AM5" s="1"/>
      <c r="AN5" s="291"/>
      <c r="AR5" s="29">
        <v>43231</v>
      </c>
      <c r="AS5" s="1">
        <f t="shared" si="3"/>
        <v>19</v>
      </c>
      <c r="AT5" s="1" t="s">
        <v>112</v>
      </c>
      <c r="AU5" s="291">
        <v>43255</v>
      </c>
      <c r="AV5" s="17">
        <f t="shared" si="4"/>
        <v>9000</v>
      </c>
      <c r="AW5">
        <f t="shared" si="5"/>
        <v>6</v>
      </c>
    </row>
    <row r="6" spans="1:76" ht="13.5" customHeight="1">
      <c r="A6" s="1"/>
      <c r="B6" s="1" t="s">
        <v>103</v>
      </c>
      <c r="C6" s="1" t="s">
        <v>148</v>
      </c>
      <c r="D6" s="1" t="s">
        <v>107</v>
      </c>
      <c r="E6" s="1" t="s">
        <v>109</v>
      </c>
      <c r="G6" s="1" t="s">
        <v>149</v>
      </c>
      <c r="H6" s="1" t="s">
        <v>112</v>
      </c>
      <c r="I6" s="8" t="s">
        <v>174</v>
      </c>
      <c r="J6" s="291">
        <v>43213</v>
      </c>
      <c r="K6" s="20">
        <f t="shared" si="0"/>
        <v>4</v>
      </c>
      <c r="L6" s="8" t="s">
        <v>176</v>
      </c>
      <c r="M6" s="7">
        <v>43214</v>
      </c>
      <c r="N6" s="1" t="s">
        <v>177</v>
      </c>
      <c r="O6" s="1" t="s">
        <v>81</v>
      </c>
      <c r="P6" s="7">
        <v>43216</v>
      </c>
      <c r="Q6" s="9"/>
      <c r="R6" s="1">
        <v>175</v>
      </c>
      <c r="S6" s="10" t="s">
        <v>112</v>
      </c>
      <c r="T6" s="299">
        <v>43216</v>
      </c>
      <c r="U6" s="10">
        <v>36000</v>
      </c>
      <c r="V6" s="12" t="s">
        <v>121</v>
      </c>
      <c r="W6" s="1" t="s">
        <v>122</v>
      </c>
      <c r="X6" s="12"/>
      <c r="Y6" s="13"/>
      <c r="Z6" s="13">
        <v>36000</v>
      </c>
      <c r="AA6" s="15">
        <f t="shared" si="1"/>
        <v>36000</v>
      </c>
      <c r="AB6" s="1" t="s">
        <v>112</v>
      </c>
      <c r="AC6" s="10">
        <v>10</v>
      </c>
      <c r="AD6" s="1" t="s">
        <v>125</v>
      </c>
      <c r="AE6" s="10" t="s">
        <v>126</v>
      </c>
      <c r="AF6" s="19" t="e">
        <f t="shared" si="2"/>
        <v>#VALUE!</v>
      </c>
      <c r="AH6" s="1"/>
      <c r="AI6" s="10">
        <v>24</v>
      </c>
      <c r="AJ6" s="7">
        <v>43214</v>
      </c>
      <c r="AK6" s="1">
        <v>54800</v>
      </c>
      <c r="AL6" s="1" t="s">
        <v>122</v>
      </c>
      <c r="AM6" s="1"/>
      <c r="AN6" s="291"/>
      <c r="AR6" s="29">
        <v>43238</v>
      </c>
      <c r="AS6" s="1">
        <f t="shared" si="3"/>
        <v>20</v>
      </c>
      <c r="AT6" s="1" t="s">
        <v>112</v>
      </c>
      <c r="AU6" s="291">
        <v>43255</v>
      </c>
      <c r="AV6" s="17">
        <f t="shared" si="4"/>
        <v>18800</v>
      </c>
      <c r="AW6">
        <f t="shared" si="5"/>
        <v>6</v>
      </c>
    </row>
    <row r="7" spans="1:76" ht="13.5" customHeight="1">
      <c r="A7" s="1"/>
      <c r="B7" s="1" t="s">
        <v>103</v>
      </c>
      <c r="C7" s="1" t="s">
        <v>148</v>
      </c>
      <c r="D7" s="1" t="s">
        <v>107</v>
      </c>
      <c r="E7" s="1" t="s">
        <v>109</v>
      </c>
      <c r="G7" s="1" t="s">
        <v>149</v>
      </c>
      <c r="H7" s="1" t="s">
        <v>112</v>
      </c>
      <c r="I7" s="8" t="s">
        <v>184</v>
      </c>
      <c r="J7" s="291">
        <v>43208</v>
      </c>
      <c r="K7" s="20">
        <f t="shared" si="0"/>
        <v>4</v>
      </c>
      <c r="L7" s="8" t="s">
        <v>185</v>
      </c>
      <c r="M7" s="7">
        <v>43208</v>
      </c>
      <c r="N7" s="1" t="s">
        <v>186</v>
      </c>
      <c r="O7" s="8" t="s">
        <v>187</v>
      </c>
      <c r="P7" s="7">
        <v>43210</v>
      </c>
      <c r="Q7" s="9"/>
      <c r="R7" s="1">
        <v>10</v>
      </c>
      <c r="S7" s="10" t="s">
        <v>112</v>
      </c>
      <c r="T7" s="299">
        <v>43210</v>
      </c>
      <c r="U7" s="10">
        <v>18000</v>
      </c>
      <c r="V7" s="12" t="s">
        <v>121</v>
      </c>
      <c r="W7" s="1" t="s">
        <v>122</v>
      </c>
      <c r="X7" s="12"/>
      <c r="Y7" s="13"/>
      <c r="Z7" s="13">
        <v>18000</v>
      </c>
      <c r="AA7" s="15">
        <f t="shared" si="1"/>
        <v>18000</v>
      </c>
      <c r="AB7" s="1" t="s">
        <v>112</v>
      </c>
      <c r="AC7" s="10">
        <v>10</v>
      </c>
      <c r="AD7" s="1" t="s">
        <v>125</v>
      </c>
      <c r="AE7" s="10" t="s">
        <v>126</v>
      </c>
      <c r="AF7" s="19" t="e">
        <f t="shared" si="2"/>
        <v>#VALUE!</v>
      </c>
      <c r="AH7" s="1"/>
      <c r="AI7" s="10">
        <v>22</v>
      </c>
      <c r="AJ7" s="7">
        <v>43214</v>
      </c>
      <c r="AK7" s="1">
        <v>53100</v>
      </c>
      <c r="AL7" s="1" t="s">
        <v>122</v>
      </c>
      <c r="AM7" s="1"/>
      <c r="AN7" s="291"/>
      <c r="AR7" s="29">
        <v>43238</v>
      </c>
      <c r="AS7" s="1">
        <f t="shared" si="3"/>
        <v>20</v>
      </c>
      <c r="AT7" s="1" t="s">
        <v>112</v>
      </c>
      <c r="AU7" s="291">
        <v>43255</v>
      </c>
      <c r="AV7" s="17">
        <f t="shared" si="4"/>
        <v>35100</v>
      </c>
      <c r="AW7">
        <f t="shared" si="5"/>
        <v>6</v>
      </c>
    </row>
    <row r="8" spans="1:76" ht="13.5" customHeight="1">
      <c r="A8" s="1"/>
      <c r="B8" s="1" t="s">
        <v>103</v>
      </c>
      <c r="C8" s="1" t="s">
        <v>104</v>
      </c>
      <c r="D8" s="1" t="s">
        <v>107</v>
      </c>
      <c r="E8" s="1" t="s">
        <v>109</v>
      </c>
      <c r="G8" s="1" t="s">
        <v>111</v>
      </c>
      <c r="H8" s="39"/>
      <c r="I8" s="8" t="s">
        <v>194</v>
      </c>
      <c r="J8" s="291">
        <v>43217</v>
      </c>
      <c r="K8" s="20">
        <f t="shared" si="0"/>
        <v>4</v>
      </c>
      <c r="L8" s="8" t="s">
        <v>115</v>
      </c>
      <c r="M8" s="7">
        <v>43218</v>
      </c>
      <c r="N8" s="1" t="s">
        <v>196</v>
      </c>
      <c r="O8" s="8" t="s">
        <v>198</v>
      </c>
      <c r="P8" s="7">
        <v>43223</v>
      </c>
      <c r="Q8" s="9"/>
      <c r="R8" s="1">
        <v>14</v>
      </c>
      <c r="S8" s="16" t="s">
        <v>199</v>
      </c>
      <c r="T8" s="300" t="s">
        <v>200</v>
      </c>
      <c r="U8" s="16">
        <v>16048</v>
      </c>
      <c r="V8" s="12" t="s">
        <v>121</v>
      </c>
      <c r="W8" s="1" t="s">
        <v>122</v>
      </c>
      <c r="X8" s="12"/>
      <c r="Y8" s="13"/>
      <c r="Z8" s="13">
        <v>14700</v>
      </c>
      <c r="AA8" s="15">
        <f t="shared" si="1"/>
        <v>14700</v>
      </c>
      <c r="AB8" s="1" t="s">
        <v>112</v>
      </c>
      <c r="AC8" s="10">
        <v>5</v>
      </c>
      <c r="AD8" s="1" t="s">
        <v>201</v>
      </c>
      <c r="AE8" s="10" t="s">
        <v>126</v>
      </c>
      <c r="AF8" s="19" t="e">
        <f t="shared" si="2"/>
        <v>#VALUE!</v>
      </c>
      <c r="AH8" s="39"/>
      <c r="AI8" s="40"/>
      <c r="AJ8" s="39"/>
      <c r="AK8" s="39">
        <v>0</v>
      </c>
      <c r="AL8" s="39" t="s">
        <v>122</v>
      </c>
      <c r="AM8" s="39"/>
      <c r="AN8" s="309"/>
      <c r="AO8" s="41"/>
      <c r="AP8" s="41"/>
      <c r="AQ8" s="313"/>
      <c r="AR8" s="42"/>
      <c r="AS8" s="1">
        <f t="shared" si="3"/>
        <v>0</v>
      </c>
      <c r="AT8" s="41" t="s">
        <v>199</v>
      </c>
      <c r="AU8" s="313"/>
      <c r="AV8" s="17">
        <f t="shared" si="4"/>
        <v>-14700</v>
      </c>
      <c r="AW8">
        <f t="shared" si="5"/>
        <v>1</v>
      </c>
    </row>
    <row r="9" spans="1:76" ht="13.5" customHeight="1">
      <c r="A9" s="1"/>
      <c r="B9" s="1" t="s">
        <v>103</v>
      </c>
      <c r="C9" s="1" t="s">
        <v>148</v>
      </c>
      <c r="D9" s="1" t="s">
        <v>107</v>
      </c>
      <c r="E9" s="1" t="s">
        <v>109</v>
      </c>
      <c r="G9" s="1" t="s">
        <v>149</v>
      </c>
      <c r="H9" s="1" t="s">
        <v>112</v>
      </c>
      <c r="I9" s="8" t="s">
        <v>208</v>
      </c>
      <c r="J9" s="291">
        <v>43216</v>
      </c>
      <c r="K9" s="20">
        <f t="shared" si="0"/>
        <v>4</v>
      </c>
      <c r="L9" s="8" t="s">
        <v>136</v>
      </c>
      <c r="M9" s="7">
        <v>43218</v>
      </c>
      <c r="N9" s="8" t="s">
        <v>210</v>
      </c>
      <c r="O9" s="1" t="s">
        <v>211</v>
      </c>
      <c r="P9" s="7">
        <v>43223</v>
      </c>
      <c r="Q9" s="9"/>
      <c r="R9" s="1">
        <v>1499</v>
      </c>
      <c r="S9" s="10" t="s">
        <v>112</v>
      </c>
      <c r="T9" s="299">
        <v>43223</v>
      </c>
      <c r="U9" s="10">
        <v>53000</v>
      </c>
      <c r="V9" s="12" t="s">
        <v>121</v>
      </c>
      <c r="W9" s="1" t="s">
        <v>122</v>
      </c>
      <c r="X9" s="12"/>
      <c r="Y9" s="13"/>
      <c r="Z9" s="13">
        <v>53000</v>
      </c>
      <c r="AA9" s="15">
        <f t="shared" si="1"/>
        <v>53000</v>
      </c>
      <c r="AB9" s="1" t="s">
        <v>213</v>
      </c>
      <c r="AC9" s="10">
        <v>14</v>
      </c>
      <c r="AD9" s="1" t="s">
        <v>125</v>
      </c>
      <c r="AE9" s="10" t="s">
        <v>126</v>
      </c>
      <c r="AF9" s="19" t="e">
        <f t="shared" si="2"/>
        <v>#VALUE!</v>
      </c>
      <c r="AH9" s="1"/>
      <c r="AI9" s="10">
        <v>31</v>
      </c>
      <c r="AJ9" s="7">
        <v>43236</v>
      </c>
      <c r="AK9" s="1">
        <v>94000</v>
      </c>
      <c r="AL9" s="1" t="s">
        <v>122</v>
      </c>
      <c r="AM9" s="1"/>
      <c r="AN9" s="291"/>
      <c r="AR9" s="29">
        <v>43255</v>
      </c>
      <c r="AS9" s="1">
        <f t="shared" si="3"/>
        <v>23</v>
      </c>
      <c r="AT9" s="1" t="s">
        <v>112</v>
      </c>
      <c r="AU9" s="291">
        <v>43255</v>
      </c>
      <c r="AV9" s="17">
        <f t="shared" si="4"/>
        <v>41000</v>
      </c>
      <c r="AW9">
        <f t="shared" si="5"/>
        <v>6</v>
      </c>
    </row>
    <row r="10" spans="1:76" ht="21" customHeight="1">
      <c r="A10" s="1"/>
      <c r="B10" s="1" t="s">
        <v>103</v>
      </c>
      <c r="C10" s="1" t="s">
        <v>148</v>
      </c>
      <c r="D10" s="1" t="s">
        <v>107</v>
      </c>
      <c r="E10" s="1" t="s">
        <v>109</v>
      </c>
      <c r="G10" s="1" t="s">
        <v>149</v>
      </c>
      <c r="H10" s="1" t="s">
        <v>112</v>
      </c>
      <c r="I10" s="8" t="s">
        <v>215</v>
      </c>
      <c r="J10" s="291">
        <v>43216</v>
      </c>
      <c r="K10" s="20">
        <f t="shared" si="0"/>
        <v>4</v>
      </c>
      <c r="L10" s="8" t="s">
        <v>136</v>
      </c>
      <c r="M10" s="7">
        <v>43218</v>
      </c>
      <c r="N10" s="8" t="s">
        <v>210</v>
      </c>
      <c r="O10" s="1" t="s">
        <v>211</v>
      </c>
      <c r="P10" s="7">
        <v>43223</v>
      </c>
      <c r="Q10" s="9"/>
      <c r="R10" s="1">
        <v>1597</v>
      </c>
      <c r="S10" s="10" t="s">
        <v>112</v>
      </c>
      <c r="T10" s="299">
        <v>43223</v>
      </c>
      <c r="U10" s="10">
        <v>53000</v>
      </c>
      <c r="V10" s="12" t="s">
        <v>121</v>
      </c>
      <c r="W10" s="1" t="s">
        <v>122</v>
      </c>
      <c r="X10" s="12"/>
      <c r="Y10" s="13"/>
      <c r="Z10" s="13">
        <v>53000</v>
      </c>
      <c r="AA10" s="15">
        <f t="shared" si="1"/>
        <v>53000</v>
      </c>
      <c r="AB10" s="1" t="s">
        <v>213</v>
      </c>
      <c r="AC10" s="10">
        <v>14</v>
      </c>
      <c r="AD10" s="1" t="s">
        <v>125</v>
      </c>
      <c r="AE10" s="10" t="s">
        <v>126</v>
      </c>
      <c r="AF10" s="19" t="e">
        <f t="shared" si="2"/>
        <v>#VALUE!</v>
      </c>
      <c r="AH10" s="1"/>
      <c r="AI10" s="10">
        <v>30</v>
      </c>
      <c r="AJ10" s="7">
        <v>43236</v>
      </c>
      <c r="AK10" s="1">
        <v>94000</v>
      </c>
      <c r="AL10" s="1" t="s">
        <v>122</v>
      </c>
      <c r="AM10" s="1"/>
      <c r="AN10" s="291"/>
      <c r="AR10" s="29">
        <v>43255</v>
      </c>
      <c r="AS10" s="1">
        <f t="shared" si="3"/>
        <v>23</v>
      </c>
      <c r="AT10" s="1" t="s">
        <v>112</v>
      </c>
      <c r="AU10" s="291">
        <v>43255</v>
      </c>
      <c r="AV10" s="17">
        <f t="shared" si="4"/>
        <v>41000</v>
      </c>
      <c r="AW10">
        <f t="shared" si="5"/>
        <v>6</v>
      </c>
    </row>
    <row r="11" spans="1:76" ht="13.5" customHeight="1">
      <c r="A11" s="1"/>
      <c r="B11" s="1" t="s">
        <v>103</v>
      </c>
      <c r="C11" s="1" t="s">
        <v>148</v>
      </c>
      <c r="D11" s="1" t="s">
        <v>107</v>
      </c>
      <c r="E11" s="1" t="s">
        <v>109</v>
      </c>
      <c r="G11" s="1" t="s">
        <v>149</v>
      </c>
      <c r="H11" s="1" t="s">
        <v>112</v>
      </c>
      <c r="I11" s="8" t="s">
        <v>222</v>
      </c>
      <c r="J11" s="291">
        <v>43216</v>
      </c>
      <c r="K11" s="20">
        <f t="shared" si="0"/>
        <v>4</v>
      </c>
      <c r="L11" s="8" t="s">
        <v>136</v>
      </c>
      <c r="M11" s="7">
        <v>43218</v>
      </c>
      <c r="N11" s="8" t="s">
        <v>210</v>
      </c>
      <c r="O11" s="1" t="s">
        <v>211</v>
      </c>
      <c r="P11" s="7">
        <v>43223</v>
      </c>
      <c r="Q11" s="9"/>
      <c r="R11" s="1">
        <v>1576</v>
      </c>
      <c r="S11" s="10" t="s">
        <v>112</v>
      </c>
      <c r="T11" s="299">
        <v>43223</v>
      </c>
      <c r="U11" s="10">
        <v>53000</v>
      </c>
      <c r="V11" s="12" t="s">
        <v>121</v>
      </c>
      <c r="W11" s="1" t="s">
        <v>122</v>
      </c>
      <c r="X11" s="12"/>
      <c r="Y11" s="13"/>
      <c r="Z11" s="13">
        <v>53000</v>
      </c>
      <c r="AA11" s="15">
        <f t="shared" si="1"/>
        <v>53000</v>
      </c>
      <c r="AB11" s="1" t="s">
        <v>213</v>
      </c>
      <c r="AC11" s="10">
        <v>14</v>
      </c>
      <c r="AD11" s="1" t="s">
        <v>125</v>
      </c>
      <c r="AE11" s="10" t="s">
        <v>126</v>
      </c>
      <c r="AF11" s="19" t="e">
        <f t="shared" si="2"/>
        <v>#VALUE!</v>
      </c>
      <c r="AH11" s="1"/>
      <c r="AI11" s="10">
        <v>29</v>
      </c>
      <c r="AJ11" s="7">
        <v>43236</v>
      </c>
      <c r="AK11" s="1">
        <v>94000</v>
      </c>
      <c r="AL11" s="1" t="s">
        <v>122</v>
      </c>
      <c r="AM11" s="1"/>
      <c r="AN11" s="291"/>
      <c r="AR11" s="29">
        <v>43255</v>
      </c>
      <c r="AS11" s="1">
        <f t="shared" si="3"/>
        <v>23</v>
      </c>
      <c r="AT11" s="1" t="s">
        <v>112</v>
      </c>
      <c r="AU11" s="291">
        <v>43255</v>
      </c>
      <c r="AV11" s="17">
        <f t="shared" si="4"/>
        <v>41000</v>
      </c>
      <c r="AW11">
        <f t="shared" si="5"/>
        <v>6</v>
      </c>
    </row>
    <row r="12" spans="1:76" ht="13.5" customHeight="1">
      <c r="A12" s="1"/>
      <c r="B12" s="1" t="s">
        <v>103</v>
      </c>
      <c r="C12" s="1" t="s">
        <v>148</v>
      </c>
      <c r="D12" s="1" t="s">
        <v>107</v>
      </c>
      <c r="E12" s="1" t="s">
        <v>109</v>
      </c>
      <c r="G12" s="1" t="s">
        <v>149</v>
      </c>
      <c r="H12" s="1" t="s">
        <v>112</v>
      </c>
      <c r="I12" s="8" t="s">
        <v>230</v>
      </c>
      <c r="J12" s="291">
        <v>43216</v>
      </c>
      <c r="K12" s="20">
        <f t="shared" si="0"/>
        <v>4</v>
      </c>
      <c r="L12" s="8" t="s">
        <v>136</v>
      </c>
      <c r="M12" s="7">
        <v>43218</v>
      </c>
      <c r="N12" s="8" t="s">
        <v>210</v>
      </c>
      <c r="O12" s="1" t="s">
        <v>211</v>
      </c>
      <c r="P12" s="7">
        <v>43223</v>
      </c>
      <c r="Q12" s="9"/>
      <c r="R12" s="1">
        <v>1475</v>
      </c>
      <c r="S12" s="10" t="s">
        <v>112</v>
      </c>
      <c r="T12" s="299">
        <v>43223</v>
      </c>
      <c r="U12" s="10">
        <v>53000</v>
      </c>
      <c r="V12" s="12" t="s">
        <v>121</v>
      </c>
      <c r="W12" s="1" t="s">
        <v>122</v>
      </c>
      <c r="X12" s="12"/>
      <c r="Y12" s="13"/>
      <c r="Z12" s="13">
        <v>53000</v>
      </c>
      <c r="AA12" s="15">
        <f t="shared" si="1"/>
        <v>53000</v>
      </c>
      <c r="AB12" s="1" t="s">
        <v>213</v>
      </c>
      <c r="AC12" s="10">
        <v>14</v>
      </c>
      <c r="AD12" s="1" t="s">
        <v>125</v>
      </c>
      <c r="AE12" s="10" t="s">
        <v>126</v>
      </c>
      <c r="AF12" s="19" t="e">
        <f t="shared" si="2"/>
        <v>#VALUE!</v>
      </c>
      <c r="AH12" s="1"/>
      <c r="AI12" s="10">
        <v>32</v>
      </c>
      <c r="AJ12" s="7">
        <v>43236</v>
      </c>
      <c r="AK12" s="1">
        <v>94000</v>
      </c>
      <c r="AL12" s="1" t="s">
        <v>122</v>
      </c>
      <c r="AM12" s="1"/>
      <c r="AN12" s="291"/>
      <c r="AR12" s="29">
        <v>43238</v>
      </c>
      <c r="AS12" s="1">
        <f t="shared" si="3"/>
        <v>20</v>
      </c>
      <c r="AT12" s="1" t="s">
        <v>112</v>
      </c>
      <c r="AU12" s="291">
        <v>43255</v>
      </c>
      <c r="AV12" s="17">
        <f t="shared" si="4"/>
        <v>41000</v>
      </c>
      <c r="AW12">
        <f t="shared" si="5"/>
        <v>6</v>
      </c>
    </row>
    <row r="13" spans="1:76" ht="13.5" customHeight="1">
      <c r="A13" s="1"/>
      <c r="B13" s="1" t="s">
        <v>103</v>
      </c>
      <c r="C13" s="1" t="s">
        <v>148</v>
      </c>
      <c r="D13" s="1" t="s">
        <v>107</v>
      </c>
      <c r="E13" s="1" t="s">
        <v>109</v>
      </c>
      <c r="G13" s="1" t="s">
        <v>149</v>
      </c>
      <c r="H13" s="1" t="s">
        <v>112</v>
      </c>
      <c r="I13" s="8" t="s">
        <v>234</v>
      </c>
      <c r="J13" s="291">
        <v>43218</v>
      </c>
      <c r="K13" s="20">
        <f t="shared" si="0"/>
        <v>4</v>
      </c>
      <c r="L13" s="8" t="s">
        <v>136</v>
      </c>
      <c r="M13" s="7">
        <v>43218</v>
      </c>
      <c r="N13" s="8" t="s">
        <v>210</v>
      </c>
      <c r="O13" s="1" t="s">
        <v>211</v>
      </c>
      <c r="P13" s="7">
        <v>43223</v>
      </c>
      <c r="Q13" s="9"/>
      <c r="R13" s="1">
        <v>1469</v>
      </c>
      <c r="S13" s="10" t="s">
        <v>112</v>
      </c>
      <c r="T13" s="299">
        <v>43223</v>
      </c>
      <c r="U13" s="10">
        <v>53000</v>
      </c>
      <c r="V13" s="12" t="s">
        <v>121</v>
      </c>
      <c r="W13" s="1" t="s">
        <v>122</v>
      </c>
      <c r="X13" s="12"/>
      <c r="Y13" s="13"/>
      <c r="Z13" s="13">
        <v>53000</v>
      </c>
      <c r="AA13" s="15">
        <f t="shared" si="1"/>
        <v>53000</v>
      </c>
      <c r="AB13" s="1" t="s">
        <v>213</v>
      </c>
      <c r="AC13" s="10">
        <v>14</v>
      </c>
      <c r="AD13" s="1" t="s">
        <v>125</v>
      </c>
      <c r="AE13" s="10" t="s">
        <v>126</v>
      </c>
      <c r="AF13" s="19" t="e">
        <f t="shared" si="2"/>
        <v>#VALUE!</v>
      </c>
      <c r="AH13" s="1"/>
      <c r="AI13" s="10">
        <v>33</v>
      </c>
      <c r="AJ13" s="7">
        <v>43236</v>
      </c>
      <c r="AK13" s="1">
        <v>94000</v>
      </c>
      <c r="AL13" s="1" t="s">
        <v>122</v>
      </c>
      <c r="AM13" s="1"/>
      <c r="AN13" s="291"/>
      <c r="AR13" s="29">
        <v>43255</v>
      </c>
      <c r="AS13" s="1">
        <f t="shared" si="3"/>
        <v>23</v>
      </c>
      <c r="AT13" s="1" t="s">
        <v>112</v>
      </c>
      <c r="AU13" s="291">
        <v>43255</v>
      </c>
      <c r="AV13" s="17">
        <f t="shared" si="4"/>
        <v>41000</v>
      </c>
      <c r="AW13">
        <f t="shared" si="5"/>
        <v>6</v>
      </c>
    </row>
    <row r="14" spans="1:76" ht="13.5" customHeight="1">
      <c r="A14" s="4"/>
      <c r="B14" s="4" t="s">
        <v>32</v>
      </c>
      <c r="C14" s="1" t="s">
        <v>104</v>
      </c>
      <c r="D14" s="1" t="s">
        <v>107</v>
      </c>
      <c r="E14" s="1" t="s">
        <v>109</v>
      </c>
      <c r="G14" s="1" t="s">
        <v>241</v>
      </c>
      <c r="H14" s="1" t="s">
        <v>112</v>
      </c>
      <c r="I14" s="8" t="s">
        <v>242</v>
      </c>
      <c r="J14" s="291">
        <v>43202</v>
      </c>
      <c r="K14" s="20">
        <f t="shared" si="0"/>
        <v>4</v>
      </c>
      <c r="L14" s="1" t="s">
        <v>243</v>
      </c>
      <c r="M14" s="7">
        <v>43207</v>
      </c>
      <c r="N14" s="1" t="s">
        <v>244</v>
      </c>
      <c r="O14" s="1" t="s">
        <v>245</v>
      </c>
      <c r="Q14" s="9"/>
      <c r="R14" s="1">
        <v>155</v>
      </c>
      <c r="S14" s="10" t="s">
        <v>246</v>
      </c>
      <c r="T14" s="299">
        <v>43259</v>
      </c>
      <c r="U14" s="10">
        <v>450</v>
      </c>
      <c r="V14" s="12">
        <v>0</v>
      </c>
      <c r="W14" s="1" t="s">
        <v>248</v>
      </c>
      <c r="X14" s="12"/>
      <c r="Y14" s="13"/>
      <c r="Z14" s="13">
        <v>27800</v>
      </c>
      <c r="AA14" s="15">
        <f t="shared" si="1"/>
        <v>27800</v>
      </c>
      <c r="AB14" s="1" t="s">
        <v>213</v>
      </c>
      <c r="AC14" s="10"/>
      <c r="AE14" s="10" t="s">
        <v>126</v>
      </c>
      <c r="AF14" s="19" t="e">
        <f t="shared" si="2"/>
        <v>#VALUE!</v>
      </c>
      <c r="AH14" s="1"/>
      <c r="AI14" s="10">
        <v>42</v>
      </c>
      <c r="AJ14" s="7">
        <v>43248</v>
      </c>
      <c r="AK14" s="1">
        <v>40082.839999999997</v>
      </c>
      <c r="AL14" s="1" t="s">
        <v>122</v>
      </c>
      <c r="AM14" s="1"/>
      <c r="AN14" s="291"/>
      <c r="AR14" s="29">
        <v>43265</v>
      </c>
      <c r="AS14" s="1">
        <f t="shared" si="3"/>
        <v>24</v>
      </c>
      <c r="AT14" s="1" t="s">
        <v>112</v>
      </c>
      <c r="AU14" s="291">
        <v>43257</v>
      </c>
      <c r="AV14" s="17">
        <f t="shared" si="4"/>
        <v>12282.839999999997</v>
      </c>
      <c r="AW14">
        <f t="shared" si="5"/>
        <v>6</v>
      </c>
    </row>
    <row r="15" spans="1:76" ht="16.5" customHeight="1">
      <c r="A15" s="1"/>
      <c r="B15" s="1" t="s">
        <v>103</v>
      </c>
      <c r="C15" s="1" t="s">
        <v>255</v>
      </c>
      <c r="D15" s="1" t="s">
        <v>107</v>
      </c>
      <c r="E15" s="1" t="s">
        <v>109</v>
      </c>
      <c r="G15" s="8" t="s">
        <v>257</v>
      </c>
      <c r="H15" s="1" t="s">
        <v>112</v>
      </c>
      <c r="I15" s="8" t="s">
        <v>258</v>
      </c>
      <c r="J15" s="291">
        <v>43242</v>
      </c>
      <c r="K15" s="20">
        <f t="shared" si="0"/>
        <v>5</v>
      </c>
      <c r="L15" s="8" t="s">
        <v>259</v>
      </c>
      <c r="M15" s="7">
        <v>43242</v>
      </c>
      <c r="N15" s="8" t="s">
        <v>260</v>
      </c>
      <c r="O15" s="8" t="s">
        <v>261</v>
      </c>
      <c r="P15" s="7">
        <v>43243</v>
      </c>
      <c r="Q15" s="9"/>
      <c r="R15" s="1">
        <v>138</v>
      </c>
      <c r="S15" s="10" t="s">
        <v>112</v>
      </c>
      <c r="T15" s="299">
        <v>43245</v>
      </c>
      <c r="U15" s="16">
        <v>50000</v>
      </c>
      <c r="V15" s="12" t="s">
        <v>264</v>
      </c>
      <c r="W15" s="1" t="s">
        <v>122</v>
      </c>
      <c r="X15" s="12"/>
      <c r="Y15" s="13"/>
      <c r="Z15" s="13">
        <v>53800</v>
      </c>
      <c r="AA15" s="15">
        <f t="shared" si="1"/>
        <v>53800</v>
      </c>
      <c r="AB15" s="1" t="s">
        <v>112</v>
      </c>
      <c r="AC15" s="10">
        <v>7</v>
      </c>
      <c r="AD15" s="1" t="s">
        <v>125</v>
      </c>
      <c r="AE15" s="10" t="s">
        <v>126</v>
      </c>
      <c r="AF15" s="19" t="e">
        <f t="shared" si="2"/>
        <v>#VALUE!</v>
      </c>
      <c r="AH15" s="1"/>
      <c r="AI15" s="10">
        <v>39</v>
      </c>
      <c r="AJ15" s="7">
        <v>43248</v>
      </c>
      <c r="AK15" s="1">
        <v>55000</v>
      </c>
      <c r="AL15" s="1" t="s">
        <v>122</v>
      </c>
      <c r="AM15" s="1"/>
      <c r="AN15" s="291"/>
      <c r="AR15" s="29">
        <f>AJ15+14</f>
        <v>43262</v>
      </c>
      <c r="AS15" s="1">
        <f t="shared" si="3"/>
        <v>24</v>
      </c>
      <c r="AT15" s="1" t="s">
        <v>112</v>
      </c>
      <c r="AU15" s="291">
        <v>43270</v>
      </c>
      <c r="AV15" s="17">
        <f t="shared" si="4"/>
        <v>1200</v>
      </c>
      <c r="AW15">
        <f t="shared" si="5"/>
        <v>6</v>
      </c>
    </row>
    <row r="16" spans="1:76" ht="13.5" customHeight="1">
      <c r="A16" s="1"/>
      <c r="B16" s="1" t="s">
        <v>103</v>
      </c>
      <c r="C16" s="1" t="s">
        <v>104</v>
      </c>
      <c r="D16" s="1" t="s">
        <v>107</v>
      </c>
      <c r="E16" s="1" t="s">
        <v>109</v>
      </c>
      <c r="G16" s="1" t="s">
        <v>268</v>
      </c>
      <c r="H16" s="1" t="s">
        <v>112</v>
      </c>
      <c r="I16" s="8" t="s">
        <v>269</v>
      </c>
      <c r="J16" s="291">
        <v>43228</v>
      </c>
      <c r="K16" s="20">
        <f t="shared" si="0"/>
        <v>5</v>
      </c>
      <c r="L16" s="1" t="s">
        <v>270</v>
      </c>
      <c r="M16" s="7">
        <v>43230</v>
      </c>
      <c r="N16" s="1" t="s">
        <v>271</v>
      </c>
      <c r="O16" s="1" t="s">
        <v>272</v>
      </c>
      <c r="P16" s="7">
        <v>43235</v>
      </c>
      <c r="Q16" s="9"/>
      <c r="R16" s="1">
        <v>135</v>
      </c>
      <c r="S16" s="10" t="s">
        <v>71</v>
      </c>
      <c r="T16" s="299">
        <v>43236</v>
      </c>
      <c r="U16" s="10">
        <v>144000</v>
      </c>
      <c r="V16" s="12" t="s">
        <v>121</v>
      </c>
      <c r="W16" s="1" t="s">
        <v>122</v>
      </c>
      <c r="X16" s="12">
        <v>20000</v>
      </c>
      <c r="Y16" s="13"/>
      <c r="Z16" s="13">
        <v>144000</v>
      </c>
      <c r="AA16" s="15">
        <f t="shared" si="1"/>
        <v>124000</v>
      </c>
      <c r="AB16" s="1" t="s">
        <v>112</v>
      </c>
      <c r="AC16" s="10">
        <v>10</v>
      </c>
      <c r="AD16" s="1" t="s">
        <v>125</v>
      </c>
      <c r="AE16" s="10" t="s">
        <v>126</v>
      </c>
      <c r="AF16" s="19" t="e">
        <f t="shared" si="2"/>
        <v>#VALUE!</v>
      </c>
      <c r="AH16" s="1"/>
      <c r="AI16" s="10">
        <v>44</v>
      </c>
      <c r="AJ16" s="7">
        <v>43214</v>
      </c>
      <c r="AK16" s="1">
        <v>149000</v>
      </c>
      <c r="AL16" s="1" t="s">
        <v>122</v>
      </c>
      <c r="AM16" s="1"/>
      <c r="AN16" s="291"/>
      <c r="AR16" s="29">
        <v>43285</v>
      </c>
      <c r="AS16" s="1">
        <f t="shared" si="3"/>
        <v>27</v>
      </c>
      <c r="AT16" s="1" t="s">
        <v>112</v>
      </c>
      <c r="AU16" s="291">
        <v>43272</v>
      </c>
      <c r="AV16" s="17">
        <f t="shared" si="4"/>
        <v>5000</v>
      </c>
      <c r="AW16">
        <f t="shared" si="5"/>
        <v>6</v>
      </c>
    </row>
    <row r="17" spans="1:49" ht="13.5" customHeight="1">
      <c r="A17" s="1"/>
      <c r="B17" s="1" t="s">
        <v>103</v>
      </c>
      <c r="C17" s="1" t="s">
        <v>104</v>
      </c>
      <c r="D17" s="1" t="s">
        <v>107</v>
      </c>
      <c r="E17" s="1" t="s">
        <v>109</v>
      </c>
      <c r="G17" s="1" t="s">
        <v>268</v>
      </c>
      <c r="H17" s="1" t="s">
        <v>112</v>
      </c>
      <c r="I17" s="8" t="s">
        <v>280</v>
      </c>
      <c r="J17" s="291">
        <v>43215</v>
      </c>
      <c r="K17" s="20">
        <f t="shared" si="0"/>
        <v>4</v>
      </c>
      <c r="L17" s="1" t="s">
        <v>270</v>
      </c>
      <c r="M17" s="7">
        <v>43215</v>
      </c>
      <c r="N17" s="1" t="s">
        <v>271</v>
      </c>
      <c r="O17" s="1" t="s">
        <v>272</v>
      </c>
      <c r="P17" s="7">
        <v>43218</v>
      </c>
      <c r="Q17" s="9"/>
      <c r="R17" s="1">
        <v>113</v>
      </c>
      <c r="S17" s="10" t="s">
        <v>71</v>
      </c>
      <c r="T17" s="299">
        <v>43244</v>
      </c>
      <c r="U17" s="10">
        <v>145000</v>
      </c>
      <c r="V17" s="12" t="s">
        <v>121</v>
      </c>
      <c r="W17" s="1" t="s">
        <v>122</v>
      </c>
      <c r="X17" s="12">
        <v>20000</v>
      </c>
      <c r="Y17" s="13"/>
      <c r="Z17" s="13">
        <v>145000</v>
      </c>
      <c r="AA17" s="15">
        <f t="shared" si="1"/>
        <v>125000</v>
      </c>
      <c r="AB17" s="1" t="s">
        <v>112</v>
      </c>
      <c r="AC17" s="10">
        <v>10</v>
      </c>
      <c r="AD17" s="1" t="s">
        <v>125</v>
      </c>
      <c r="AE17" s="10" t="s">
        <v>126</v>
      </c>
      <c r="AF17" s="19" t="e">
        <f t="shared" si="2"/>
        <v>#VALUE!</v>
      </c>
      <c r="AH17" s="1"/>
      <c r="AI17" s="10">
        <v>45</v>
      </c>
      <c r="AJ17" s="7">
        <v>43214</v>
      </c>
      <c r="AK17" s="1">
        <v>149000</v>
      </c>
      <c r="AL17" s="1" t="s">
        <v>122</v>
      </c>
      <c r="AM17" s="1"/>
      <c r="AN17" s="291"/>
      <c r="AR17" s="29">
        <v>43285</v>
      </c>
      <c r="AS17" s="1">
        <f t="shared" si="3"/>
        <v>27</v>
      </c>
      <c r="AT17" s="1" t="s">
        <v>112</v>
      </c>
      <c r="AU17" s="291">
        <v>43259</v>
      </c>
      <c r="AV17" s="17">
        <f t="shared" si="4"/>
        <v>4000</v>
      </c>
      <c r="AW17">
        <f t="shared" si="5"/>
        <v>6</v>
      </c>
    </row>
    <row r="18" spans="1:49" ht="13.5" customHeight="1">
      <c r="A18" s="1"/>
      <c r="B18" s="1" t="s">
        <v>103</v>
      </c>
      <c r="C18" s="1" t="s">
        <v>133</v>
      </c>
      <c r="D18" s="1" t="s">
        <v>107</v>
      </c>
      <c r="E18" s="1" t="s">
        <v>109</v>
      </c>
      <c r="F18" s="28"/>
      <c r="G18" s="1" t="s">
        <v>134</v>
      </c>
      <c r="H18" s="57" t="s">
        <v>112</v>
      </c>
      <c r="I18" s="8" t="s">
        <v>288</v>
      </c>
      <c r="J18" s="291">
        <v>43231</v>
      </c>
      <c r="K18" s="20">
        <f t="shared" si="0"/>
        <v>5</v>
      </c>
      <c r="L18" s="8" t="s">
        <v>136</v>
      </c>
      <c r="M18" s="7">
        <v>43234</v>
      </c>
      <c r="N18" s="1" t="s">
        <v>137</v>
      </c>
      <c r="O18" s="1" t="s">
        <v>139</v>
      </c>
      <c r="P18" s="7">
        <v>43234</v>
      </c>
      <c r="Q18" s="30" t="s">
        <v>141</v>
      </c>
      <c r="R18" s="1">
        <v>122</v>
      </c>
      <c r="S18" s="10" t="s">
        <v>71</v>
      </c>
      <c r="T18" s="299">
        <v>43234</v>
      </c>
      <c r="U18" s="10">
        <v>25000</v>
      </c>
      <c r="V18" s="12" t="s">
        <v>121</v>
      </c>
      <c r="W18" s="1" t="s">
        <v>122</v>
      </c>
      <c r="X18" s="12"/>
      <c r="Y18" s="13"/>
      <c r="Z18" s="13">
        <v>25000</v>
      </c>
      <c r="AA18" s="15">
        <f t="shared" si="1"/>
        <v>25000</v>
      </c>
      <c r="AB18" s="1" t="s">
        <v>112</v>
      </c>
      <c r="AC18" s="10">
        <v>10</v>
      </c>
      <c r="AD18" s="1" t="s">
        <v>125</v>
      </c>
      <c r="AE18" s="10" t="s">
        <v>126</v>
      </c>
      <c r="AF18" s="19" t="e">
        <f t="shared" si="2"/>
        <v>#VALUE!</v>
      </c>
      <c r="AH18" s="59"/>
      <c r="AI18" s="59" t="s">
        <v>296</v>
      </c>
      <c r="AJ18" s="60">
        <v>43241</v>
      </c>
      <c r="AK18" s="57">
        <v>34000</v>
      </c>
      <c r="AL18" s="57" t="s">
        <v>122</v>
      </c>
      <c r="AM18" s="57"/>
      <c r="AN18" s="310"/>
      <c r="AO18" s="57"/>
      <c r="AP18" s="57"/>
      <c r="AQ18" s="310"/>
      <c r="AR18" s="62">
        <v>43270</v>
      </c>
      <c r="AS18" s="1">
        <f t="shared" si="3"/>
        <v>25</v>
      </c>
      <c r="AT18" s="57" t="s">
        <v>112</v>
      </c>
      <c r="AU18" s="317">
        <v>43276</v>
      </c>
      <c r="AV18" s="17">
        <f t="shared" si="4"/>
        <v>9000</v>
      </c>
      <c r="AW18">
        <f t="shared" si="5"/>
        <v>6</v>
      </c>
    </row>
    <row r="19" spans="1:49" ht="13.5" customHeight="1">
      <c r="A19" s="1"/>
      <c r="B19" s="1" t="s">
        <v>103</v>
      </c>
      <c r="C19" s="1" t="s">
        <v>104</v>
      </c>
      <c r="D19" s="1" t="s">
        <v>107</v>
      </c>
      <c r="E19" s="1" t="s">
        <v>109</v>
      </c>
      <c r="G19" s="1" t="s">
        <v>268</v>
      </c>
      <c r="H19" s="57" t="s">
        <v>112</v>
      </c>
      <c r="I19" s="8" t="s">
        <v>305</v>
      </c>
      <c r="J19" s="291">
        <v>43239</v>
      </c>
      <c r="K19" s="20">
        <f t="shared" si="0"/>
        <v>5</v>
      </c>
      <c r="L19" s="1" t="s">
        <v>306</v>
      </c>
      <c r="M19" s="7">
        <v>43239</v>
      </c>
      <c r="N19" s="1" t="s">
        <v>271</v>
      </c>
      <c r="O19" s="1" t="s">
        <v>307</v>
      </c>
      <c r="P19" s="7">
        <v>43241</v>
      </c>
      <c r="Q19" s="9"/>
      <c r="R19" s="1">
        <v>31</v>
      </c>
      <c r="S19" s="10" t="s">
        <v>71</v>
      </c>
      <c r="T19" s="299">
        <v>43241</v>
      </c>
      <c r="U19" s="10">
        <v>57000</v>
      </c>
      <c r="V19" s="12" t="s">
        <v>121</v>
      </c>
      <c r="W19" s="1" t="s">
        <v>122</v>
      </c>
      <c r="X19" s="12"/>
      <c r="Y19" s="13"/>
      <c r="Z19" s="13">
        <v>57000</v>
      </c>
      <c r="AA19" s="15">
        <f t="shared" si="1"/>
        <v>57000</v>
      </c>
      <c r="AB19" s="1" t="s">
        <v>112</v>
      </c>
      <c r="AC19" s="10">
        <v>10</v>
      </c>
      <c r="AD19" s="1" t="s">
        <v>125</v>
      </c>
      <c r="AE19" s="10" t="s">
        <v>126</v>
      </c>
      <c r="AF19" s="19" t="e">
        <f t="shared" si="2"/>
        <v>#VALUE!</v>
      </c>
      <c r="AH19" s="57"/>
      <c r="AI19" s="59">
        <v>37</v>
      </c>
      <c r="AJ19" s="60">
        <v>43244</v>
      </c>
      <c r="AK19" s="57">
        <v>61000</v>
      </c>
      <c r="AL19" s="57" t="s">
        <v>122</v>
      </c>
      <c r="AM19" s="57"/>
      <c r="AN19" s="310"/>
      <c r="AO19" s="57"/>
      <c r="AP19" s="60"/>
      <c r="AQ19" s="310">
        <v>43248</v>
      </c>
      <c r="AR19" s="62">
        <v>43281</v>
      </c>
      <c r="AS19" s="1">
        <f t="shared" si="3"/>
        <v>26</v>
      </c>
      <c r="AT19" s="57" t="s">
        <v>112</v>
      </c>
      <c r="AU19" s="291">
        <v>43291</v>
      </c>
      <c r="AV19" s="17">
        <f t="shared" si="4"/>
        <v>4000</v>
      </c>
      <c r="AW19">
        <f t="shared" si="5"/>
        <v>7</v>
      </c>
    </row>
    <row r="20" spans="1:49" ht="13.5" customHeight="1">
      <c r="A20" s="1"/>
      <c r="B20" s="1" t="s">
        <v>103</v>
      </c>
      <c r="C20" s="1" t="s">
        <v>255</v>
      </c>
      <c r="D20" s="1" t="s">
        <v>107</v>
      </c>
      <c r="E20" s="1" t="s">
        <v>109</v>
      </c>
      <c r="G20" s="1" t="s">
        <v>316</v>
      </c>
      <c r="I20" s="8" t="s">
        <v>317</v>
      </c>
      <c r="J20" s="291">
        <v>43241</v>
      </c>
      <c r="K20" s="20">
        <f t="shared" si="0"/>
        <v>5</v>
      </c>
      <c r="L20" s="1" t="s">
        <v>319</v>
      </c>
      <c r="M20" s="7">
        <v>43242</v>
      </c>
      <c r="N20" s="1" t="s">
        <v>320</v>
      </c>
      <c r="O20" s="1" t="s">
        <v>321</v>
      </c>
      <c r="P20" s="7">
        <v>43242</v>
      </c>
      <c r="Q20" s="9" t="s">
        <v>322</v>
      </c>
      <c r="R20" s="1">
        <v>3304</v>
      </c>
      <c r="S20" s="10" t="s">
        <v>71</v>
      </c>
      <c r="T20" s="299">
        <v>43241</v>
      </c>
      <c r="U20" s="10">
        <v>48000</v>
      </c>
      <c r="V20" s="12" t="s">
        <v>121</v>
      </c>
      <c r="W20" s="1" t="s">
        <v>122</v>
      </c>
      <c r="X20" s="12">
        <v>48000</v>
      </c>
      <c r="Y20" s="13"/>
      <c r="Z20" s="13">
        <v>48000</v>
      </c>
      <c r="AA20" s="15">
        <f t="shared" si="1"/>
        <v>0</v>
      </c>
      <c r="AB20" s="1" t="s">
        <v>112</v>
      </c>
      <c r="AC20" s="10" t="s">
        <v>324</v>
      </c>
      <c r="AE20" s="10" t="s">
        <v>126</v>
      </c>
      <c r="AF20" s="19" t="e">
        <f t="shared" si="2"/>
        <v>#VALUE!</v>
      </c>
      <c r="AH20" s="1"/>
      <c r="AI20" s="10">
        <v>46</v>
      </c>
      <c r="AJ20" s="7">
        <v>43251</v>
      </c>
      <c r="AK20" s="1">
        <v>51000</v>
      </c>
      <c r="AL20" s="1" t="s">
        <v>122</v>
      </c>
      <c r="AR20" s="29">
        <v>43262</v>
      </c>
      <c r="AS20" s="1">
        <f t="shared" si="3"/>
        <v>24</v>
      </c>
      <c r="AT20" s="1" t="s">
        <v>112</v>
      </c>
      <c r="AU20" s="291">
        <v>43265</v>
      </c>
      <c r="AV20" s="17">
        <f t="shared" si="4"/>
        <v>3000</v>
      </c>
      <c r="AW20">
        <f t="shared" si="5"/>
        <v>6</v>
      </c>
    </row>
    <row r="21" spans="1:49" ht="13.5" customHeight="1">
      <c r="A21" s="1"/>
      <c r="B21" s="1" t="s">
        <v>103</v>
      </c>
      <c r="C21" s="1" t="s">
        <v>255</v>
      </c>
      <c r="D21" s="1" t="s">
        <v>107</v>
      </c>
      <c r="E21" s="1" t="s">
        <v>109</v>
      </c>
      <c r="G21" s="1" t="s">
        <v>316</v>
      </c>
      <c r="I21" s="8" t="s">
        <v>330</v>
      </c>
      <c r="J21" s="291">
        <v>43241</v>
      </c>
      <c r="K21" s="20">
        <f t="shared" si="0"/>
        <v>5</v>
      </c>
      <c r="L21" s="1" t="s">
        <v>319</v>
      </c>
      <c r="M21" s="7">
        <v>43242</v>
      </c>
      <c r="N21" s="1" t="s">
        <v>320</v>
      </c>
      <c r="O21" s="1" t="s">
        <v>321</v>
      </c>
      <c r="P21" s="7">
        <v>43242</v>
      </c>
      <c r="Q21" s="9"/>
      <c r="R21" s="1">
        <v>3388</v>
      </c>
      <c r="S21" s="10" t="s">
        <v>71</v>
      </c>
      <c r="T21" s="299">
        <v>43242</v>
      </c>
      <c r="U21" s="10">
        <v>48000</v>
      </c>
      <c r="V21" s="12" t="s">
        <v>121</v>
      </c>
      <c r="W21" s="1" t="s">
        <v>122</v>
      </c>
      <c r="X21" s="12">
        <v>48000</v>
      </c>
      <c r="Y21" s="13"/>
      <c r="Z21" s="13">
        <v>48000</v>
      </c>
      <c r="AA21" s="15">
        <f t="shared" si="1"/>
        <v>0</v>
      </c>
      <c r="AB21" s="1" t="s">
        <v>112</v>
      </c>
      <c r="AC21" s="10" t="s">
        <v>324</v>
      </c>
      <c r="AE21" s="10" t="s">
        <v>126</v>
      </c>
      <c r="AF21" s="19" t="e">
        <f t="shared" si="2"/>
        <v>#VALUE!</v>
      </c>
      <c r="AH21" s="1"/>
      <c r="AI21" s="10">
        <v>47</v>
      </c>
      <c r="AJ21" s="7">
        <v>43251</v>
      </c>
      <c r="AK21" s="1">
        <v>51000</v>
      </c>
      <c r="AL21" s="1" t="s">
        <v>122</v>
      </c>
      <c r="AR21" s="29">
        <v>43262</v>
      </c>
      <c r="AS21" s="1">
        <f t="shared" si="3"/>
        <v>24</v>
      </c>
      <c r="AT21" s="1" t="s">
        <v>112</v>
      </c>
      <c r="AU21" s="291">
        <v>43273</v>
      </c>
      <c r="AV21" s="17">
        <f t="shared" si="4"/>
        <v>3000</v>
      </c>
      <c r="AW21">
        <f t="shared" si="5"/>
        <v>6</v>
      </c>
    </row>
    <row r="22" spans="1:49" ht="15.75" customHeight="1">
      <c r="A22" s="1"/>
      <c r="B22" s="1" t="s">
        <v>103</v>
      </c>
      <c r="C22" s="1" t="s">
        <v>148</v>
      </c>
      <c r="D22" s="1" t="s">
        <v>107</v>
      </c>
      <c r="E22" s="1" t="s">
        <v>109</v>
      </c>
      <c r="G22" s="1" t="s">
        <v>149</v>
      </c>
      <c r="I22" s="8" t="s">
        <v>340</v>
      </c>
      <c r="J22" s="291">
        <v>43237</v>
      </c>
      <c r="K22" s="20">
        <f t="shared" si="0"/>
        <v>5</v>
      </c>
      <c r="L22" s="1" t="s">
        <v>185</v>
      </c>
      <c r="M22" s="7">
        <v>43238</v>
      </c>
      <c r="N22" s="1" t="s">
        <v>186</v>
      </c>
      <c r="O22" s="1" t="s">
        <v>187</v>
      </c>
      <c r="P22" s="7">
        <v>43241</v>
      </c>
      <c r="Q22" s="9"/>
      <c r="R22" s="1">
        <v>366</v>
      </c>
      <c r="S22" s="10" t="s">
        <v>112</v>
      </c>
      <c r="T22" s="299">
        <v>43241</v>
      </c>
      <c r="U22" s="10">
        <v>16050</v>
      </c>
      <c r="V22" s="12" t="s">
        <v>121</v>
      </c>
      <c r="W22" s="1" t="s">
        <v>122</v>
      </c>
      <c r="X22" s="12"/>
      <c r="Y22" s="13"/>
      <c r="Z22" s="13">
        <v>16050</v>
      </c>
      <c r="AA22" s="15">
        <f t="shared" si="1"/>
        <v>16050</v>
      </c>
      <c r="AB22" s="1" t="s">
        <v>213</v>
      </c>
      <c r="AC22" s="10">
        <v>10</v>
      </c>
      <c r="AD22" s="1" t="s">
        <v>125</v>
      </c>
      <c r="AE22" s="10" t="s">
        <v>126</v>
      </c>
      <c r="AF22" s="19" t="e">
        <f t="shared" si="2"/>
        <v>#VALUE!</v>
      </c>
      <c r="AH22" s="1"/>
      <c r="AI22" s="10">
        <v>40</v>
      </c>
      <c r="AJ22" s="65">
        <v>43248</v>
      </c>
      <c r="AK22" s="1">
        <v>45000</v>
      </c>
      <c r="AL22" s="1" t="s">
        <v>122</v>
      </c>
      <c r="AR22" s="29">
        <v>43255</v>
      </c>
      <c r="AS22" s="1">
        <f t="shared" si="3"/>
        <v>23</v>
      </c>
      <c r="AT22" s="1" t="s">
        <v>112</v>
      </c>
      <c r="AU22" s="291">
        <v>43255</v>
      </c>
      <c r="AV22" s="17">
        <f t="shared" si="4"/>
        <v>28950</v>
      </c>
      <c r="AW22">
        <f t="shared" si="5"/>
        <v>6</v>
      </c>
    </row>
    <row r="23" spans="1:49" ht="15.75" customHeight="1">
      <c r="A23" s="1"/>
      <c r="B23" s="1" t="s">
        <v>103</v>
      </c>
      <c r="C23" s="1" t="s">
        <v>148</v>
      </c>
      <c r="D23" s="1" t="s">
        <v>107</v>
      </c>
      <c r="E23" s="1" t="s">
        <v>109</v>
      </c>
      <c r="G23" s="1" t="s">
        <v>149</v>
      </c>
      <c r="I23" s="8" t="s">
        <v>349</v>
      </c>
      <c r="J23" s="291">
        <v>43235</v>
      </c>
      <c r="K23" s="20">
        <f t="shared" si="0"/>
        <v>5</v>
      </c>
      <c r="L23" s="1" t="s">
        <v>76</v>
      </c>
      <c r="M23" s="7">
        <v>43237</v>
      </c>
      <c r="N23" s="1" t="s">
        <v>350</v>
      </c>
      <c r="O23" s="1" t="s">
        <v>351</v>
      </c>
      <c r="P23" s="7">
        <v>43243</v>
      </c>
      <c r="Q23" s="9" t="s">
        <v>352</v>
      </c>
      <c r="R23" s="68">
        <v>43245</v>
      </c>
      <c r="S23" s="10" t="s">
        <v>71</v>
      </c>
      <c r="T23" s="299">
        <v>43248</v>
      </c>
      <c r="U23" s="10">
        <v>2900</v>
      </c>
      <c r="V23" s="12">
        <v>0</v>
      </c>
      <c r="W23" s="1" t="s">
        <v>355</v>
      </c>
      <c r="X23" s="12"/>
      <c r="Y23" s="13"/>
      <c r="Z23" s="13">
        <f>74*U23</f>
        <v>214600</v>
      </c>
      <c r="AA23" s="15">
        <f t="shared" si="1"/>
        <v>214600</v>
      </c>
      <c r="AB23" s="1" t="s">
        <v>213</v>
      </c>
      <c r="AC23" s="10">
        <v>30</v>
      </c>
      <c r="AD23" s="1" t="s">
        <v>125</v>
      </c>
      <c r="AE23" s="10" t="s">
        <v>126</v>
      </c>
      <c r="AF23" s="19" t="e">
        <f t="shared" si="2"/>
        <v>#VALUE!</v>
      </c>
      <c r="AG23" s="291">
        <v>43307</v>
      </c>
      <c r="AH23" s="1"/>
      <c r="AI23" s="10">
        <v>41</v>
      </c>
      <c r="AJ23" s="7">
        <v>43248</v>
      </c>
      <c r="AK23" s="1">
        <v>268000</v>
      </c>
      <c r="AL23" s="1" t="s">
        <v>122</v>
      </c>
      <c r="AR23" s="29">
        <v>43252</v>
      </c>
      <c r="AS23" s="1">
        <f t="shared" si="3"/>
        <v>22</v>
      </c>
      <c r="AT23" s="1" t="s">
        <v>112</v>
      </c>
      <c r="AU23" s="291">
        <v>43255</v>
      </c>
      <c r="AV23" s="17">
        <f t="shared" si="4"/>
        <v>53400</v>
      </c>
      <c r="AW23">
        <f t="shared" si="5"/>
        <v>6</v>
      </c>
    </row>
    <row r="24" spans="1:49" ht="15.75" customHeight="1">
      <c r="A24" s="1"/>
      <c r="B24" s="1" t="s">
        <v>103</v>
      </c>
      <c r="C24" s="1" t="s">
        <v>255</v>
      </c>
      <c r="D24" s="1" t="s">
        <v>107</v>
      </c>
      <c r="E24" s="1" t="s">
        <v>109</v>
      </c>
      <c r="G24" s="1" t="s">
        <v>316</v>
      </c>
      <c r="I24" s="8" t="s">
        <v>359</v>
      </c>
      <c r="J24" s="291">
        <v>43235</v>
      </c>
      <c r="K24" s="20">
        <f t="shared" si="0"/>
        <v>5</v>
      </c>
      <c r="L24" s="1" t="s">
        <v>319</v>
      </c>
      <c r="M24" s="7">
        <v>43236</v>
      </c>
      <c r="N24" s="1" t="s">
        <v>320</v>
      </c>
      <c r="O24" s="1" t="s">
        <v>321</v>
      </c>
      <c r="P24" s="7">
        <v>43238</v>
      </c>
      <c r="Q24" s="9"/>
      <c r="R24" s="1">
        <v>3155</v>
      </c>
      <c r="S24" s="10" t="s">
        <v>71</v>
      </c>
      <c r="T24" s="299">
        <v>43236</v>
      </c>
      <c r="U24" s="10">
        <v>49000</v>
      </c>
      <c r="V24" s="12" t="s">
        <v>121</v>
      </c>
      <c r="W24" s="1" t="s">
        <v>122</v>
      </c>
      <c r="X24" s="12">
        <v>49000</v>
      </c>
      <c r="Y24" s="13"/>
      <c r="Z24" s="13">
        <v>49000</v>
      </c>
      <c r="AA24" s="15">
        <f t="shared" si="1"/>
        <v>0</v>
      </c>
      <c r="AB24" s="1" t="s">
        <v>112</v>
      </c>
      <c r="AC24" s="10" t="s">
        <v>324</v>
      </c>
      <c r="AE24" s="10" t="s">
        <v>126</v>
      </c>
      <c r="AF24" s="19" t="e">
        <f t="shared" si="2"/>
        <v>#VALUE!</v>
      </c>
      <c r="AH24" s="1"/>
      <c r="AI24" s="10">
        <v>43</v>
      </c>
      <c r="AJ24" s="7">
        <v>43251</v>
      </c>
      <c r="AK24" s="1">
        <v>50000</v>
      </c>
      <c r="AL24" s="1" t="s">
        <v>122</v>
      </c>
      <c r="AR24" s="29">
        <v>43262</v>
      </c>
      <c r="AS24" s="1">
        <f t="shared" si="3"/>
        <v>24</v>
      </c>
      <c r="AT24" s="1" t="s">
        <v>112</v>
      </c>
      <c r="AU24" s="291">
        <v>43258</v>
      </c>
      <c r="AV24" s="17">
        <f t="shared" si="4"/>
        <v>1000</v>
      </c>
      <c r="AW24">
        <f t="shared" si="5"/>
        <v>6</v>
      </c>
    </row>
    <row r="25" spans="1:49" ht="15.75" customHeight="1">
      <c r="A25" s="4"/>
      <c r="B25" s="4" t="s">
        <v>32</v>
      </c>
      <c r="C25" s="1" t="s">
        <v>148</v>
      </c>
      <c r="D25" s="1" t="s">
        <v>107</v>
      </c>
      <c r="E25" s="1" t="s">
        <v>109</v>
      </c>
      <c r="G25" s="1" t="s">
        <v>149</v>
      </c>
      <c r="I25" s="8" t="s">
        <v>363</v>
      </c>
      <c r="J25" s="291">
        <v>43199</v>
      </c>
      <c r="K25" s="20">
        <f t="shared" si="0"/>
        <v>4</v>
      </c>
      <c r="L25" s="1" t="s">
        <v>81</v>
      </c>
      <c r="M25" s="7">
        <v>43200</v>
      </c>
      <c r="N25" s="1" t="s">
        <v>366</v>
      </c>
      <c r="O25" s="1" t="s">
        <v>367</v>
      </c>
      <c r="P25" s="7">
        <v>43206</v>
      </c>
      <c r="Q25" s="9"/>
      <c r="S25" s="10"/>
      <c r="T25" s="299"/>
      <c r="U25" s="10">
        <v>1600</v>
      </c>
      <c r="V25" s="12">
        <v>0</v>
      </c>
      <c r="W25" s="1" t="s">
        <v>355</v>
      </c>
      <c r="X25" s="12"/>
      <c r="Y25" s="13"/>
      <c r="Z25" s="13">
        <f>74*U25</f>
        <v>118400</v>
      </c>
      <c r="AA25" s="15">
        <f t="shared" si="1"/>
        <v>118400</v>
      </c>
      <c r="AB25" s="1" t="s">
        <v>112</v>
      </c>
      <c r="AC25" s="10">
        <v>21</v>
      </c>
      <c r="AD25" s="1" t="s">
        <v>125</v>
      </c>
      <c r="AE25" s="10" t="s">
        <v>126</v>
      </c>
      <c r="AF25" s="19" t="e">
        <f t="shared" si="2"/>
        <v>#VALUE!</v>
      </c>
      <c r="AG25" s="291">
        <v>43312</v>
      </c>
      <c r="AH25" s="1"/>
      <c r="AI25" s="10">
        <v>27</v>
      </c>
      <c r="AJ25" s="7">
        <v>43224</v>
      </c>
      <c r="AK25" s="1">
        <v>173000</v>
      </c>
      <c r="AL25" s="1" t="s">
        <v>122</v>
      </c>
      <c r="AR25" s="29">
        <v>43245</v>
      </c>
      <c r="AS25" s="1">
        <f t="shared" si="3"/>
        <v>21</v>
      </c>
      <c r="AT25" s="1" t="s">
        <v>112</v>
      </c>
      <c r="AU25" s="291">
        <v>43245</v>
      </c>
      <c r="AV25" s="17">
        <f t="shared" si="4"/>
        <v>54600</v>
      </c>
      <c r="AW25">
        <f t="shared" si="5"/>
        <v>5</v>
      </c>
    </row>
    <row r="26" spans="1:49" ht="15.75" customHeight="1">
      <c r="A26" s="1"/>
      <c r="B26" s="1" t="s">
        <v>103</v>
      </c>
      <c r="C26" s="1" t="s">
        <v>104</v>
      </c>
      <c r="D26" s="1" t="s">
        <v>107</v>
      </c>
      <c r="E26" s="1" t="s">
        <v>109</v>
      </c>
      <c r="G26" s="1" t="s">
        <v>373</v>
      </c>
      <c r="H26" s="57"/>
      <c r="I26" s="8" t="s">
        <v>375</v>
      </c>
      <c r="J26" s="291">
        <v>43235</v>
      </c>
      <c r="K26" s="20">
        <f t="shared" si="0"/>
        <v>5</v>
      </c>
      <c r="L26" s="1" t="s">
        <v>376</v>
      </c>
      <c r="M26" s="7">
        <v>43241</v>
      </c>
      <c r="N26" s="1" t="s">
        <v>378</v>
      </c>
      <c r="O26" s="1" t="s">
        <v>379</v>
      </c>
      <c r="P26" s="7">
        <v>43241</v>
      </c>
      <c r="Q26" s="9"/>
      <c r="R26" s="1">
        <v>92</v>
      </c>
      <c r="S26" s="10" t="s">
        <v>213</v>
      </c>
      <c r="T26" s="299">
        <v>43237</v>
      </c>
      <c r="U26" s="10">
        <v>160000</v>
      </c>
      <c r="V26" s="12" t="s">
        <v>121</v>
      </c>
      <c r="W26" s="1" t="s">
        <v>122</v>
      </c>
      <c r="X26" s="12">
        <v>110000</v>
      </c>
      <c r="Y26" s="13"/>
      <c r="Z26" s="13">
        <v>160000</v>
      </c>
      <c r="AA26" s="15">
        <f t="shared" si="1"/>
        <v>50000</v>
      </c>
      <c r="AB26" s="1" t="s">
        <v>112</v>
      </c>
      <c r="AC26" s="10" t="s">
        <v>382</v>
      </c>
      <c r="AD26" s="1" t="s">
        <v>201</v>
      </c>
      <c r="AE26" s="10" t="s">
        <v>126</v>
      </c>
      <c r="AF26" s="19" t="e">
        <f t="shared" si="2"/>
        <v>#VALUE!</v>
      </c>
      <c r="AH26" s="57"/>
      <c r="AI26" s="59">
        <v>38</v>
      </c>
      <c r="AJ26" s="60">
        <v>43235</v>
      </c>
      <c r="AK26" s="57">
        <v>169000</v>
      </c>
      <c r="AL26" s="57" t="s">
        <v>122</v>
      </c>
      <c r="AM26" s="57"/>
      <c r="AN26" s="310"/>
      <c r="AO26" s="57"/>
      <c r="AP26" s="57"/>
      <c r="AQ26" s="310"/>
      <c r="AR26" s="71">
        <v>43300</v>
      </c>
      <c r="AS26" s="57">
        <f t="shared" si="3"/>
        <v>29</v>
      </c>
      <c r="AT26" s="57" t="s">
        <v>112</v>
      </c>
      <c r="AU26" s="291">
        <v>43299</v>
      </c>
      <c r="AV26" s="17">
        <f t="shared" si="4"/>
        <v>9000</v>
      </c>
      <c r="AW26">
        <f t="shared" si="5"/>
        <v>7</v>
      </c>
    </row>
    <row r="27" spans="1:49" ht="15.75" customHeight="1">
      <c r="A27" s="4"/>
      <c r="B27" s="4" t="s">
        <v>32</v>
      </c>
      <c r="C27" s="1" t="s">
        <v>148</v>
      </c>
      <c r="D27" s="1" t="s">
        <v>107</v>
      </c>
      <c r="E27" s="1" t="s">
        <v>109</v>
      </c>
      <c r="G27" s="1" t="s">
        <v>149</v>
      </c>
      <c r="I27" s="8" t="s">
        <v>305</v>
      </c>
      <c r="J27" s="291">
        <v>43175</v>
      </c>
      <c r="K27" s="20">
        <f t="shared" si="0"/>
        <v>3</v>
      </c>
      <c r="L27" s="1" t="s">
        <v>392</v>
      </c>
      <c r="M27" s="7">
        <v>43180</v>
      </c>
      <c r="N27" s="1" t="s">
        <v>186</v>
      </c>
      <c r="O27" s="1" t="s">
        <v>393</v>
      </c>
      <c r="P27" s="7">
        <v>43185</v>
      </c>
      <c r="Q27" s="9"/>
      <c r="R27" s="1">
        <v>18038</v>
      </c>
      <c r="S27" s="10" t="s">
        <v>112</v>
      </c>
      <c r="T27" s="299">
        <v>43186</v>
      </c>
      <c r="U27" s="10">
        <v>1250</v>
      </c>
      <c r="V27" s="12">
        <v>0</v>
      </c>
      <c r="W27" s="1" t="s">
        <v>355</v>
      </c>
      <c r="X27" s="12"/>
      <c r="Y27" s="13"/>
      <c r="Z27" s="13">
        <v>90000</v>
      </c>
      <c r="AA27" s="15">
        <v>0</v>
      </c>
      <c r="AB27" s="1" t="s">
        <v>112</v>
      </c>
      <c r="AC27" s="10">
        <v>21</v>
      </c>
      <c r="AD27" s="1" t="s">
        <v>125</v>
      </c>
      <c r="AE27" s="10" t="s">
        <v>126</v>
      </c>
      <c r="AF27" s="19" t="e">
        <f t="shared" si="2"/>
        <v>#VALUE!</v>
      </c>
      <c r="AH27" s="1"/>
      <c r="AI27" s="10">
        <v>18</v>
      </c>
      <c r="AJ27" s="7">
        <v>43189</v>
      </c>
      <c r="AK27" s="1">
        <v>124028.18</v>
      </c>
      <c r="AL27" s="1" t="s">
        <v>122</v>
      </c>
      <c r="AR27" s="29">
        <v>43204</v>
      </c>
      <c r="AS27" s="1">
        <f t="shared" si="3"/>
        <v>15</v>
      </c>
      <c r="AT27" s="1" t="s">
        <v>112</v>
      </c>
      <c r="AU27" s="291">
        <v>43202</v>
      </c>
      <c r="AV27" s="17">
        <f t="shared" si="4"/>
        <v>34028.179999999993</v>
      </c>
      <c r="AW27">
        <f t="shared" si="5"/>
        <v>4</v>
      </c>
    </row>
    <row r="28" spans="1:49" ht="15.75" customHeight="1">
      <c r="A28" s="1"/>
      <c r="B28" s="1" t="s">
        <v>103</v>
      </c>
      <c r="C28" s="1" t="s">
        <v>104</v>
      </c>
      <c r="D28" s="1" t="s">
        <v>402</v>
      </c>
      <c r="E28" s="1" t="s">
        <v>109</v>
      </c>
      <c r="G28" s="1" t="s">
        <v>111</v>
      </c>
      <c r="I28" s="8" t="s">
        <v>403</v>
      </c>
      <c r="J28" s="291">
        <v>43223</v>
      </c>
      <c r="K28" s="20">
        <f t="shared" si="0"/>
        <v>5</v>
      </c>
      <c r="L28" s="1" t="s">
        <v>404</v>
      </c>
      <c r="M28" s="7">
        <v>43225</v>
      </c>
      <c r="N28" s="1" t="s">
        <v>405</v>
      </c>
      <c r="O28" s="1" t="s">
        <v>406</v>
      </c>
      <c r="P28" s="7">
        <v>43227</v>
      </c>
      <c r="Q28" s="9"/>
      <c r="R28" s="1">
        <v>108</v>
      </c>
      <c r="S28" s="10" t="s">
        <v>71</v>
      </c>
      <c r="T28" s="299">
        <v>43227</v>
      </c>
      <c r="U28" s="10">
        <v>50000</v>
      </c>
      <c r="V28" s="12" t="s">
        <v>121</v>
      </c>
      <c r="W28" s="1" t="s">
        <v>122</v>
      </c>
      <c r="X28" s="12"/>
      <c r="Y28" s="13"/>
      <c r="Z28" s="13">
        <v>50000</v>
      </c>
      <c r="AA28" s="15">
        <v>50000</v>
      </c>
      <c r="AB28" s="1" t="s">
        <v>112</v>
      </c>
      <c r="AC28" s="10">
        <v>10</v>
      </c>
      <c r="AD28" s="1" t="s">
        <v>125</v>
      </c>
      <c r="AE28" s="10" t="s">
        <v>126</v>
      </c>
      <c r="AF28" s="19" t="e">
        <f t="shared" si="2"/>
        <v>#VALUE!</v>
      </c>
      <c r="AH28" s="1"/>
      <c r="AI28" s="10">
        <v>36</v>
      </c>
      <c r="AJ28" s="7">
        <v>43242</v>
      </c>
      <c r="AK28" s="1">
        <v>78600</v>
      </c>
      <c r="AL28" s="1" t="s">
        <v>122</v>
      </c>
      <c r="AP28" s="73"/>
      <c r="AQ28" s="291">
        <v>43248</v>
      </c>
      <c r="AR28" s="74">
        <f>AQ28+30</f>
        <v>43278</v>
      </c>
      <c r="AS28" s="1">
        <f t="shared" si="3"/>
        <v>26</v>
      </c>
      <c r="AT28" s="1" t="s">
        <v>112</v>
      </c>
      <c r="AU28" s="291">
        <v>43272</v>
      </c>
      <c r="AV28" s="17">
        <f t="shared" si="4"/>
        <v>28600</v>
      </c>
      <c r="AW28">
        <f t="shared" si="5"/>
        <v>6</v>
      </c>
    </row>
    <row r="29" spans="1:49" ht="15.75" customHeight="1">
      <c r="A29" s="1"/>
      <c r="B29" s="1" t="s">
        <v>103</v>
      </c>
      <c r="C29" s="1" t="s">
        <v>133</v>
      </c>
      <c r="D29" s="1" t="s">
        <v>107</v>
      </c>
      <c r="E29" s="1" t="s">
        <v>109</v>
      </c>
      <c r="G29" s="1" t="s">
        <v>134</v>
      </c>
      <c r="H29" s="57"/>
      <c r="I29" s="8" t="s">
        <v>419</v>
      </c>
      <c r="J29" s="291">
        <v>43242</v>
      </c>
      <c r="K29" s="20">
        <f t="shared" si="0"/>
        <v>5</v>
      </c>
      <c r="L29" s="1" t="s">
        <v>136</v>
      </c>
      <c r="M29" s="75">
        <v>43280</v>
      </c>
      <c r="N29" s="1" t="s">
        <v>186</v>
      </c>
      <c r="O29" s="1" t="s">
        <v>421</v>
      </c>
      <c r="P29" s="7">
        <v>43252</v>
      </c>
      <c r="Q29" s="30" t="s">
        <v>141</v>
      </c>
      <c r="R29" s="1">
        <v>201</v>
      </c>
      <c r="S29" s="31">
        <v>43252</v>
      </c>
      <c r="T29" s="299">
        <v>43252</v>
      </c>
      <c r="U29" s="10">
        <v>25000</v>
      </c>
      <c r="V29" s="12" t="s">
        <v>121</v>
      </c>
      <c r="W29" s="1" t="s">
        <v>122</v>
      </c>
      <c r="X29" s="12"/>
      <c r="Y29" s="13"/>
      <c r="Z29" s="13">
        <v>25000</v>
      </c>
      <c r="AA29" s="15">
        <v>25000</v>
      </c>
      <c r="AB29" s="1" t="s">
        <v>112</v>
      </c>
      <c r="AC29" s="10">
        <v>10</v>
      </c>
      <c r="AD29" s="1" t="s">
        <v>125</v>
      </c>
      <c r="AE29" s="10" t="s">
        <v>126</v>
      </c>
      <c r="AF29" s="19" t="e">
        <f t="shared" si="2"/>
        <v>#VALUE!</v>
      </c>
      <c r="AH29" s="57"/>
      <c r="AI29" s="59">
        <v>53</v>
      </c>
      <c r="AJ29" s="60">
        <v>43256</v>
      </c>
      <c r="AK29" s="57">
        <v>34000</v>
      </c>
      <c r="AL29" s="57" t="s">
        <v>122</v>
      </c>
      <c r="AM29" s="57"/>
      <c r="AN29" s="310"/>
      <c r="AO29" s="57"/>
      <c r="AP29" s="57" t="s">
        <v>428</v>
      </c>
      <c r="AQ29" s="310">
        <v>43265</v>
      </c>
      <c r="AR29" s="62">
        <v>43268</v>
      </c>
      <c r="AS29" s="76">
        <f t="shared" si="3"/>
        <v>25</v>
      </c>
      <c r="AT29" s="77" t="s">
        <v>112</v>
      </c>
      <c r="AU29" s="291">
        <v>43305</v>
      </c>
      <c r="AV29" s="17">
        <f t="shared" si="4"/>
        <v>9000</v>
      </c>
      <c r="AW29">
        <f t="shared" si="5"/>
        <v>7</v>
      </c>
    </row>
    <row r="30" spans="1:49" ht="15.75" customHeight="1">
      <c r="A30" s="1"/>
      <c r="B30" s="1" t="s">
        <v>103</v>
      </c>
      <c r="C30" s="1" t="s">
        <v>104</v>
      </c>
      <c r="D30" s="1" t="s">
        <v>107</v>
      </c>
      <c r="E30" s="1" t="s">
        <v>109</v>
      </c>
      <c r="G30" s="1" t="s">
        <v>111</v>
      </c>
      <c r="I30" s="8" t="s">
        <v>433</v>
      </c>
      <c r="J30" s="291">
        <v>43243</v>
      </c>
      <c r="K30" s="20">
        <f t="shared" si="0"/>
        <v>5</v>
      </c>
      <c r="L30" s="1" t="s">
        <v>435</v>
      </c>
      <c r="M30" s="7">
        <v>43243</v>
      </c>
      <c r="N30" s="1" t="s">
        <v>436</v>
      </c>
      <c r="O30" s="8" t="s">
        <v>437</v>
      </c>
      <c r="P30" s="7">
        <v>43247</v>
      </c>
      <c r="Q30" s="9"/>
      <c r="R30" s="1">
        <v>31</v>
      </c>
      <c r="S30" s="10" t="s">
        <v>71</v>
      </c>
      <c r="T30" s="299">
        <v>43246</v>
      </c>
      <c r="U30" s="10">
        <v>75000</v>
      </c>
      <c r="V30" s="12" t="s">
        <v>441</v>
      </c>
      <c r="W30" s="1" t="s">
        <v>122</v>
      </c>
      <c r="X30" s="12"/>
      <c r="Y30" s="13"/>
      <c r="Z30" s="13">
        <v>80250</v>
      </c>
      <c r="AA30" s="15">
        <v>80250</v>
      </c>
      <c r="AC30" s="10">
        <v>10</v>
      </c>
      <c r="AD30" s="1" t="s">
        <v>201</v>
      </c>
      <c r="AE30" s="10" t="s">
        <v>126</v>
      </c>
      <c r="AF30" s="19" t="e">
        <f t="shared" si="2"/>
        <v>#VALUE!</v>
      </c>
      <c r="AH30" s="1"/>
      <c r="AI30" s="10">
        <v>49</v>
      </c>
      <c r="AJ30" s="7">
        <v>43243</v>
      </c>
      <c r="AK30" s="1">
        <v>93000</v>
      </c>
      <c r="AL30" s="1" t="s">
        <v>122</v>
      </c>
      <c r="AP30" s="1" t="s">
        <v>445</v>
      </c>
      <c r="AQ30" s="291">
        <v>43255</v>
      </c>
      <c r="AR30" s="29">
        <v>43274</v>
      </c>
      <c r="AS30" s="1">
        <f t="shared" si="3"/>
        <v>25</v>
      </c>
      <c r="AT30" s="1" t="s">
        <v>112</v>
      </c>
      <c r="AU30" s="291">
        <v>43272</v>
      </c>
      <c r="AV30" s="17">
        <f t="shared" si="4"/>
        <v>12750</v>
      </c>
      <c r="AW30">
        <f t="shared" si="5"/>
        <v>6</v>
      </c>
    </row>
    <row r="31" spans="1:49" ht="15.75" customHeight="1">
      <c r="A31" s="1"/>
      <c r="B31" s="1" t="s">
        <v>103</v>
      </c>
      <c r="C31" s="1" t="s">
        <v>104</v>
      </c>
      <c r="D31" s="1" t="s">
        <v>107</v>
      </c>
      <c r="E31" s="1" t="s">
        <v>109</v>
      </c>
      <c r="G31" s="1" t="s">
        <v>111</v>
      </c>
      <c r="I31" s="8" t="s">
        <v>449</v>
      </c>
      <c r="J31" s="291">
        <v>43243</v>
      </c>
      <c r="K31" s="20">
        <f t="shared" si="0"/>
        <v>5</v>
      </c>
      <c r="L31" s="1" t="s">
        <v>435</v>
      </c>
      <c r="M31" s="7">
        <v>43244</v>
      </c>
      <c r="N31" s="1" t="s">
        <v>450</v>
      </c>
      <c r="O31" s="8" t="s">
        <v>437</v>
      </c>
      <c r="P31" s="7">
        <v>43248</v>
      </c>
      <c r="Q31" s="9"/>
      <c r="R31" s="1">
        <v>165</v>
      </c>
      <c r="S31" s="10" t="s">
        <v>71</v>
      </c>
      <c r="T31" s="299">
        <v>43249</v>
      </c>
      <c r="U31" s="10">
        <v>78000</v>
      </c>
      <c r="V31" s="12" t="s">
        <v>441</v>
      </c>
      <c r="W31" s="1" t="s">
        <v>122</v>
      </c>
      <c r="X31" s="12"/>
      <c r="Y31" s="13"/>
      <c r="Z31" s="13">
        <v>83460</v>
      </c>
      <c r="AA31" s="15">
        <v>83460</v>
      </c>
      <c r="AC31" s="10">
        <v>10</v>
      </c>
      <c r="AD31" s="1" t="s">
        <v>201</v>
      </c>
      <c r="AE31" s="10" t="s">
        <v>126</v>
      </c>
      <c r="AF31" s="19" t="e">
        <f t="shared" si="2"/>
        <v>#VALUE!</v>
      </c>
      <c r="AH31" s="1"/>
      <c r="AI31" s="10">
        <v>50</v>
      </c>
      <c r="AJ31" s="7">
        <v>43243</v>
      </c>
      <c r="AK31" s="1">
        <v>93000</v>
      </c>
      <c r="AL31" s="1" t="s">
        <v>122</v>
      </c>
      <c r="AP31" s="1" t="s">
        <v>445</v>
      </c>
      <c r="AQ31" s="291">
        <v>43255</v>
      </c>
      <c r="AR31" s="29">
        <v>43274</v>
      </c>
      <c r="AS31" s="1">
        <f t="shared" si="3"/>
        <v>25</v>
      </c>
      <c r="AT31" s="1" t="s">
        <v>112</v>
      </c>
      <c r="AU31" s="291">
        <v>43305</v>
      </c>
      <c r="AV31" s="17">
        <f t="shared" si="4"/>
        <v>9540</v>
      </c>
      <c r="AW31">
        <f t="shared" si="5"/>
        <v>7</v>
      </c>
    </row>
    <row r="32" spans="1:49" ht="15.75" customHeight="1">
      <c r="A32" s="1"/>
      <c r="B32" s="1" t="s">
        <v>103</v>
      </c>
      <c r="C32" s="1" t="s">
        <v>255</v>
      </c>
      <c r="D32" s="1" t="s">
        <v>107</v>
      </c>
      <c r="E32" s="1" t="s">
        <v>109</v>
      </c>
      <c r="G32" s="1" t="s">
        <v>316</v>
      </c>
      <c r="I32" s="8" t="s">
        <v>453</v>
      </c>
      <c r="J32" s="291">
        <v>43245</v>
      </c>
      <c r="K32" s="20">
        <f t="shared" si="0"/>
        <v>5</v>
      </c>
      <c r="L32" s="1" t="s">
        <v>454</v>
      </c>
      <c r="M32" s="7">
        <v>43246</v>
      </c>
      <c r="N32" s="1" t="s">
        <v>455</v>
      </c>
      <c r="O32" s="1" t="s">
        <v>456</v>
      </c>
      <c r="P32" s="7">
        <v>43248</v>
      </c>
      <c r="Q32" s="9"/>
      <c r="R32" s="1">
        <v>138</v>
      </c>
      <c r="S32" s="10" t="s">
        <v>71</v>
      </c>
      <c r="T32" s="299">
        <v>43250</v>
      </c>
      <c r="U32" s="10">
        <v>33000</v>
      </c>
      <c r="V32" s="12" t="s">
        <v>441</v>
      </c>
      <c r="W32" s="1" t="s">
        <v>122</v>
      </c>
      <c r="X32" s="12"/>
      <c r="Y32" s="13"/>
      <c r="Z32" s="13">
        <v>35310</v>
      </c>
      <c r="AA32" s="15">
        <v>35310</v>
      </c>
      <c r="AC32" s="10">
        <v>10</v>
      </c>
      <c r="AD32" s="1" t="s">
        <v>125</v>
      </c>
      <c r="AE32" s="10" t="s">
        <v>126</v>
      </c>
      <c r="AF32" s="19" t="e">
        <f t="shared" si="2"/>
        <v>#VALUE!</v>
      </c>
      <c r="AH32" s="1"/>
      <c r="AI32" s="10">
        <v>48</v>
      </c>
      <c r="AJ32" s="7">
        <v>43251</v>
      </c>
      <c r="AK32" s="1">
        <v>43000</v>
      </c>
      <c r="AL32" s="1" t="s">
        <v>122</v>
      </c>
      <c r="AR32" s="29">
        <v>43262</v>
      </c>
      <c r="AS32" s="1">
        <f t="shared" si="3"/>
        <v>24</v>
      </c>
      <c r="AT32" s="1" t="s">
        <v>112</v>
      </c>
      <c r="AU32" s="291">
        <v>43260</v>
      </c>
      <c r="AV32" s="17">
        <f t="shared" si="4"/>
        <v>7690</v>
      </c>
      <c r="AW32">
        <f t="shared" si="5"/>
        <v>6</v>
      </c>
    </row>
    <row r="33" spans="1:49" ht="15.75" customHeight="1">
      <c r="A33" s="1"/>
      <c r="B33" s="1" t="s">
        <v>103</v>
      </c>
      <c r="C33" s="1" t="s">
        <v>255</v>
      </c>
      <c r="D33" s="1" t="s">
        <v>457</v>
      </c>
      <c r="E33" s="1" t="s">
        <v>109</v>
      </c>
      <c r="G33" s="1" t="s">
        <v>316</v>
      </c>
      <c r="I33" s="8" t="s">
        <v>458</v>
      </c>
      <c r="J33" s="291">
        <v>43251</v>
      </c>
      <c r="K33" s="20">
        <f t="shared" si="0"/>
        <v>5</v>
      </c>
      <c r="L33" s="1" t="s">
        <v>459</v>
      </c>
      <c r="M33" s="7">
        <v>43251</v>
      </c>
      <c r="N33" s="1" t="s">
        <v>320</v>
      </c>
      <c r="O33" s="1" t="s">
        <v>321</v>
      </c>
      <c r="P33" s="7">
        <v>43255</v>
      </c>
      <c r="Q33" s="9"/>
      <c r="R33" s="1">
        <v>2637</v>
      </c>
      <c r="S33" s="10" t="s">
        <v>71</v>
      </c>
      <c r="T33" s="299">
        <v>43255</v>
      </c>
      <c r="U33" s="10">
        <v>78000</v>
      </c>
      <c r="V33" s="12" t="s">
        <v>441</v>
      </c>
      <c r="W33" s="1" t="s">
        <v>122</v>
      </c>
      <c r="X33" s="12"/>
      <c r="Y33" s="13"/>
      <c r="Z33" s="13">
        <v>83460</v>
      </c>
      <c r="AA33" s="15">
        <v>83460</v>
      </c>
      <c r="AC33" s="10">
        <v>15</v>
      </c>
      <c r="AD33" s="1" t="s">
        <v>201</v>
      </c>
      <c r="AE33" s="10" t="s">
        <v>126</v>
      </c>
      <c r="AF33" s="19" t="e">
        <f t="shared" si="2"/>
        <v>#VALUE!</v>
      </c>
      <c r="AH33" s="1"/>
      <c r="AI33" s="10">
        <v>62</v>
      </c>
      <c r="AJ33" s="68">
        <v>43269</v>
      </c>
      <c r="AK33" s="1">
        <v>87000</v>
      </c>
      <c r="AL33" s="1" t="s">
        <v>122</v>
      </c>
      <c r="AP33" s="1" t="s">
        <v>461</v>
      </c>
      <c r="AQ33" s="291">
        <v>43272</v>
      </c>
      <c r="AR33" s="74">
        <v>43278</v>
      </c>
      <c r="AS33" s="1">
        <f t="shared" si="3"/>
        <v>26</v>
      </c>
      <c r="AT33" s="1" t="s">
        <v>112</v>
      </c>
      <c r="AU33" s="291">
        <v>43280</v>
      </c>
      <c r="AV33" s="17">
        <f t="shared" si="4"/>
        <v>3540</v>
      </c>
      <c r="AW33">
        <f t="shared" si="5"/>
        <v>6</v>
      </c>
    </row>
    <row r="34" spans="1:49" ht="15.75" customHeight="1">
      <c r="A34" s="1"/>
      <c r="B34" s="1" t="s">
        <v>103</v>
      </c>
      <c r="C34" s="1" t="s">
        <v>255</v>
      </c>
      <c r="D34" s="1" t="s">
        <v>457</v>
      </c>
      <c r="E34" s="1" t="s">
        <v>109</v>
      </c>
      <c r="G34" s="1" t="s">
        <v>316</v>
      </c>
      <c r="H34" s="57"/>
      <c r="I34" s="8" t="s">
        <v>462</v>
      </c>
      <c r="J34" s="291">
        <v>43251</v>
      </c>
      <c r="K34" s="20">
        <f t="shared" si="0"/>
        <v>5</v>
      </c>
      <c r="L34" s="1" t="s">
        <v>459</v>
      </c>
      <c r="M34" s="7">
        <v>43252</v>
      </c>
      <c r="N34" s="1" t="s">
        <v>320</v>
      </c>
      <c r="O34" s="1" t="s">
        <v>321</v>
      </c>
      <c r="P34" s="7">
        <v>43255</v>
      </c>
      <c r="Q34" s="9"/>
      <c r="R34" s="1">
        <v>2636</v>
      </c>
      <c r="S34" s="10" t="s">
        <v>71</v>
      </c>
      <c r="T34" s="299">
        <v>43255</v>
      </c>
      <c r="U34" s="10">
        <v>78000</v>
      </c>
      <c r="V34" s="12" t="s">
        <v>441</v>
      </c>
      <c r="W34" s="1" t="s">
        <v>122</v>
      </c>
      <c r="X34" s="12"/>
      <c r="Y34" s="13"/>
      <c r="Z34" s="13">
        <v>83460</v>
      </c>
      <c r="AA34" s="15">
        <v>83460</v>
      </c>
      <c r="AC34" s="10">
        <v>15</v>
      </c>
      <c r="AD34" s="1" t="s">
        <v>201</v>
      </c>
      <c r="AE34" s="16" t="s">
        <v>126</v>
      </c>
      <c r="AF34" s="19" t="e">
        <f t="shared" si="2"/>
        <v>#VALUE!</v>
      </c>
      <c r="AH34" s="57"/>
      <c r="AI34" s="59">
        <v>63</v>
      </c>
      <c r="AJ34" s="79">
        <v>43269</v>
      </c>
      <c r="AK34" s="57">
        <v>87000</v>
      </c>
      <c r="AL34" s="57" t="s">
        <v>122</v>
      </c>
      <c r="AM34" s="57"/>
      <c r="AN34" s="310"/>
      <c r="AO34" s="57"/>
      <c r="AP34" s="57" t="s">
        <v>461</v>
      </c>
      <c r="AQ34" s="310">
        <v>43272</v>
      </c>
      <c r="AR34" s="62">
        <v>43285</v>
      </c>
      <c r="AS34" s="1">
        <f t="shared" si="3"/>
        <v>27</v>
      </c>
      <c r="AT34" s="57" t="s">
        <v>112</v>
      </c>
      <c r="AU34" s="291">
        <v>43285</v>
      </c>
      <c r="AV34" s="17">
        <f t="shared" si="4"/>
        <v>3540</v>
      </c>
      <c r="AW34">
        <f t="shared" si="5"/>
        <v>7</v>
      </c>
    </row>
    <row r="35" spans="1:49" ht="15.75" customHeight="1">
      <c r="A35" s="1"/>
      <c r="B35" s="1" t="s">
        <v>103</v>
      </c>
      <c r="C35" s="1" t="s">
        <v>104</v>
      </c>
      <c r="D35" s="1" t="s">
        <v>107</v>
      </c>
      <c r="E35" s="1" t="s">
        <v>109</v>
      </c>
      <c r="G35" s="1" t="s">
        <v>468</v>
      </c>
      <c r="I35" s="8" t="s">
        <v>469</v>
      </c>
      <c r="J35" s="291">
        <v>43248</v>
      </c>
      <c r="K35" s="20">
        <f t="shared" si="0"/>
        <v>5</v>
      </c>
      <c r="L35" s="8" t="s">
        <v>471</v>
      </c>
      <c r="M35" s="7">
        <v>43255</v>
      </c>
      <c r="N35" s="8" t="s">
        <v>472</v>
      </c>
      <c r="O35" s="1" t="s">
        <v>136</v>
      </c>
      <c r="P35" s="7">
        <v>43257</v>
      </c>
      <c r="Q35" s="9" t="s">
        <v>473</v>
      </c>
      <c r="R35" s="1">
        <v>48</v>
      </c>
      <c r="S35" s="10" t="s">
        <v>71</v>
      </c>
      <c r="T35" s="299">
        <v>43256</v>
      </c>
      <c r="U35" s="10">
        <v>65000</v>
      </c>
      <c r="V35" s="12" t="s">
        <v>121</v>
      </c>
      <c r="W35" s="1" t="s">
        <v>122</v>
      </c>
      <c r="X35" s="12"/>
      <c r="Y35" s="13"/>
      <c r="Z35" s="13">
        <v>65000</v>
      </c>
      <c r="AA35" s="15">
        <v>65000</v>
      </c>
      <c r="AC35" s="10">
        <v>10</v>
      </c>
      <c r="AD35" s="1" t="s">
        <v>125</v>
      </c>
      <c r="AE35" s="10" t="s">
        <v>126</v>
      </c>
      <c r="AF35" s="19" t="e">
        <f t="shared" si="2"/>
        <v>#VALUE!</v>
      </c>
      <c r="AH35" s="1"/>
      <c r="AI35" s="10">
        <v>52</v>
      </c>
      <c r="AJ35" s="73">
        <v>43255</v>
      </c>
      <c r="AK35" s="1">
        <v>66000</v>
      </c>
      <c r="AL35" s="1" t="s">
        <v>122</v>
      </c>
      <c r="AP35" s="1" t="s">
        <v>477</v>
      </c>
      <c r="AQ35" s="291">
        <v>43265</v>
      </c>
      <c r="AR35" s="80">
        <v>43299</v>
      </c>
      <c r="AS35" s="1">
        <f t="shared" si="3"/>
        <v>29</v>
      </c>
      <c r="AT35" s="1" t="s">
        <v>112</v>
      </c>
      <c r="AU35" s="291">
        <v>43292</v>
      </c>
      <c r="AV35" s="17">
        <f t="shared" si="4"/>
        <v>1000</v>
      </c>
      <c r="AW35">
        <f t="shared" si="5"/>
        <v>7</v>
      </c>
    </row>
    <row r="36" spans="1:49" ht="15.75" customHeight="1">
      <c r="A36" s="1"/>
      <c r="B36" s="1" t="s">
        <v>103</v>
      </c>
      <c r="C36" s="1" t="s">
        <v>104</v>
      </c>
      <c r="D36" s="1" t="s">
        <v>107</v>
      </c>
      <c r="E36" s="1" t="s">
        <v>109</v>
      </c>
      <c r="G36" s="1" t="s">
        <v>373</v>
      </c>
      <c r="I36" s="8" t="s">
        <v>480</v>
      </c>
      <c r="J36" s="291">
        <v>43252</v>
      </c>
      <c r="K36" s="20">
        <f t="shared" si="0"/>
        <v>6</v>
      </c>
      <c r="L36" s="1" t="s">
        <v>376</v>
      </c>
      <c r="M36" s="7">
        <v>43252</v>
      </c>
      <c r="N36" s="1" t="s">
        <v>378</v>
      </c>
      <c r="O36" s="1" t="s">
        <v>379</v>
      </c>
      <c r="P36" s="7">
        <v>43257</v>
      </c>
      <c r="Q36" s="9" t="s">
        <v>482</v>
      </c>
      <c r="R36" s="1">
        <v>108</v>
      </c>
      <c r="S36" s="10" t="s">
        <v>71</v>
      </c>
      <c r="T36" s="299">
        <v>43252</v>
      </c>
      <c r="U36" s="10">
        <v>165000</v>
      </c>
      <c r="V36" s="12" t="s">
        <v>121</v>
      </c>
      <c r="W36" s="1" t="s">
        <v>122</v>
      </c>
      <c r="X36" s="12">
        <v>60000</v>
      </c>
      <c r="Y36" s="81">
        <v>43252</v>
      </c>
      <c r="Z36" s="13">
        <v>165000</v>
      </c>
      <c r="AA36" s="15">
        <f>Z36-X36</f>
        <v>105000</v>
      </c>
      <c r="AB36" s="1" t="s">
        <v>112</v>
      </c>
      <c r="AC36" s="10">
        <v>7</v>
      </c>
      <c r="AD36" s="1" t="s">
        <v>201</v>
      </c>
      <c r="AE36" s="10" t="s">
        <v>126</v>
      </c>
      <c r="AF36" s="19" t="e">
        <f t="shared" si="2"/>
        <v>#VALUE!</v>
      </c>
      <c r="AH36" s="1"/>
      <c r="AI36" s="10">
        <v>51</v>
      </c>
      <c r="AJ36" s="73">
        <v>43252</v>
      </c>
      <c r="AK36" s="1">
        <v>175000</v>
      </c>
      <c r="AL36" s="1" t="s">
        <v>122</v>
      </c>
      <c r="AP36" s="1" t="s">
        <v>485</v>
      </c>
      <c r="AQ36" s="291">
        <v>43283</v>
      </c>
      <c r="AR36" s="31">
        <v>43313</v>
      </c>
      <c r="AS36" s="1">
        <f t="shared" si="3"/>
        <v>31</v>
      </c>
      <c r="AT36" s="1" t="s">
        <v>112</v>
      </c>
      <c r="AU36" s="291">
        <v>43292</v>
      </c>
      <c r="AV36" s="17">
        <f t="shared" si="4"/>
        <v>10000</v>
      </c>
      <c r="AW36">
        <f t="shared" si="5"/>
        <v>7</v>
      </c>
    </row>
    <row r="37" spans="1:49" ht="15.75" customHeight="1">
      <c r="A37" s="1"/>
      <c r="B37" s="1" t="s">
        <v>103</v>
      </c>
      <c r="C37" s="1" t="s">
        <v>255</v>
      </c>
      <c r="D37" s="1" t="s">
        <v>107</v>
      </c>
      <c r="E37" s="1" t="s">
        <v>109</v>
      </c>
      <c r="G37" s="1" t="s">
        <v>257</v>
      </c>
      <c r="I37" s="8" t="s">
        <v>489</v>
      </c>
      <c r="J37" s="291">
        <v>43255</v>
      </c>
      <c r="K37" s="20">
        <f t="shared" si="0"/>
        <v>6</v>
      </c>
      <c r="L37" s="1" t="s">
        <v>491</v>
      </c>
      <c r="M37" s="7">
        <v>43256</v>
      </c>
      <c r="N37" s="1" t="s">
        <v>378</v>
      </c>
      <c r="O37" s="1" t="s">
        <v>261</v>
      </c>
      <c r="P37" s="7">
        <v>43258</v>
      </c>
      <c r="Q37" s="82"/>
      <c r="R37" s="83"/>
      <c r="S37" s="84"/>
      <c r="T37" s="301"/>
      <c r="U37" s="10">
        <v>18000</v>
      </c>
      <c r="V37" s="12" t="s">
        <v>121</v>
      </c>
      <c r="W37" s="1" t="s">
        <v>122</v>
      </c>
      <c r="X37" s="12"/>
      <c r="Y37" s="13"/>
      <c r="Z37" s="13">
        <v>18000</v>
      </c>
      <c r="AA37" s="15"/>
      <c r="AC37" s="10">
        <v>30</v>
      </c>
      <c r="AD37" s="1" t="s">
        <v>125</v>
      </c>
      <c r="AE37" s="84" t="s">
        <v>126</v>
      </c>
      <c r="AF37" s="19" t="e">
        <f t="shared" si="2"/>
        <v>#VALUE!</v>
      </c>
      <c r="AH37" s="1"/>
      <c r="AI37" s="10">
        <v>55</v>
      </c>
      <c r="AJ37" s="68">
        <v>43266</v>
      </c>
      <c r="AK37" s="1">
        <v>18000</v>
      </c>
      <c r="AL37" s="1" t="s">
        <v>122</v>
      </c>
      <c r="AR37" s="31">
        <v>43277</v>
      </c>
      <c r="AS37" s="1">
        <f t="shared" si="3"/>
        <v>26</v>
      </c>
      <c r="AT37" s="1" t="s">
        <v>112</v>
      </c>
      <c r="AU37" s="291">
        <v>43277</v>
      </c>
      <c r="AV37" s="17">
        <f t="shared" si="4"/>
        <v>0</v>
      </c>
      <c r="AW37">
        <f t="shared" si="5"/>
        <v>6</v>
      </c>
    </row>
    <row r="38" spans="1:49" ht="15.75" customHeight="1">
      <c r="A38" s="1"/>
      <c r="B38" s="1" t="s">
        <v>103</v>
      </c>
      <c r="C38" s="1" t="s">
        <v>104</v>
      </c>
      <c r="D38" s="1" t="s">
        <v>107</v>
      </c>
      <c r="E38" s="1" t="s">
        <v>109</v>
      </c>
      <c r="G38" s="1" t="s">
        <v>268</v>
      </c>
      <c r="I38" s="8" t="s">
        <v>501</v>
      </c>
      <c r="J38" s="291">
        <v>43255</v>
      </c>
      <c r="K38" s="20">
        <f t="shared" si="0"/>
        <v>6</v>
      </c>
      <c r="L38" s="1" t="s">
        <v>503</v>
      </c>
      <c r="M38" s="7">
        <v>43257</v>
      </c>
      <c r="N38" s="1" t="s">
        <v>271</v>
      </c>
      <c r="O38" s="1" t="s">
        <v>504</v>
      </c>
      <c r="P38" s="7">
        <v>43263</v>
      </c>
      <c r="Q38" s="9" t="s">
        <v>506</v>
      </c>
      <c r="R38" s="1">
        <v>14</v>
      </c>
      <c r="S38" s="10" t="s">
        <v>71</v>
      </c>
      <c r="T38" s="299">
        <v>43257</v>
      </c>
      <c r="U38" s="10">
        <v>150000</v>
      </c>
      <c r="V38" s="12" t="s">
        <v>121</v>
      </c>
      <c r="W38" s="1" t="s">
        <v>122</v>
      </c>
      <c r="X38" s="12">
        <v>75000</v>
      </c>
      <c r="Y38" s="85">
        <v>43255</v>
      </c>
      <c r="Z38" s="13">
        <v>150000</v>
      </c>
      <c r="AA38" s="15"/>
      <c r="AB38" s="1" t="s">
        <v>112</v>
      </c>
      <c r="AC38" s="16" t="s">
        <v>510</v>
      </c>
      <c r="AD38" s="1" t="s">
        <v>125</v>
      </c>
      <c r="AE38" s="10" t="s">
        <v>126</v>
      </c>
      <c r="AF38" s="19" t="e">
        <f t="shared" si="2"/>
        <v>#VALUE!</v>
      </c>
      <c r="AH38" s="1"/>
      <c r="AI38" s="10">
        <v>54</v>
      </c>
      <c r="AJ38" s="7">
        <v>43257</v>
      </c>
      <c r="AK38" s="1">
        <v>160000</v>
      </c>
      <c r="AL38" s="1" t="s">
        <v>122</v>
      </c>
      <c r="AP38" s="1" t="s">
        <v>512</v>
      </c>
      <c r="AQ38" s="291">
        <v>43283</v>
      </c>
      <c r="AR38" s="31">
        <v>43286</v>
      </c>
      <c r="AS38" s="1">
        <f t="shared" si="3"/>
        <v>27</v>
      </c>
      <c r="AT38" s="1" t="s">
        <v>112</v>
      </c>
      <c r="AU38" s="291">
        <v>43291</v>
      </c>
      <c r="AV38" s="17">
        <f t="shared" si="4"/>
        <v>10000</v>
      </c>
      <c r="AW38">
        <f t="shared" si="5"/>
        <v>7</v>
      </c>
    </row>
    <row r="39" spans="1:49" ht="15.75" customHeight="1">
      <c r="A39" s="1"/>
      <c r="B39" s="1" t="s">
        <v>103</v>
      </c>
      <c r="C39" s="1" t="s">
        <v>104</v>
      </c>
      <c r="D39" s="1" t="s">
        <v>402</v>
      </c>
      <c r="E39" s="1" t="s">
        <v>109</v>
      </c>
      <c r="G39" s="1" t="s">
        <v>268</v>
      </c>
      <c r="I39" s="8" t="s">
        <v>515</v>
      </c>
      <c r="J39" s="291">
        <v>43257</v>
      </c>
      <c r="K39" s="20">
        <f t="shared" si="0"/>
        <v>6</v>
      </c>
      <c r="L39" s="1" t="s">
        <v>516</v>
      </c>
      <c r="M39" s="7">
        <v>43259</v>
      </c>
      <c r="N39" s="1" t="s">
        <v>517</v>
      </c>
      <c r="O39" s="1" t="s">
        <v>518</v>
      </c>
      <c r="P39" s="1" t="s">
        <v>519</v>
      </c>
      <c r="Q39" s="9" t="s">
        <v>520</v>
      </c>
      <c r="R39" s="1">
        <v>5</v>
      </c>
      <c r="S39" s="10" t="s">
        <v>246</v>
      </c>
      <c r="T39" s="299">
        <v>43249</v>
      </c>
      <c r="U39" s="10">
        <v>116000</v>
      </c>
      <c r="V39" s="12" t="s">
        <v>441</v>
      </c>
      <c r="W39" s="1" t="s">
        <v>122</v>
      </c>
      <c r="X39" s="12">
        <v>58000</v>
      </c>
      <c r="Y39" s="85"/>
      <c r="Z39" s="13">
        <v>124120</v>
      </c>
      <c r="AA39" s="15"/>
      <c r="AB39" s="1" t="s">
        <v>112</v>
      </c>
      <c r="AC39" s="16" t="s">
        <v>523</v>
      </c>
      <c r="AD39" s="1" t="s">
        <v>201</v>
      </c>
      <c r="AE39" s="10" t="s">
        <v>126</v>
      </c>
      <c r="AF39" s="19" t="e">
        <f t="shared" si="2"/>
        <v>#VALUE!</v>
      </c>
      <c r="AG39" s="291">
        <v>43287</v>
      </c>
      <c r="AH39" s="1"/>
      <c r="AI39" s="10">
        <v>56</v>
      </c>
      <c r="AJ39" s="73">
        <v>43259</v>
      </c>
      <c r="AK39" s="1">
        <v>137000</v>
      </c>
      <c r="AL39" s="1" t="s">
        <v>122</v>
      </c>
      <c r="AP39" s="1" t="s">
        <v>525</v>
      </c>
      <c r="AQ39" s="291">
        <v>43298</v>
      </c>
      <c r="AR39" s="31">
        <v>43294</v>
      </c>
      <c r="AS39" s="1">
        <f t="shared" si="3"/>
        <v>28</v>
      </c>
      <c r="AT39" s="1" t="s">
        <v>112</v>
      </c>
      <c r="AU39" s="291">
        <v>43305</v>
      </c>
      <c r="AV39" s="17">
        <f t="shared" si="4"/>
        <v>12880</v>
      </c>
      <c r="AW39">
        <f t="shared" si="5"/>
        <v>7</v>
      </c>
    </row>
    <row r="40" spans="1:49" ht="15.75" customHeight="1">
      <c r="A40" s="1"/>
      <c r="B40" s="1" t="s">
        <v>103</v>
      </c>
      <c r="C40" s="1" t="s">
        <v>104</v>
      </c>
      <c r="D40" s="1" t="s">
        <v>107</v>
      </c>
      <c r="E40" s="1" t="s">
        <v>109</v>
      </c>
      <c r="G40" s="1" t="s">
        <v>268</v>
      </c>
      <c r="I40" s="8" t="s">
        <v>528</v>
      </c>
      <c r="J40" s="291">
        <v>43257</v>
      </c>
      <c r="K40" s="20">
        <f t="shared" si="0"/>
        <v>6</v>
      </c>
      <c r="L40" s="1" t="s">
        <v>503</v>
      </c>
      <c r="M40" s="7">
        <v>43259</v>
      </c>
      <c r="N40" s="1" t="s">
        <v>271</v>
      </c>
      <c r="O40" s="1" t="s">
        <v>272</v>
      </c>
      <c r="P40" s="7">
        <v>43264</v>
      </c>
      <c r="Q40" s="9" t="s">
        <v>530</v>
      </c>
      <c r="R40" s="1">
        <v>238</v>
      </c>
      <c r="S40" s="10" t="s">
        <v>246</v>
      </c>
      <c r="T40" s="299">
        <v>43264</v>
      </c>
      <c r="U40" s="10">
        <v>125000</v>
      </c>
      <c r="V40" s="12" t="s">
        <v>441</v>
      </c>
      <c r="W40" s="1" t="s">
        <v>122</v>
      </c>
      <c r="X40" s="12"/>
      <c r="Y40" s="13"/>
      <c r="Z40" s="13">
        <v>133750</v>
      </c>
      <c r="AA40" s="15"/>
      <c r="AC40" s="10">
        <v>5</v>
      </c>
      <c r="AD40" s="1" t="s">
        <v>201</v>
      </c>
      <c r="AE40" s="16" t="s">
        <v>126</v>
      </c>
      <c r="AF40" s="19" t="e">
        <f t="shared" si="2"/>
        <v>#VALUE!</v>
      </c>
      <c r="AH40" s="1"/>
      <c r="AI40" s="10">
        <v>58</v>
      </c>
      <c r="AJ40" s="7">
        <v>43259</v>
      </c>
      <c r="AK40" s="1">
        <v>143000</v>
      </c>
      <c r="AL40" s="1" t="s">
        <v>122</v>
      </c>
      <c r="AP40" s="1" t="s">
        <v>512</v>
      </c>
      <c r="AQ40" s="291">
        <v>43283</v>
      </c>
      <c r="AR40" s="31">
        <v>43288</v>
      </c>
      <c r="AS40" s="1">
        <f t="shared" si="3"/>
        <v>27</v>
      </c>
      <c r="AT40" s="1" t="s">
        <v>112</v>
      </c>
      <c r="AU40" s="291">
        <v>43301</v>
      </c>
      <c r="AV40" s="17">
        <f t="shared" si="4"/>
        <v>9250</v>
      </c>
      <c r="AW40">
        <f t="shared" si="5"/>
        <v>7</v>
      </c>
    </row>
    <row r="41" spans="1:49" ht="15.75" customHeight="1">
      <c r="A41" s="1"/>
      <c r="B41" s="1" t="s">
        <v>103</v>
      </c>
      <c r="C41" s="1" t="s">
        <v>104</v>
      </c>
      <c r="D41" s="1" t="s">
        <v>107</v>
      </c>
      <c r="E41" s="1" t="s">
        <v>109</v>
      </c>
      <c r="G41" s="1" t="s">
        <v>268</v>
      </c>
      <c r="I41" s="8" t="s">
        <v>538</v>
      </c>
      <c r="J41" s="291">
        <v>43258</v>
      </c>
      <c r="K41" s="20">
        <f t="shared" si="0"/>
        <v>6</v>
      </c>
      <c r="L41" s="1" t="s">
        <v>539</v>
      </c>
      <c r="M41" s="7">
        <v>43260</v>
      </c>
      <c r="N41" s="1" t="s">
        <v>271</v>
      </c>
      <c r="O41" s="1" t="s">
        <v>540</v>
      </c>
      <c r="P41" s="7">
        <v>43264</v>
      </c>
      <c r="Q41" s="9" t="s">
        <v>541</v>
      </c>
      <c r="R41" s="1">
        <v>60</v>
      </c>
      <c r="S41" s="10" t="s">
        <v>246</v>
      </c>
      <c r="T41" s="299">
        <v>43264</v>
      </c>
      <c r="U41" s="10">
        <v>104000</v>
      </c>
      <c r="V41" s="12" t="s">
        <v>441</v>
      </c>
      <c r="W41" s="1" t="s">
        <v>122</v>
      </c>
      <c r="X41" s="12"/>
      <c r="Y41" s="13"/>
      <c r="Z41" s="13">
        <v>111280</v>
      </c>
      <c r="AA41" s="15"/>
      <c r="AC41" s="10" t="s">
        <v>542</v>
      </c>
      <c r="AD41" s="1" t="s">
        <v>125</v>
      </c>
      <c r="AE41" s="10" t="s">
        <v>126</v>
      </c>
      <c r="AF41" s="19" t="e">
        <f t="shared" si="2"/>
        <v>#VALUE!</v>
      </c>
      <c r="AH41" s="1"/>
      <c r="AI41" s="10">
        <v>57</v>
      </c>
      <c r="AJ41" s="73">
        <v>43260</v>
      </c>
      <c r="AK41" s="1">
        <v>118000</v>
      </c>
      <c r="AL41" s="1" t="s">
        <v>122</v>
      </c>
      <c r="AP41" s="1" t="s">
        <v>543</v>
      </c>
      <c r="AQ41" s="291">
        <v>43272</v>
      </c>
      <c r="AR41" s="80">
        <v>43290</v>
      </c>
      <c r="AS41" s="1">
        <f t="shared" si="3"/>
        <v>28</v>
      </c>
      <c r="AT41" s="1" t="s">
        <v>112</v>
      </c>
      <c r="AU41" s="291">
        <v>43301</v>
      </c>
      <c r="AV41" s="17">
        <f t="shared" si="4"/>
        <v>6720</v>
      </c>
      <c r="AW41">
        <f t="shared" si="5"/>
        <v>7</v>
      </c>
    </row>
    <row r="42" spans="1:49" ht="15.75" customHeight="1">
      <c r="A42" s="1"/>
      <c r="B42" s="1" t="s">
        <v>103</v>
      </c>
      <c r="C42" s="1" t="s">
        <v>133</v>
      </c>
      <c r="D42" s="1" t="s">
        <v>107</v>
      </c>
      <c r="E42" s="1" t="s">
        <v>109</v>
      </c>
      <c r="G42" s="1" t="s">
        <v>134</v>
      </c>
      <c r="H42" s="19"/>
      <c r="I42" s="8" t="s">
        <v>544</v>
      </c>
      <c r="J42" s="291">
        <v>43258</v>
      </c>
      <c r="K42" s="20">
        <f t="shared" si="0"/>
        <v>6</v>
      </c>
      <c r="L42" s="1" t="s">
        <v>545</v>
      </c>
      <c r="M42" s="7">
        <v>43266</v>
      </c>
      <c r="N42" s="1" t="s">
        <v>186</v>
      </c>
      <c r="O42" s="1" t="s">
        <v>421</v>
      </c>
      <c r="P42" s="7">
        <v>43269</v>
      </c>
      <c r="Q42" s="9" t="s">
        <v>141</v>
      </c>
      <c r="R42" s="1">
        <v>286</v>
      </c>
      <c r="S42" s="10" t="s">
        <v>71</v>
      </c>
      <c r="T42" s="299">
        <v>43269</v>
      </c>
      <c r="U42" s="10">
        <v>25000</v>
      </c>
      <c r="V42" s="12" t="s">
        <v>121</v>
      </c>
      <c r="W42" s="1" t="s">
        <v>122</v>
      </c>
      <c r="X42" s="12"/>
      <c r="Y42" s="13"/>
      <c r="Z42" s="13">
        <v>25000</v>
      </c>
      <c r="AA42" s="15">
        <v>25000</v>
      </c>
      <c r="AB42" s="1" t="s">
        <v>112</v>
      </c>
      <c r="AC42" s="10">
        <v>10</v>
      </c>
      <c r="AD42" s="1" t="s">
        <v>125</v>
      </c>
      <c r="AE42" s="10" t="s">
        <v>126</v>
      </c>
      <c r="AF42" s="19" t="e">
        <f t="shared" si="2"/>
        <v>#VALUE!</v>
      </c>
      <c r="AG42" s="291">
        <v>43286</v>
      </c>
      <c r="AH42" s="19"/>
      <c r="AI42" s="23">
        <v>73</v>
      </c>
      <c r="AJ42" s="88">
        <v>43277</v>
      </c>
      <c r="AK42" s="19">
        <v>34000</v>
      </c>
      <c r="AL42" s="19" t="s">
        <v>122</v>
      </c>
      <c r="AM42" s="19"/>
      <c r="AN42" s="311"/>
      <c r="AO42" s="19"/>
      <c r="AP42" s="19" t="s">
        <v>546</v>
      </c>
      <c r="AQ42" s="311">
        <v>43283</v>
      </c>
      <c r="AR42" s="22">
        <v>43291</v>
      </c>
      <c r="AS42" s="19">
        <f t="shared" si="3"/>
        <v>28</v>
      </c>
      <c r="AT42" s="89" t="s">
        <v>112</v>
      </c>
      <c r="AU42" s="291">
        <v>43313</v>
      </c>
      <c r="AV42" s="17">
        <f t="shared" si="4"/>
        <v>9000</v>
      </c>
      <c r="AW42">
        <f t="shared" si="5"/>
        <v>8</v>
      </c>
    </row>
    <row r="43" spans="1:49" ht="15.75" customHeight="1">
      <c r="A43" s="1"/>
      <c r="B43" s="1" t="s">
        <v>103</v>
      </c>
      <c r="C43" s="1" t="s">
        <v>148</v>
      </c>
      <c r="D43" s="1" t="s">
        <v>402</v>
      </c>
      <c r="E43" s="1" t="s">
        <v>109</v>
      </c>
      <c r="G43" s="1" t="s">
        <v>149</v>
      </c>
      <c r="I43" s="8" t="s">
        <v>547</v>
      </c>
      <c r="J43" s="291">
        <v>43259</v>
      </c>
      <c r="K43" s="20">
        <f t="shared" si="0"/>
        <v>6</v>
      </c>
      <c r="L43" s="1" t="s">
        <v>545</v>
      </c>
      <c r="M43" s="7">
        <v>43261</v>
      </c>
      <c r="N43" s="1" t="s">
        <v>186</v>
      </c>
      <c r="O43" s="1" t="s">
        <v>166</v>
      </c>
      <c r="P43" s="7">
        <v>43262</v>
      </c>
      <c r="Q43" s="9" t="s">
        <v>548</v>
      </c>
      <c r="R43" s="1">
        <v>19</v>
      </c>
      <c r="S43" s="10"/>
      <c r="T43" s="299"/>
      <c r="U43" s="10">
        <v>8000</v>
      </c>
      <c r="V43" s="12" t="s">
        <v>441</v>
      </c>
      <c r="W43" s="1" t="s">
        <v>122</v>
      </c>
      <c r="X43" s="12"/>
      <c r="Y43" s="13"/>
      <c r="Z43" s="13">
        <v>9440</v>
      </c>
      <c r="AA43" s="15"/>
      <c r="AC43" s="10">
        <v>10</v>
      </c>
      <c r="AD43" s="1" t="s">
        <v>125</v>
      </c>
      <c r="AE43" s="10" t="s">
        <v>126</v>
      </c>
      <c r="AF43" s="19" t="e">
        <f t="shared" si="2"/>
        <v>#VALUE!</v>
      </c>
      <c r="AG43" s="291">
        <v>43291</v>
      </c>
      <c r="AH43" s="1"/>
      <c r="AI43" s="10">
        <v>60</v>
      </c>
      <c r="AJ43" s="7">
        <v>43266</v>
      </c>
      <c r="AK43" s="1">
        <v>15000</v>
      </c>
      <c r="AL43" s="1" t="s">
        <v>122</v>
      </c>
      <c r="AP43" s="1" t="s">
        <v>549</v>
      </c>
      <c r="AQ43" s="291">
        <v>43291</v>
      </c>
      <c r="AR43" s="31">
        <v>43306</v>
      </c>
      <c r="AS43" s="1">
        <f t="shared" si="3"/>
        <v>30</v>
      </c>
      <c r="AT43" s="1" t="s">
        <v>112</v>
      </c>
      <c r="AU43" s="291">
        <v>43308</v>
      </c>
      <c r="AV43" s="17">
        <f t="shared" si="4"/>
        <v>5560</v>
      </c>
      <c r="AW43">
        <f t="shared" si="5"/>
        <v>7</v>
      </c>
    </row>
    <row r="44" spans="1:49" ht="15.75" customHeight="1">
      <c r="A44" s="1"/>
      <c r="B44" s="1" t="s">
        <v>103</v>
      </c>
      <c r="C44" s="1" t="s">
        <v>148</v>
      </c>
      <c r="D44" s="1" t="s">
        <v>457</v>
      </c>
      <c r="E44" s="1" t="s">
        <v>109</v>
      </c>
      <c r="G44" s="1" t="s">
        <v>149</v>
      </c>
      <c r="I44" s="8" t="s">
        <v>550</v>
      </c>
      <c r="J44" s="291">
        <v>43260</v>
      </c>
      <c r="K44" s="20">
        <f t="shared" si="0"/>
        <v>6</v>
      </c>
      <c r="L44" s="1" t="s">
        <v>545</v>
      </c>
      <c r="M44" s="7">
        <v>43261</v>
      </c>
      <c r="N44" s="1" t="s">
        <v>551</v>
      </c>
      <c r="O44" s="1" t="s">
        <v>166</v>
      </c>
      <c r="P44" s="7">
        <v>43263</v>
      </c>
      <c r="Q44" s="9" t="s">
        <v>552</v>
      </c>
      <c r="R44" s="1">
        <v>1914</v>
      </c>
      <c r="S44" s="10" t="s">
        <v>71</v>
      </c>
      <c r="T44" s="299">
        <v>43263</v>
      </c>
      <c r="U44" s="10">
        <v>22000</v>
      </c>
      <c r="V44" s="12" t="s">
        <v>121</v>
      </c>
      <c r="W44" s="1" t="s">
        <v>122</v>
      </c>
      <c r="X44" s="12"/>
      <c r="Y44" s="13"/>
      <c r="Z44" s="13">
        <v>22000</v>
      </c>
      <c r="AA44" s="15"/>
      <c r="AC44" s="10">
        <v>30</v>
      </c>
      <c r="AD44" s="1" t="s">
        <v>125</v>
      </c>
      <c r="AE44" s="10" t="s">
        <v>126</v>
      </c>
      <c r="AF44" s="19" t="e">
        <f t="shared" si="2"/>
        <v>#VALUE!</v>
      </c>
      <c r="AG44" s="291">
        <v>43304</v>
      </c>
      <c r="AH44" s="1"/>
      <c r="AI44" s="10">
        <v>61</v>
      </c>
      <c r="AJ44" s="7">
        <v>43266</v>
      </c>
      <c r="AK44" s="1">
        <v>62000</v>
      </c>
      <c r="AL44" s="1" t="s">
        <v>122</v>
      </c>
      <c r="AP44" s="1" t="s">
        <v>549</v>
      </c>
      <c r="AQ44" s="291">
        <v>43273</v>
      </c>
      <c r="AR44" s="31">
        <v>43301</v>
      </c>
      <c r="AS44" s="1">
        <f t="shared" si="3"/>
        <v>29</v>
      </c>
      <c r="AT44" s="1" t="s">
        <v>112</v>
      </c>
      <c r="AU44" s="291">
        <v>43290</v>
      </c>
      <c r="AV44" s="17">
        <f t="shared" si="4"/>
        <v>40000</v>
      </c>
      <c r="AW44">
        <f t="shared" si="5"/>
        <v>7</v>
      </c>
    </row>
    <row r="45" spans="1:49" ht="15.75" customHeight="1">
      <c r="A45" s="1"/>
      <c r="B45" s="1" t="s">
        <v>103</v>
      </c>
      <c r="C45" s="1" t="s">
        <v>104</v>
      </c>
      <c r="D45" s="1" t="s">
        <v>107</v>
      </c>
      <c r="E45" s="1" t="s">
        <v>109</v>
      </c>
      <c r="G45" s="1" t="s">
        <v>268</v>
      </c>
      <c r="I45" s="8" t="s">
        <v>553</v>
      </c>
      <c r="J45" s="291">
        <v>43264</v>
      </c>
      <c r="K45" s="20">
        <f t="shared" si="0"/>
        <v>6</v>
      </c>
      <c r="L45" s="1" t="s">
        <v>503</v>
      </c>
      <c r="M45" s="7">
        <v>43264</v>
      </c>
      <c r="N45" s="1" t="s">
        <v>271</v>
      </c>
      <c r="O45" s="1" t="s">
        <v>504</v>
      </c>
      <c r="P45" s="7">
        <v>43273</v>
      </c>
      <c r="Q45" s="9" t="s">
        <v>554</v>
      </c>
      <c r="R45" s="1">
        <v>48</v>
      </c>
      <c r="S45" s="10" t="s">
        <v>71</v>
      </c>
      <c r="T45" s="299">
        <v>43271</v>
      </c>
      <c r="U45" s="10">
        <v>175000</v>
      </c>
      <c r="V45" s="12" t="s">
        <v>121</v>
      </c>
      <c r="W45" s="1" t="s">
        <v>122</v>
      </c>
      <c r="X45" s="12"/>
      <c r="Y45" s="13"/>
      <c r="Z45" s="13">
        <v>175000</v>
      </c>
      <c r="AA45" s="15"/>
      <c r="AC45" s="10">
        <v>10</v>
      </c>
      <c r="AD45" s="1" t="s">
        <v>125</v>
      </c>
      <c r="AE45" s="10" t="s">
        <v>126</v>
      </c>
      <c r="AF45" s="19" t="e">
        <f t="shared" si="2"/>
        <v>#VALUE!</v>
      </c>
      <c r="AG45" s="291">
        <v>43291</v>
      </c>
      <c r="AH45" s="1"/>
      <c r="AI45" s="10">
        <v>59</v>
      </c>
      <c r="AJ45" s="7">
        <v>43264</v>
      </c>
      <c r="AK45" s="1">
        <v>185000</v>
      </c>
      <c r="AL45" s="1" t="s">
        <v>122</v>
      </c>
      <c r="AP45" s="1" t="s">
        <v>512</v>
      </c>
      <c r="AQ45" s="291">
        <v>43283</v>
      </c>
      <c r="AR45" s="31">
        <v>43303</v>
      </c>
      <c r="AS45" s="1">
        <f t="shared" si="3"/>
        <v>30</v>
      </c>
      <c r="AT45" s="1" t="s">
        <v>112</v>
      </c>
      <c r="AU45" s="291">
        <v>43305</v>
      </c>
      <c r="AV45" s="17">
        <f t="shared" si="4"/>
        <v>10000</v>
      </c>
      <c r="AW45">
        <f t="shared" si="5"/>
        <v>7</v>
      </c>
    </row>
    <row r="46" spans="1:49" ht="15.75" customHeight="1">
      <c r="A46" s="1"/>
      <c r="B46" s="1" t="s">
        <v>103</v>
      </c>
      <c r="C46" s="1" t="s">
        <v>104</v>
      </c>
      <c r="D46" s="1" t="s">
        <v>457</v>
      </c>
      <c r="E46" s="1" t="s">
        <v>109</v>
      </c>
      <c r="G46" s="1" t="s">
        <v>111</v>
      </c>
      <c r="I46" s="8" t="s">
        <v>555</v>
      </c>
      <c r="J46" s="291">
        <v>43269</v>
      </c>
      <c r="K46" s="20">
        <f t="shared" si="0"/>
        <v>6</v>
      </c>
      <c r="L46" s="1" t="s">
        <v>556</v>
      </c>
      <c r="M46" s="7">
        <v>43270</v>
      </c>
      <c r="N46" s="1" t="s">
        <v>378</v>
      </c>
      <c r="O46" s="8" t="s">
        <v>557</v>
      </c>
      <c r="P46" s="7">
        <v>43278</v>
      </c>
      <c r="Q46" s="90" t="s">
        <v>558</v>
      </c>
      <c r="R46" s="1">
        <v>199</v>
      </c>
      <c r="S46" s="10" t="s">
        <v>559</v>
      </c>
      <c r="T46" s="299">
        <v>43278</v>
      </c>
      <c r="U46" s="10">
        <v>160000</v>
      </c>
      <c r="V46" s="12" t="s">
        <v>441</v>
      </c>
      <c r="W46" s="1" t="s">
        <v>122</v>
      </c>
      <c r="X46" s="12"/>
      <c r="Y46" s="13"/>
      <c r="Z46" s="13">
        <v>166667</v>
      </c>
      <c r="AA46" s="15"/>
      <c r="AC46" s="10">
        <v>10</v>
      </c>
      <c r="AD46" s="1" t="s">
        <v>201</v>
      </c>
      <c r="AE46" s="10" t="s">
        <v>126</v>
      </c>
      <c r="AF46" s="19" t="e">
        <f t="shared" si="2"/>
        <v>#VALUE!</v>
      </c>
      <c r="AG46" s="291">
        <v>43291</v>
      </c>
      <c r="AH46" s="1"/>
      <c r="AI46" s="10">
        <v>66</v>
      </c>
      <c r="AJ46" s="7">
        <v>43271</v>
      </c>
      <c r="AK46" s="1">
        <v>180000</v>
      </c>
      <c r="AL46" s="1" t="s">
        <v>122</v>
      </c>
      <c r="AP46" s="30" t="s">
        <v>560</v>
      </c>
      <c r="AQ46" s="291">
        <v>43290</v>
      </c>
      <c r="AR46" s="31">
        <v>43311</v>
      </c>
      <c r="AS46" s="1">
        <f t="shared" si="3"/>
        <v>31</v>
      </c>
      <c r="AT46" s="1" t="s">
        <v>112</v>
      </c>
      <c r="AU46" s="291">
        <v>43305</v>
      </c>
      <c r="AV46" s="17">
        <f t="shared" si="4"/>
        <v>13333</v>
      </c>
      <c r="AW46">
        <f t="shared" si="5"/>
        <v>7</v>
      </c>
    </row>
    <row r="47" spans="1:49" ht="15.75" customHeight="1">
      <c r="A47" s="1"/>
      <c r="B47" s="1" t="s">
        <v>103</v>
      </c>
      <c r="C47" s="1" t="s">
        <v>104</v>
      </c>
      <c r="D47" s="1" t="s">
        <v>107</v>
      </c>
      <c r="E47" s="1" t="s">
        <v>109</v>
      </c>
      <c r="G47" s="1" t="s">
        <v>268</v>
      </c>
      <c r="I47" s="8" t="s">
        <v>561</v>
      </c>
      <c r="J47" s="291">
        <v>43269</v>
      </c>
      <c r="K47" s="20">
        <f t="shared" si="0"/>
        <v>6</v>
      </c>
      <c r="L47" s="1" t="s">
        <v>562</v>
      </c>
      <c r="M47" s="7">
        <v>43270</v>
      </c>
      <c r="N47" s="1" t="s">
        <v>271</v>
      </c>
      <c r="O47" s="1" t="s">
        <v>504</v>
      </c>
      <c r="P47" s="7">
        <v>43276</v>
      </c>
      <c r="Q47" s="9" t="s">
        <v>563</v>
      </c>
      <c r="R47" s="1">
        <v>150</v>
      </c>
      <c r="S47" s="10" t="s">
        <v>246</v>
      </c>
      <c r="T47" s="299">
        <v>43270</v>
      </c>
      <c r="U47" s="10">
        <v>150000</v>
      </c>
      <c r="V47" s="12" t="s">
        <v>441</v>
      </c>
      <c r="W47" s="1" t="s">
        <v>122</v>
      </c>
      <c r="X47" s="12"/>
      <c r="Y47" s="13"/>
      <c r="Z47" s="13">
        <v>156042</v>
      </c>
      <c r="AA47" s="15"/>
      <c r="AC47" s="10">
        <v>10</v>
      </c>
      <c r="AD47" s="1" t="s">
        <v>201</v>
      </c>
      <c r="AE47" s="10" t="s">
        <v>126</v>
      </c>
      <c r="AF47" s="19" t="e">
        <f t="shared" si="2"/>
        <v>#VALUE!</v>
      </c>
      <c r="AG47" s="291">
        <v>43287</v>
      </c>
      <c r="AH47" s="1"/>
      <c r="AI47" s="10">
        <v>64</v>
      </c>
      <c r="AJ47" s="7">
        <v>43270</v>
      </c>
      <c r="AK47" s="1">
        <v>182000</v>
      </c>
      <c r="AL47" s="1" t="s">
        <v>122</v>
      </c>
      <c r="AP47" s="1" t="s">
        <v>512</v>
      </c>
      <c r="AQ47" s="291">
        <v>43283</v>
      </c>
      <c r="AR47" s="31">
        <v>43309</v>
      </c>
      <c r="AS47" s="1">
        <f t="shared" si="3"/>
        <v>30</v>
      </c>
      <c r="AT47" s="1" t="s">
        <v>112</v>
      </c>
      <c r="AU47" s="291">
        <v>43319</v>
      </c>
      <c r="AV47" s="17">
        <f t="shared" si="4"/>
        <v>25958</v>
      </c>
      <c r="AW47">
        <f t="shared" si="5"/>
        <v>8</v>
      </c>
    </row>
    <row r="48" spans="1:49" ht="15.75" customHeight="1">
      <c r="A48" s="1"/>
      <c r="B48" s="1" t="s">
        <v>103</v>
      </c>
      <c r="C48" s="1" t="s">
        <v>104</v>
      </c>
      <c r="D48" s="1" t="s">
        <v>107</v>
      </c>
      <c r="E48" s="1" t="s">
        <v>109</v>
      </c>
      <c r="G48" s="1" t="s">
        <v>268</v>
      </c>
      <c r="I48" s="1" t="s">
        <v>555</v>
      </c>
      <c r="J48" s="291">
        <v>43269</v>
      </c>
      <c r="K48" s="20">
        <f t="shared" si="0"/>
        <v>6</v>
      </c>
      <c r="L48" s="1" t="s">
        <v>564</v>
      </c>
      <c r="M48" s="7">
        <v>43271</v>
      </c>
      <c r="N48" s="1" t="s">
        <v>271</v>
      </c>
      <c r="O48" s="1" t="s">
        <v>504</v>
      </c>
      <c r="P48" s="7">
        <v>43276</v>
      </c>
      <c r="Q48" s="90" t="s">
        <v>565</v>
      </c>
      <c r="R48" s="1">
        <v>83</v>
      </c>
      <c r="S48" s="10" t="s">
        <v>566</v>
      </c>
      <c r="T48" s="299">
        <v>43271</v>
      </c>
      <c r="U48" s="10">
        <v>145000</v>
      </c>
      <c r="V48" s="12" t="s">
        <v>441</v>
      </c>
      <c r="W48" s="1" t="s">
        <v>122</v>
      </c>
      <c r="X48" s="12">
        <v>29000</v>
      </c>
      <c r="Y48" s="85">
        <v>43273</v>
      </c>
      <c r="Z48" s="13">
        <v>160500</v>
      </c>
      <c r="AA48" s="15"/>
      <c r="AB48" s="1" t="s">
        <v>112</v>
      </c>
      <c r="AC48" s="16" t="s">
        <v>567</v>
      </c>
      <c r="AD48" s="1" t="s">
        <v>125</v>
      </c>
      <c r="AE48" s="10" t="s">
        <v>126</v>
      </c>
      <c r="AF48" s="19" t="e">
        <f t="shared" si="2"/>
        <v>#VALUE!</v>
      </c>
      <c r="AG48" s="291">
        <v>43300</v>
      </c>
      <c r="AH48" s="1"/>
      <c r="AI48" s="10">
        <v>65</v>
      </c>
      <c r="AJ48" s="7">
        <v>43271</v>
      </c>
      <c r="AK48" s="1">
        <v>182000</v>
      </c>
      <c r="AL48" s="1" t="s">
        <v>122</v>
      </c>
      <c r="AP48" s="1" t="s">
        <v>512</v>
      </c>
      <c r="AQ48" s="291">
        <v>43283</v>
      </c>
      <c r="AR48" s="31">
        <v>43306</v>
      </c>
      <c r="AS48" s="1">
        <f t="shared" si="3"/>
        <v>30</v>
      </c>
      <c r="AT48" s="1" t="s">
        <v>112</v>
      </c>
      <c r="AU48" s="291">
        <v>43319</v>
      </c>
      <c r="AV48" s="17">
        <f t="shared" si="4"/>
        <v>21500</v>
      </c>
      <c r="AW48">
        <f t="shared" si="5"/>
        <v>8</v>
      </c>
    </row>
    <row r="49" spans="1:49" ht="15.75" customHeight="1">
      <c r="A49" s="1"/>
      <c r="B49" s="1" t="s">
        <v>32</v>
      </c>
      <c r="C49" s="1" t="s">
        <v>104</v>
      </c>
      <c r="D49" s="1" t="s">
        <v>107</v>
      </c>
      <c r="E49" s="1" t="s">
        <v>109</v>
      </c>
      <c r="G49" s="1" t="s">
        <v>373</v>
      </c>
      <c r="I49" s="1" t="s">
        <v>568</v>
      </c>
      <c r="J49" s="291">
        <v>43269</v>
      </c>
      <c r="K49" s="20">
        <f t="shared" si="0"/>
        <v>6</v>
      </c>
      <c r="L49" s="1" t="s">
        <v>569</v>
      </c>
      <c r="M49" s="7">
        <v>43271</v>
      </c>
      <c r="N49" s="1" t="s">
        <v>271</v>
      </c>
      <c r="O49" s="1" t="s">
        <v>570</v>
      </c>
      <c r="P49" s="7">
        <v>43276</v>
      </c>
      <c r="Q49" s="9" t="s">
        <v>571</v>
      </c>
      <c r="R49" s="1">
        <v>274</v>
      </c>
      <c r="S49" s="16" t="s">
        <v>572</v>
      </c>
      <c r="T49" s="299">
        <v>43277</v>
      </c>
      <c r="U49" s="10">
        <v>95000</v>
      </c>
      <c r="V49" s="12" t="s">
        <v>573</v>
      </c>
      <c r="W49" s="1" t="s">
        <v>122</v>
      </c>
      <c r="X49" s="12"/>
      <c r="Y49" s="13"/>
      <c r="Z49" s="13">
        <v>95000</v>
      </c>
      <c r="AA49" s="15"/>
      <c r="AC49" s="10">
        <v>10</v>
      </c>
      <c r="AD49" s="1" t="s">
        <v>201</v>
      </c>
      <c r="AE49" s="10" t="s">
        <v>126</v>
      </c>
      <c r="AF49" s="19" t="e">
        <f t="shared" si="2"/>
        <v>#VALUE!</v>
      </c>
      <c r="AH49" s="1"/>
      <c r="AI49" s="10">
        <v>67</v>
      </c>
      <c r="AJ49" s="7">
        <v>43271</v>
      </c>
      <c r="AK49" s="1">
        <v>108000</v>
      </c>
      <c r="AL49" s="1" t="s">
        <v>122</v>
      </c>
      <c r="AP49" s="1" t="s">
        <v>574</v>
      </c>
      <c r="AQ49" s="291">
        <v>43293</v>
      </c>
      <c r="AR49" s="80">
        <v>43324</v>
      </c>
      <c r="AS49" s="1">
        <f t="shared" si="3"/>
        <v>33</v>
      </c>
      <c r="AT49" s="1" t="s">
        <v>112</v>
      </c>
      <c r="AU49" s="291">
        <v>43319</v>
      </c>
      <c r="AV49" s="17">
        <f t="shared" si="4"/>
        <v>13000</v>
      </c>
      <c r="AW49">
        <f t="shared" si="5"/>
        <v>8</v>
      </c>
    </row>
    <row r="50" spans="1:49" ht="15.75" customHeight="1">
      <c r="A50" s="1"/>
      <c r="B50" s="1" t="s">
        <v>103</v>
      </c>
      <c r="C50" s="1" t="s">
        <v>255</v>
      </c>
      <c r="D50" s="1" t="s">
        <v>107</v>
      </c>
      <c r="E50" s="1" t="s">
        <v>109</v>
      </c>
      <c r="G50" s="1" t="s">
        <v>316</v>
      </c>
      <c r="I50" s="1" t="s">
        <v>575</v>
      </c>
      <c r="J50" s="291">
        <v>43270</v>
      </c>
      <c r="K50" s="20">
        <f t="shared" si="0"/>
        <v>6</v>
      </c>
      <c r="L50" s="1" t="s">
        <v>576</v>
      </c>
      <c r="M50" s="75">
        <v>43271</v>
      </c>
      <c r="N50" s="1" t="s">
        <v>577</v>
      </c>
      <c r="O50" s="1" t="s">
        <v>578</v>
      </c>
      <c r="P50" s="1" t="s">
        <v>579</v>
      </c>
      <c r="Q50" s="90" t="s">
        <v>580</v>
      </c>
      <c r="R50" s="1">
        <v>43</v>
      </c>
      <c r="S50" s="10" t="s">
        <v>246</v>
      </c>
      <c r="T50" s="299">
        <v>43271</v>
      </c>
      <c r="U50" s="10">
        <v>120000</v>
      </c>
      <c r="V50" s="12" t="s">
        <v>441</v>
      </c>
      <c r="W50" s="1" t="s">
        <v>122</v>
      </c>
      <c r="X50" s="12">
        <v>72000</v>
      </c>
      <c r="Y50" s="14" t="s">
        <v>581</v>
      </c>
      <c r="Z50" s="13">
        <v>128400</v>
      </c>
      <c r="AA50" s="15"/>
      <c r="AB50" s="1" t="s">
        <v>112</v>
      </c>
      <c r="AC50" s="10" t="s">
        <v>582</v>
      </c>
      <c r="AD50" s="1" t="s">
        <v>201</v>
      </c>
      <c r="AE50" s="10" t="s">
        <v>126</v>
      </c>
      <c r="AF50" s="19" t="e">
        <f t="shared" si="2"/>
        <v>#VALUE!</v>
      </c>
      <c r="AH50" s="1"/>
      <c r="AI50" s="10">
        <v>70</v>
      </c>
      <c r="AJ50" s="7">
        <v>43276</v>
      </c>
      <c r="AK50" s="1">
        <v>134000</v>
      </c>
      <c r="AL50" s="1" t="s">
        <v>122</v>
      </c>
      <c r="AP50" s="1" t="s">
        <v>583</v>
      </c>
      <c r="AQ50" s="291">
        <v>43291</v>
      </c>
      <c r="AR50" s="31">
        <v>43298</v>
      </c>
      <c r="AS50" s="1">
        <f t="shared" si="3"/>
        <v>29</v>
      </c>
      <c r="AT50" s="1" t="s">
        <v>112</v>
      </c>
      <c r="AU50" s="291">
        <v>43318</v>
      </c>
      <c r="AV50" s="17">
        <f t="shared" si="4"/>
        <v>5600</v>
      </c>
      <c r="AW50">
        <f t="shared" si="5"/>
        <v>8</v>
      </c>
    </row>
    <row r="51" spans="1:49" ht="15.75" customHeight="1">
      <c r="A51" s="1"/>
      <c r="B51" s="1" t="s">
        <v>103</v>
      </c>
      <c r="C51" s="1" t="s">
        <v>104</v>
      </c>
      <c r="D51" s="1" t="s">
        <v>107</v>
      </c>
      <c r="E51" s="1" t="s">
        <v>109</v>
      </c>
      <c r="G51" s="1" t="s">
        <v>268</v>
      </c>
      <c r="I51" s="1" t="s">
        <v>584</v>
      </c>
      <c r="J51" s="291">
        <v>43270</v>
      </c>
      <c r="K51" s="20">
        <f t="shared" si="0"/>
        <v>6</v>
      </c>
      <c r="L51" s="1" t="s">
        <v>585</v>
      </c>
      <c r="M51" s="7">
        <v>43273</v>
      </c>
      <c r="N51" s="1" t="s">
        <v>271</v>
      </c>
      <c r="O51" s="1" t="s">
        <v>272</v>
      </c>
      <c r="P51" s="7">
        <v>43277</v>
      </c>
      <c r="Q51" s="9" t="s">
        <v>530</v>
      </c>
      <c r="R51" s="1">
        <v>253</v>
      </c>
      <c r="S51" s="10"/>
      <c r="T51" s="299">
        <v>43277</v>
      </c>
      <c r="U51" s="10">
        <v>125000</v>
      </c>
      <c r="V51" s="12" t="s">
        <v>441</v>
      </c>
      <c r="W51" s="1" t="s">
        <v>122</v>
      </c>
      <c r="X51" s="12">
        <v>20000</v>
      </c>
      <c r="Y51" s="85">
        <v>43278</v>
      </c>
      <c r="Z51" s="13">
        <v>131579</v>
      </c>
      <c r="AA51" s="15"/>
      <c r="AB51" s="1" t="s">
        <v>112</v>
      </c>
      <c r="AC51" s="16">
        <v>5</v>
      </c>
      <c r="AD51" s="1" t="s">
        <v>201</v>
      </c>
      <c r="AE51" s="10" t="s">
        <v>126</v>
      </c>
      <c r="AF51" s="19" t="e">
        <f t="shared" si="2"/>
        <v>#VALUE!</v>
      </c>
      <c r="AG51" s="291">
        <v>43287</v>
      </c>
      <c r="AH51" s="1"/>
      <c r="AI51" s="10">
        <v>69</v>
      </c>
      <c r="AJ51" s="7">
        <v>43273</v>
      </c>
      <c r="AK51" s="1">
        <v>143000</v>
      </c>
      <c r="AL51" s="1" t="s">
        <v>122</v>
      </c>
      <c r="AP51" s="1" t="s">
        <v>525</v>
      </c>
      <c r="AQ51" s="291">
        <v>43298</v>
      </c>
      <c r="AR51" s="31">
        <v>43307</v>
      </c>
      <c r="AS51" s="1">
        <f t="shared" si="3"/>
        <v>30</v>
      </c>
      <c r="AT51" s="1" t="s">
        <v>112</v>
      </c>
      <c r="AU51" s="291">
        <v>43319</v>
      </c>
      <c r="AV51" s="17">
        <f t="shared" si="4"/>
        <v>11421</v>
      </c>
      <c r="AW51">
        <f t="shared" si="5"/>
        <v>8</v>
      </c>
    </row>
    <row r="52" spans="1:49" ht="15.75" customHeight="1">
      <c r="A52" s="1"/>
      <c r="B52" s="1" t="s">
        <v>103</v>
      </c>
      <c r="C52" s="1" t="s">
        <v>104</v>
      </c>
      <c r="D52" s="1" t="s">
        <v>107</v>
      </c>
      <c r="E52" s="1" t="s">
        <v>109</v>
      </c>
      <c r="G52" s="1" t="s">
        <v>373</v>
      </c>
      <c r="I52" s="1" t="s">
        <v>586</v>
      </c>
      <c r="J52" s="291">
        <v>43271</v>
      </c>
      <c r="K52" s="20">
        <f t="shared" si="0"/>
        <v>6</v>
      </c>
      <c r="L52" s="1" t="s">
        <v>587</v>
      </c>
      <c r="M52" s="7">
        <v>43272</v>
      </c>
      <c r="N52" s="1" t="s">
        <v>517</v>
      </c>
      <c r="O52" s="1" t="s">
        <v>588</v>
      </c>
      <c r="P52" s="7">
        <v>43273</v>
      </c>
      <c r="Q52" s="9" t="s">
        <v>589</v>
      </c>
      <c r="R52" s="1">
        <v>209</v>
      </c>
      <c r="S52" s="10" t="s">
        <v>246</v>
      </c>
      <c r="T52" s="299">
        <v>43279</v>
      </c>
      <c r="U52" s="10">
        <v>23000</v>
      </c>
      <c r="V52" s="12" t="s">
        <v>441</v>
      </c>
      <c r="W52" s="1" t="s">
        <v>122</v>
      </c>
      <c r="X52" s="12"/>
      <c r="Y52" s="13"/>
      <c r="Z52" s="13">
        <v>23959</v>
      </c>
      <c r="AA52" s="15"/>
      <c r="AC52" s="10">
        <v>10</v>
      </c>
      <c r="AD52" s="1" t="s">
        <v>201</v>
      </c>
      <c r="AE52" s="10" t="s">
        <v>126</v>
      </c>
      <c r="AF52" s="19" t="e">
        <f t="shared" si="2"/>
        <v>#VALUE!</v>
      </c>
      <c r="AG52" s="291">
        <v>43285</v>
      </c>
      <c r="AH52" s="1"/>
      <c r="AI52" s="10">
        <v>68</v>
      </c>
      <c r="AJ52" s="73">
        <v>43272</v>
      </c>
      <c r="AK52" s="1">
        <v>29000</v>
      </c>
      <c r="AL52" s="1" t="s">
        <v>122</v>
      </c>
      <c r="AP52" s="1" t="s">
        <v>590</v>
      </c>
      <c r="AQ52" s="291">
        <v>43298</v>
      </c>
      <c r="AR52" s="31">
        <v>43319</v>
      </c>
      <c r="AS52" s="1">
        <f t="shared" si="3"/>
        <v>32</v>
      </c>
      <c r="AT52" s="1" t="s">
        <v>112</v>
      </c>
      <c r="AU52" s="291">
        <v>43305</v>
      </c>
      <c r="AV52" s="17">
        <f t="shared" si="4"/>
        <v>5041</v>
      </c>
      <c r="AW52">
        <f t="shared" si="5"/>
        <v>7</v>
      </c>
    </row>
    <row r="53" spans="1:49" ht="15.75" customHeight="1">
      <c r="A53" s="1"/>
      <c r="B53" s="1" t="s">
        <v>103</v>
      </c>
      <c r="C53" s="1" t="s">
        <v>104</v>
      </c>
      <c r="D53" s="1" t="s">
        <v>457</v>
      </c>
      <c r="E53" s="1" t="s">
        <v>109</v>
      </c>
      <c r="G53" s="1" t="s">
        <v>111</v>
      </c>
      <c r="I53" s="1" t="s">
        <v>591</v>
      </c>
      <c r="J53" s="291">
        <v>43272</v>
      </c>
      <c r="K53" s="20">
        <f t="shared" si="0"/>
        <v>6</v>
      </c>
      <c r="L53" s="1" t="s">
        <v>556</v>
      </c>
      <c r="M53" s="7">
        <v>43276</v>
      </c>
      <c r="N53" s="1" t="s">
        <v>378</v>
      </c>
      <c r="O53" s="8" t="s">
        <v>557</v>
      </c>
      <c r="P53" s="7">
        <v>43285</v>
      </c>
      <c r="Q53" s="9" t="s">
        <v>592</v>
      </c>
      <c r="R53" s="1">
        <v>791</v>
      </c>
      <c r="S53" s="10" t="s">
        <v>593</v>
      </c>
      <c r="T53" s="299">
        <v>43276</v>
      </c>
      <c r="U53" s="10">
        <v>160000</v>
      </c>
      <c r="V53" s="12" t="s">
        <v>441</v>
      </c>
      <c r="W53" s="1" t="s">
        <v>122</v>
      </c>
      <c r="X53" s="12">
        <v>48000</v>
      </c>
      <c r="Y53" s="85">
        <v>43276</v>
      </c>
      <c r="Z53" s="13">
        <v>171200</v>
      </c>
      <c r="AA53" s="15"/>
      <c r="AB53" s="1" t="s">
        <v>112</v>
      </c>
      <c r="AC53" s="16" t="s">
        <v>594</v>
      </c>
      <c r="AD53" s="1" t="s">
        <v>125</v>
      </c>
      <c r="AE53" s="10" t="s">
        <v>126</v>
      </c>
      <c r="AF53" s="19" t="e">
        <f t="shared" si="2"/>
        <v>#VALUE!</v>
      </c>
      <c r="AG53" s="291">
        <v>43304</v>
      </c>
      <c r="AH53" s="1"/>
      <c r="AI53" s="10">
        <v>74</v>
      </c>
      <c r="AJ53" s="7">
        <v>43276</v>
      </c>
      <c r="AK53" s="1">
        <v>180000</v>
      </c>
      <c r="AL53" s="1" t="s">
        <v>122</v>
      </c>
      <c r="AP53" s="30" t="s">
        <v>560</v>
      </c>
      <c r="AQ53" s="291">
        <v>43290</v>
      </c>
      <c r="AR53" s="31">
        <v>43311</v>
      </c>
      <c r="AS53" s="1">
        <f t="shared" si="3"/>
        <v>31</v>
      </c>
      <c r="AT53" s="1" t="s">
        <v>112</v>
      </c>
      <c r="AU53" s="291">
        <v>43305</v>
      </c>
      <c r="AV53" s="17">
        <f t="shared" si="4"/>
        <v>8800</v>
      </c>
      <c r="AW53">
        <f t="shared" si="5"/>
        <v>7</v>
      </c>
    </row>
    <row r="54" spans="1:49" ht="15.75" customHeight="1">
      <c r="A54" s="1"/>
      <c r="B54" s="1" t="s">
        <v>103</v>
      </c>
      <c r="C54" s="1" t="s">
        <v>104</v>
      </c>
      <c r="D54" s="1" t="s">
        <v>457</v>
      </c>
      <c r="E54" s="1" t="s">
        <v>109</v>
      </c>
      <c r="G54" s="1" t="s">
        <v>111</v>
      </c>
      <c r="I54" s="1" t="s">
        <v>595</v>
      </c>
      <c r="J54" s="291">
        <v>43272</v>
      </c>
      <c r="K54" s="20">
        <f t="shared" si="0"/>
        <v>6</v>
      </c>
      <c r="L54" s="1" t="s">
        <v>556</v>
      </c>
      <c r="M54" s="7">
        <v>43277</v>
      </c>
      <c r="N54" s="1" t="s">
        <v>378</v>
      </c>
      <c r="O54" s="8" t="s">
        <v>557</v>
      </c>
      <c r="P54" s="7">
        <v>43286</v>
      </c>
      <c r="Q54" s="90" t="s">
        <v>596</v>
      </c>
      <c r="R54" s="1">
        <v>289</v>
      </c>
      <c r="S54" s="10" t="s">
        <v>566</v>
      </c>
      <c r="T54" s="299">
        <v>43272</v>
      </c>
      <c r="U54" s="10">
        <v>153000</v>
      </c>
      <c r="V54" s="12" t="s">
        <v>441</v>
      </c>
      <c r="W54" s="1" t="s">
        <v>122</v>
      </c>
      <c r="X54" s="12">
        <v>76000</v>
      </c>
      <c r="Y54" s="85">
        <v>43277</v>
      </c>
      <c r="Z54" s="13">
        <v>163710</v>
      </c>
      <c r="AA54" s="15"/>
      <c r="AB54" s="1" t="s">
        <v>112</v>
      </c>
      <c r="AC54" s="16" t="s">
        <v>597</v>
      </c>
      <c r="AD54" s="1" t="s">
        <v>125</v>
      </c>
      <c r="AE54" s="10" t="s">
        <v>126</v>
      </c>
      <c r="AF54" s="19" t="e">
        <f t="shared" si="2"/>
        <v>#VALUE!</v>
      </c>
      <c r="AG54" s="291">
        <v>43304</v>
      </c>
      <c r="AH54" s="1"/>
      <c r="AI54" s="10">
        <v>75</v>
      </c>
      <c r="AJ54" s="73">
        <v>43277</v>
      </c>
      <c r="AK54" s="1">
        <v>180000</v>
      </c>
      <c r="AL54" s="1" t="s">
        <v>122</v>
      </c>
      <c r="AP54" s="30" t="s">
        <v>560</v>
      </c>
      <c r="AQ54" s="291">
        <v>43290</v>
      </c>
      <c r="AR54" s="31">
        <v>43311</v>
      </c>
      <c r="AS54" s="1">
        <f t="shared" si="3"/>
        <v>31</v>
      </c>
      <c r="AT54" s="1" t="s">
        <v>71</v>
      </c>
      <c r="AU54" s="291">
        <v>43305</v>
      </c>
      <c r="AV54" s="17">
        <f t="shared" si="4"/>
        <v>16290</v>
      </c>
      <c r="AW54">
        <f t="shared" si="5"/>
        <v>7</v>
      </c>
    </row>
    <row r="55" spans="1:49" ht="15.75" customHeight="1">
      <c r="A55" s="1"/>
      <c r="B55" s="1" t="s">
        <v>103</v>
      </c>
      <c r="C55" s="1" t="s">
        <v>255</v>
      </c>
      <c r="D55" s="1" t="s">
        <v>107</v>
      </c>
      <c r="E55" s="1" t="s">
        <v>109</v>
      </c>
      <c r="G55" s="1" t="s">
        <v>316</v>
      </c>
      <c r="I55" s="1" t="s">
        <v>598</v>
      </c>
      <c r="J55" s="291">
        <v>43273</v>
      </c>
      <c r="K55" s="20">
        <f t="shared" si="0"/>
        <v>6</v>
      </c>
      <c r="L55" s="1" t="s">
        <v>576</v>
      </c>
      <c r="M55" s="7">
        <v>43276</v>
      </c>
      <c r="N55" s="1" t="s">
        <v>577</v>
      </c>
      <c r="O55" s="1" t="s">
        <v>578</v>
      </c>
      <c r="P55" s="1" t="s">
        <v>599</v>
      </c>
      <c r="Q55" s="9" t="s">
        <v>600</v>
      </c>
      <c r="R55" s="1">
        <v>105</v>
      </c>
      <c r="S55" s="10" t="s">
        <v>71</v>
      </c>
      <c r="T55" s="299">
        <v>43279</v>
      </c>
      <c r="U55" s="10">
        <v>120000</v>
      </c>
      <c r="V55" s="12" t="s">
        <v>441</v>
      </c>
      <c r="W55" s="1" t="s">
        <v>122</v>
      </c>
      <c r="X55" s="12"/>
      <c r="Y55" s="13"/>
      <c r="Z55" s="13">
        <v>128400</v>
      </c>
      <c r="AA55" s="15"/>
      <c r="AC55" s="10">
        <v>10</v>
      </c>
      <c r="AD55" s="1" t="s">
        <v>201</v>
      </c>
      <c r="AE55" s="10" t="s">
        <v>126</v>
      </c>
      <c r="AF55" s="19" t="e">
        <f t="shared" si="2"/>
        <v>#VALUE!</v>
      </c>
      <c r="AG55" s="291">
        <v>43304</v>
      </c>
      <c r="AH55" s="1"/>
      <c r="AI55" s="10">
        <v>71</v>
      </c>
      <c r="AJ55" s="7">
        <v>43276</v>
      </c>
      <c r="AK55" s="1">
        <v>134000</v>
      </c>
      <c r="AL55" s="1" t="s">
        <v>122</v>
      </c>
      <c r="AP55" s="1" t="s">
        <v>601</v>
      </c>
      <c r="AQ55" s="291">
        <v>43298</v>
      </c>
      <c r="AR55" s="31">
        <v>43306</v>
      </c>
      <c r="AS55" s="1">
        <f t="shared" si="3"/>
        <v>30</v>
      </c>
      <c r="AT55" s="1" t="s">
        <v>112</v>
      </c>
      <c r="AU55" s="291">
        <v>43305</v>
      </c>
      <c r="AV55" s="17">
        <f t="shared" si="4"/>
        <v>5600</v>
      </c>
      <c r="AW55">
        <f t="shared" si="5"/>
        <v>7</v>
      </c>
    </row>
    <row r="56" spans="1:49" ht="15.75" customHeight="1">
      <c r="A56" s="1"/>
      <c r="B56" s="1" t="s">
        <v>103</v>
      </c>
      <c r="C56" s="1" t="s">
        <v>104</v>
      </c>
      <c r="D56" s="1" t="s">
        <v>107</v>
      </c>
      <c r="E56" s="1" t="s">
        <v>109</v>
      </c>
      <c r="G56" s="1" t="s">
        <v>268</v>
      </c>
      <c r="I56" s="30" t="s">
        <v>602</v>
      </c>
      <c r="J56" s="291">
        <v>43273</v>
      </c>
      <c r="K56" s="20">
        <f t="shared" si="0"/>
        <v>6</v>
      </c>
      <c r="L56" s="1" t="s">
        <v>503</v>
      </c>
      <c r="M56" s="7">
        <v>43276</v>
      </c>
      <c r="N56" s="1" t="s">
        <v>271</v>
      </c>
      <c r="O56" s="1" t="s">
        <v>540</v>
      </c>
      <c r="P56" s="7">
        <v>43280</v>
      </c>
      <c r="Q56" s="9" t="s">
        <v>541</v>
      </c>
      <c r="R56" s="1">
        <v>68</v>
      </c>
      <c r="S56" s="31"/>
      <c r="T56" s="299">
        <v>43279</v>
      </c>
      <c r="U56" s="10">
        <v>100000</v>
      </c>
      <c r="V56" s="12" t="s">
        <v>441</v>
      </c>
      <c r="W56" s="1" t="s">
        <v>122</v>
      </c>
      <c r="X56" s="12"/>
      <c r="Y56" s="13"/>
      <c r="Z56" s="13">
        <v>104167</v>
      </c>
      <c r="AA56" s="15"/>
      <c r="AC56" s="16" t="s">
        <v>603</v>
      </c>
      <c r="AD56" s="1" t="s">
        <v>125</v>
      </c>
      <c r="AE56" s="10" t="s">
        <v>126</v>
      </c>
      <c r="AF56" s="19" t="e">
        <f t="shared" si="2"/>
        <v>#VALUE!</v>
      </c>
      <c r="AG56" s="291">
        <v>43284</v>
      </c>
      <c r="AH56" s="1"/>
      <c r="AI56" s="10">
        <v>72</v>
      </c>
      <c r="AJ56" s="7">
        <v>43276</v>
      </c>
      <c r="AK56" s="1">
        <v>115000</v>
      </c>
      <c r="AL56" s="1" t="s">
        <v>122</v>
      </c>
      <c r="AP56" s="1" t="s">
        <v>512</v>
      </c>
      <c r="AQ56" s="291">
        <v>43283</v>
      </c>
      <c r="AR56" s="31">
        <v>43305</v>
      </c>
      <c r="AS56" s="1">
        <f t="shared" si="3"/>
        <v>30</v>
      </c>
      <c r="AT56" s="1" t="s">
        <v>112</v>
      </c>
      <c r="AU56" s="291">
        <v>43326</v>
      </c>
      <c r="AV56" s="17">
        <f t="shared" si="4"/>
        <v>10833</v>
      </c>
      <c r="AW56">
        <f t="shared" si="5"/>
        <v>8</v>
      </c>
    </row>
    <row r="57" spans="1:49" ht="15.75" customHeight="1">
      <c r="A57" s="1"/>
      <c r="B57" s="1" t="s">
        <v>103</v>
      </c>
      <c r="C57" s="1" t="s">
        <v>133</v>
      </c>
      <c r="D57" s="1" t="s">
        <v>107</v>
      </c>
      <c r="E57" s="1" t="s">
        <v>109</v>
      </c>
      <c r="G57" s="1" t="s">
        <v>134</v>
      </c>
      <c r="I57" s="30" t="s">
        <v>604</v>
      </c>
      <c r="J57" s="291">
        <v>43278</v>
      </c>
      <c r="K57" s="20">
        <f t="shared" si="0"/>
        <v>6</v>
      </c>
      <c r="L57" s="1" t="s">
        <v>545</v>
      </c>
      <c r="M57" s="7">
        <v>43283</v>
      </c>
      <c r="N57" s="1" t="s">
        <v>137</v>
      </c>
      <c r="O57" s="1" t="s">
        <v>139</v>
      </c>
      <c r="P57" s="7">
        <v>43286</v>
      </c>
      <c r="Q57" s="9" t="s">
        <v>141</v>
      </c>
      <c r="R57" s="1">
        <v>435</v>
      </c>
      <c r="S57" s="10" t="s">
        <v>71</v>
      </c>
      <c r="T57" s="299">
        <v>43286</v>
      </c>
      <c r="U57" s="10">
        <v>25000</v>
      </c>
      <c r="V57" s="12" t="s">
        <v>121</v>
      </c>
      <c r="W57" s="1" t="s">
        <v>122</v>
      </c>
      <c r="X57" s="12"/>
      <c r="Y57" s="13"/>
      <c r="Z57" s="13">
        <v>25000</v>
      </c>
      <c r="AA57" s="15"/>
      <c r="AC57" s="10">
        <v>10</v>
      </c>
      <c r="AD57" s="1" t="s">
        <v>125</v>
      </c>
      <c r="AE57" s="10" t="s">
        <v>126</v>
      </c>
      <c r="AF57" s="19" t="e">
        <f t="shared" si="2"/>
        <v>#VALUE!</v>
      </c>
      <c r="AG57" s="291">
        <v>43315</v>
      </c>
      <c r="AH57" s="1"/>
      <c r="AI57" s="10">
        <v>91</v>
      </c>
      <c r="AJ57" s="7">
        <v>43297</v>
      </c>
      <c r="AK57" s="1">
        <v>34000</v>
      </c>
      <c r="AL57" s="1" t="s">
        <v>122</v>
      </c>
      <c r="AM57" s="1">
        <v>92</v>
      </c>
      <c r="AN57" s="291">
        <v>43300</v>
      </c>
      <c r="AP57" s="1" t="s">
        <v>605</v>
      </c>
      <c r="AQ57" s="314" t="s">
        <v>606</v>
      </c>
      <c r="AR57" s="10"/>
      <c r="AS57" s="1">
        <f t="shared" si="3"/>
        <v>0</v>
      </c>
      <c r="AT57" s="1" t="s">
        <v>71</v>
      </c>
      <c r="AV57" s="17">
        <f t="shared" si="4"/>
        <v>9000</v>
      </c>
      <c r="AW57">
        <f t="shared" si="5"/>
        <v>1</v>
      </c>
    </row>
    <row r="58" spans="1:49" ht="15.75" customHeight="1">
      <c r="A58" s="1"/>
      <c r="B58" s="1" t="s">
        <v>103</v>
      </c>
      <c r="C58" s="1" t="s">
        <v>255</v>
      </c>
      <c r="D58" s="1" t="s">
        <v>107</v>
      </c>
      <c r="E58" s="1" t="s">
        <v>109</v>
      </c>
      <c r="G58" s="1" t="s">
        <v>607</v>
      </c>
      <c r="I58" s="30" t="s">
        <v>608</v>
      </c>
      <c r="J58" s="291">
        <v>43278</v>
      </c>
      <c r="K58" s="20">
        <f t="shared" si="0"/>
        <v>6</v>
      </c>
      <c r="L58" s="1" t="s">
        <v>609</v>
      </c>
      <c r="M58" s="7">
        <v>43279</v>
      </c>
      <c r="N58" s="1" t="s">
        <v>610</v>
      </c>
      <c r="O58" s="1" t="s">
        <v>187</v>
      </c>
      <c r="P58" s="7">
        <v>43280</v>
      </c>
      <c r="Q58" s="90" t="s">
        <v>611</v>
      </c>
      <c r="R58" s="1" t="s">
        <v>612</v>
      </c>
      <c r="S58" s="10"/>
      <c r="T58" s="299"/>
      <c r="U58" s="10">
        <v>31000</v>
      </c>
      <c r="V58" s="12" t="s">
        <v>612</v>
      </c>
      <c r="W58" s="1" t="s">
        <v>122</v>
      </c>
      <c r="X58" s="12"/>
      <c r="Y58" s="13"/>
      <c r="Z58" s="13">
        <v>31000</v>
      </c>
      <c r="AA58" s="15"/>
      <c r="AC58" s="10" t="s">
        <v>613</v>
      </c>
      <c r="AD58" s="1" t="s">
        <v>201</v>
      </c>
      <c r="AE58" s="10" t="s">
        <v>126</v>
      </c>
      <c r="AF58" s="19" t="e">
        <f t="shared" si="2"/>
        <v>#VALUE!</v>
      </c>
      <c r="AH58" s="1"/>
      <c r="AI58" s="10">
        <v>76</v>
      </c>
      <c r="AJ58" s="7">
        <v>43279</v>
      </c>
      <c r="AK58" s="1">
        <v>35000</v>
      </c>
      <c r="AL58" s="1" t="s">
        <v>122</v>
      </c>
      <c r="AP58" s="1" t="s">
        <v>614</v>
      </c>
      <c r="AQ58" s="291" t="s">
        <v>615</v>
      </c>
      <c r="AR58" s="31">
        <v>43306</v>
      </c>
      <c r="AS58" s="1">
        <f t="shared" si="3"/>
        <v>30</v>
      </c>
      <c r="AT58" s="1" t="s">
        <v>112</v>
      </c>
      <c r="AU58" s="291">
        <v>43308</v>
      </c>
      <c r="AV58" s="17">
        <f t="shared" si="4"/>
        <v>4000</v>
      </c>
      <c r="AW58">
        <f t="shared" si="5"/>
        <v>7</v>
      </c>
    </row>
    <row r="59" spans="1:49" ht="15.75" customHeight="1">
      <c r="A59" s="1"/>
      <c r="B59" s="1" t="s">
        <v>103</v>
      </c>
      <c r="C59" s="1" t="s">
        <v>104</v>
      </c>
      <c r="D59" s="1" t="s">
        <v>107</v>
      </c>
      <c r="E59" s="1" t="s">
        <v>109</v>
      </c>
      <c r="G59" s="1" t="s">
        <v>268</v>
      </c>
      <c r="I59" s="1" t="s">
        <v>616</v>
      </c>
      <c r="J59" s="291">
        <v>43279</v>
      </c>
      <c r="K59" s="20">
        <f t="shared" si="0"/>
        <v>6</v>
      </c>
      <c r="L59" s="1" t="s">
        <v>617</v>
      </c>
      <c r="M59" s="7">
        <v>43279</v>
      </c>
      <c r="N59" s="1" t="s">
        <v>271</v>
      </c>
      <c r="O59" s="1" t="s">
        <v>376</v>
      </c>
      <c r="P59" s="7">
        <v>43282</v>
      </c>
      <c r="Q59" s="9" t="s">
        <v>618</v>
      </c>
      <c r="R59" s="1">
        <v>29</v>
      </c>
      <c r="S59" s="10" t="s">
        <v>71</v>
      </c>
      <c r="T59" s="299">
        <v>43282</v>
      </c>
      <c r="U59" s="10">
        <v>85000</v>
      </c>
      <c r="V59" s="12" t="s">
        <v>441</v>
      </c>
      <c r="W59" s="1" t="s">
        <v>122</v>
      </c>
      <c r="X59" s="12"/>
      <c r="Y59" s="13"/>
      <c r="Z59" s="13">
        <v>88542</v>
      </c>
      <c r="AA59" s="15"/>
      <c r="AB59" s="1" t="s">
        <v>112</v>
      </c>
      <c r="AC59" s="10">
        <v>7</v>
      </c>
      <c r="AD59" s="1" t="s">
        <v>201</v>
      </c>
      <c r="AE59" s="10" t="s">
        <v>126</v>
      </c>
      <c r="AF59" s="19" t="e">
        <f t="shared" si="2"/>
        <v>#VALUE!</v>
      </c>
      <c r="AG59" s="291">
        <v>43294</v>
      </c>
      <c r="AH59" s="1"/>
      <c r="AI59" s="10">
        <v>78</v>
      </c>
      <c r="AJ59" s="7">
        <v>43280</v>
      </c>
      <c r="AK59" s="1">
        <v>97000</v>
      </c>
      <c r="AL59" s="1" t="s">
        <v>122</v>
      </c>
      <c r="AR59" s="10"/>
      <c r="AS59" s="1">
        <f t="shared" si="3"/>
        <v>0</v>
      </c>
      <c r="AT59" s="1" t="s">
        <v>112</v>
      </c>
      <c r="AU59" s="291">
        <v>43326</v>
      </c>
      <c r="AV59" s="17">
        <f t="shared" si="4"/>
        <v>8458</v>
      </c>
      <c r="AW59">
        <f t="shared" si="5"/>
        <v>8</v>
      </c>
    </row>
    <row r="60" spans="1:49" ht="15.75" customHeight="1">
      <c r="A60" s="1"/>
      <c r="B60" s="1" t="s">
        <v>103</v>
      </c>
      <c r="C60" s="1" t="s">
        <v>104</v>
      </c>
      <c r="D60" s="1" t="s">
        <v>107</v>
      </c>
      <c r="E60" s="1" t="s">
        <v>109</v>
      </c>
      <c r="G60" s="1" t="s">
        <v>111</v>
      </c>
      <c r="I60" s="1" t="s">
        <v>619</v>
      </c>
      <c r="J60" s="291">
        <v>43280</v>
      </c>
      <c r="K60" s="20">
        <f t="shared" si="0"/>
        <v>6</v>
      </c>
      <c r="L60" s="1" t="s">
        <v>540</v>
      </c>
      <c r="M60" s="7">
        <v>43280</v>
      </c>
      <c r="N60" s="1" t="s">
        <v>116</v>
      </c>
      <c r="O60" s="1" t="s">
        <v>459</v>
      </c>
      <c r="P60" s="7">
        <v>43283</v>
      </c>
      <c r="Q60" s="9" t="s">
        <v>620</v>
      </c>
      <c r="R60" s="91" t="s">
        <v>65</v>
      </c>
      <c r="S60" s="10" t="s">
        <v>71</v>
      </c>
      <c r="T60" s="299">
        <v>43283</v>
      </c>
      <c r="U60" s="10">
        <v>46000</v>
      </c>
      <c r="V60" s="12" t="s">
        <v>441</v>
      </c>
      <c r="W60" s="1" t="s">
        <v>122</v>
      </c>
      <c r="X60" s="12"/>
      <c r="Y60" s="13"/>
      <c r="Z60" s="13">
        <v>49500</v>
      </c>
      <c r="AA60" s="15"/>
      <c r="AC60" s="10">
        <v>10</v>
      </c>
      <c r="AD60" s="1" t="s">
        <v>125</v>
      </c>
      <c r="AE60" s="10" t="s">
        <v>126</v>
      </c>
      <c r="AF60" s="19" t="e">
        <f t="shared" si="2"/>
        <v>#VALUE!</v>
      </c>
      <c r="AG60" s="291">
        <v>43307</v>
      </c>
      <c r="AH60" s="1"/>
      <c r="AI60" s="10">
        <v>77</v>
      </c>
      <c r="AJ60" s="73">
        <v>43280</v>
      </c>
      <c r="AK60" s="1">
        <v>55000</v>
      </c>
      <c r="AL60" s="1" t="s">
        <v>122</v>
      </c>
      <c r="AP60" s="1" t="s">
        <v>621</v>
      </c>
      <c r="AQ60" s="291">
        <v>43298</v>
      </c>
      <c r="AR60" s="80">
        <v>43307</v>
      </c>
      <c r="AS60" s="1">
        <f t="shared" si="3"/>
        <v>30</v>
      </c>
      <c r="AT60" s="1" t="s">
        <v>112</v>
      </c>
      <c r="AU60" s="291">
        <v>43307</v>
      </c>
      <c r="AV60" s="17">
        <f t="shared" si="4"/>
        <v>5500</v>
      </c>
      <c r="AW60">
        <f t="shared" si="5"/>
        <v>7</v>
      </c>
    </row>
    <row r="61" spans="1:49" ht="15.75" customHeight="1">
      <c r="A61" s="1"/>
      <c r="B61" s="1" t="s">
        <v>103</v>
      </c>
      <c r="C61" s="1" t="s">
        <v>255</v>
      </c>
      <c r="D61" s="1" t="s">
        <v>107</v>
      </c>
      <c r="E61" s="1" t="s">
        <v>109</v>
      </c>
      <c r="G61" s="1" t="s">
        <v>316</v>
      </c>
      <c r="I61" s="30" t="s">
        <v>622</v>
      </c>
      <c r="J61" s="291">
        <v>43284</v>
      </c>
      <c r="K61" s="20">
        <f t="shared" si="0"/>
        <v>7</v>
      </c>
      <c r="L61" s="1" t="s">
        <v>576</v>
      </c>
      <c r="M61" s="7">
        <v>43285</v>
      </c>
      <c r="N61" s="1" t="s">
        <v>577</v>
      </c>
      <c r="O61" s="1" t="s">
        <v>578</v>
      </c>
      <c r="P61" s="7">
        <v>43288</v>
      </c>
      <c r="Q61" s="90" t="s">
        <v>580</v>
      </c>
      <c r="R61" s="1">
        <v>51</v>
      </c>
      <c r="S61" s="10" t="s">
        <v>246</v>
      </c>
      <c r="T61" s="299">
        <v>43284</v>
      </c>
      <c r="U61" s="10">
        <v>116000</v>
      </c>
      <c r="V61" s="12" t="s">
        <v>441</v>
      </c>
      <c r="W61" s="1" t="s">
        <v>122</v>
      </c>
      <c r="X61" s="12">
        <v>35000</v>
      </c>
      <c r="Y61" s="85">
        <v>43285</v>
      </c>
      <c r="Z61" s="13">
        <v>120833</v>
      </c>
      <c r="AA61" s="15"/>
      <c r="AB61" s="1" t="s">
        <v>112</v>
      </c>
      <c r="AC61" s="10">
        <v>10</v>
      </c>
      <c r="AD61" s="1" t="s">
        <v>201</v>
      </c>
      <c r="AE61" s="10" t="s">
        <v>126</v>
      </c>
      <c r="AF61" s="19" t="e">
        <f t="shared" si="2"/>
        <v>#VALUE!</v>
      </c>
      <c r="AG61" s="291">
        <v>43300</v>
      </c>
      <c r="AH61" s="1"/>
      <c r="AI61" s="10">
        <v>83</v>
      </c>
      <c r="AJ61" s="7">
        <v>43289</v>
      </c>
      <c r="AK61" s="1">
        <v>130000</v>
      </c>
      <c r="AL61" s="1" t="s">
        <v>122</v>
      </c>
      <c r="AP61" s="1" t="s">
        <v>623</v>
      </c>
      <c r="AQ61" s="291" t="s">
        <v>624</v>
      </c>
      <c r="AR61" s="80">
        <v>43326</v>
      </c>
      <c r="AS61" s="1">
        <f t="shared" si="3"/>
        <v>33</v>
      </c>
      <c r="AT61" s="1" t="s">
        <v>112</v>
      </c>
      <c r="AU61" s="291">
        <v>43353</v>
      </c>
      <c r="AV61" s="17">
        <f t="shared" si="4"/>
        <v>9167</v>
      </c>
      <c r="AW61">
        <f t="shared" si="5"/>
        <v>9</v>
      </c>
    </row>
    <row r="62" spans="1:49" ht="15.75" customHeight="1">
      <c r="A62" s="1"/>
      <c r="B62" s="1" t="s">
        <v>103</v>
      </c>
      <c r="C62" s="1" t="s">
        <v>104</v>
      </c>
      <c r="D62" s="1" t="s">
        <v>107</v>
      </c>
      <c r="E62" s="1" t="s">
        <v>109</v>
      </c>
      <c r="G62" s="1" t="s">
        <v>268</v>
      </c>
      <c r="I62" s="30" t="s">
        <v>625</v>
      </c>
      <c r="J62" s="291">
        <v>43284</v>
      </c>
      <c r="K62" s="20">
        <f t="shared" si="0"/>
        <v>7</v>
      </c>
      <c r="L62" s="1" t="s">
        <v>503</v>
      </c>
      <c r="M62" s="7">
        <v>43285</v>
      </c>
      <c r="N62" s="1" t="s">
        <v>271</v>
      </c>
      <c r="O62" s="1" t="s">
        <v>504</v>
      </c>
      <c r="P62" s="7">
        <v>43291</v>
      </c>
      <c r="Q62" s="90" t="s">
        <v>626</v>
      </c>
      <c r="R62" s="1">
        <v>141</v>
      </c>
      <c r="S62" s="10"/>
      <c r="T62" s="299">
        <v>43286</v>
      </c>
      <c r="U62" s="10">
        <v>153000</v>
      </c>
      <c r="V62" s="12" t="s">
        <v>121</v>
      </c>
      <c r="W62" s="1" t="s">
        <v>122</v>
      </c>
      <c r="X62" s="12">
        <v>53000</v>
      </c>
      <c r="Y62" s="85">
        <v>43286</v>
      </c>
      <c r="Z62" s="13">
        <v>153000</v>
      </c>
      <c r="AA62" s="15"/>
      <c r="AB62" s="1" t="s">
        <v>112</v>
      </c>
      <c r="AC62" s="10" t="s">
        <v>627</v>
      </c>
      <c r="AD62" s="1" t="s">
        <v>125</v>
      </c>
      <c r="AE62" s="10" t="s">
        <v>126</v>
      </c>
      <c r="AF62" s="19" t="e">
        <f t="shared" si="2"/>
        <v>#VALUE!</v>
      </c>
      <c r="AG62" s="291">
        <v>43304</v>
      </c>
      <c r="AH62" s="1"/>
      <c r="AI62" s="10">
        <v>79</v>
      </c>
      <c r="AJ62" s="73">
        <v>43285</v>
      </c>
      <c r="AK62" s="1">
        <v>161000</v>
      </c>
      <c r="AL62" s="1" t="s">
        <v>122</v>
      </c>
      <c r="AP62" s="30" t="s">
        <v>525</v>
      </c>
      <c r="AQ62" s="291">
        <v>43298</v>
      </c>
      <c r="AR62" s="10"/>
      <c r="AS62" s="1">
        <f t="shared" si="3"/>
        <v>0</v>
      </c>
      <c r="AT62" s="1" t="s">
        <v>112</v>
      </c>
      <c r="AU62" s="291">
        <v>43326</v>
      </c>
      <c r="AV62" s="17">
        <f t="shared" si="4"/>
        <v>8000</v>
      </c>
      <c r="AW62">
        <f t="shared" si="5"/>
        <v>8</v>
      </c>
    </row>
    <row r="63" spans="1:49" ht="15.75" customHeight="1">
      <c r="A63" s="1"/>
      <c r="B63" s="1" t="s">
        <v>32</v>
      </c>
      <c r="C63" s="1" t="s">
        <v>148</v>
      </c>
      <c r="D63" s="1" t="s">
        <v>107</v>
      </c>
      <c r="E63" s="1" t="s">
        <v>109</v>
      </c>
      <c r="G63" s="1" t="s">
        <v>149</v>
      </c>
      <c r="I63" s="30" t="s">
        <v>628</v>
      </c>
      <c r="J63" s="291">
        <v>43285</v>
      </c>
      <c r="K63" s="20">
        <f t="shared" si="0"/>
        <v>7</v>
      </c>
      <c r="L63" s="1" t="s">
        <v>545</v>
      </c>
      <c r="M63" s="7">
        <v>43287</v>
      </c>
      <c r="N63" s="1" t="s">
        <v>186</v>
      </c>
      <c r="O63" s="1" t="s">
        <v>629</v>
      </c>
      <c r="P63" s="7">
        <v>43292</v>
      </c>
      <c r="Q63" s="9" t="s">
        <v>630</v>
      </c>
      <c r="R63" s="1">
        <v>350</v>
      </c>
      <c r="S63" s="10" t="s">
        <v>71</v>
      </c>
      <c r="T63" s="299">
        <v>43285</v>
      </c>
      <c r="U63" s="10">
        <v>1500</v>
      </c>
      <c r="V63" s="12">
        <v>0</v>
      </c>
      <c r="W63" s="1" t="s">
        <v>355</v>
      </c>
      <c r="X63" s="12"/>
      <c r="Y63" s="13"/>
      <c r="Z63" s="13">
        <v>111000</v>
      </c>
      <c r="AA63" s="15"/>
      <c r="AB63" s="1" t="s">
        <v>112</v>
      </c>
      <c r="AC63" s="10">
        <v>30</v>
      </c>
      <c r="AD63" s="1" t="s">
        <v>201</v>
      </c>
      <c r="AE63" s="10" t="s">
        <v>126</v>
      </c>
      <c r="AF63" s="19" t="e">
        <f t="shared" si="2"/>
        <v>#VALUE!</v>
      </c>
      <c r="AG63" s="291">
        <v>43326</v>
      </c>
      <c r="AH63" s="1"/>
      <c r="AI63" s="10">
        <v>81</v>
      </c>
      <c r="AJ63" s="7">
        <v>43287</v>
      </c>
      <c r="AK63" s="1">
        <v>131250</v>
      </c>
      <c r="AL63" s="1" t="s">
        <v>122</v>
      </c>
      <c r="AQ63" s="291" t="s">
        <v>631</v>
      </c>
      <c r="AR63" s="31">
        <v>43313</v>
      </c>
      <c r="AS63" s="1">
        <f t="shared" si="3"/>
        <v>31</v>
      </c>
      <c r="AT63" s="1" t="s">
        <v>112</v>
      </c>
      <c r="AU63" s="291">
        <v>43313</v>
      </c>
      <c r="AV63" s="17">
        <f t="shared" si="4"/>
        <v>20250</v>
      </c>
      <c r="AW63">
        <f t="shared" si="5"/>
        <v>8</v>
      </c>
    </row>
    <row r="64" spans="1:49" ht="15.75" customHeight="1">
      <c r="A64" s="1"/>
      <c r="B64" s="1" t="s">
        <v>103</v>
      </c>
      <c r="C64" s="1" t="s">
        <v>255</v>
      </c>
      <c r="D64" s="1" t="s">
        <v>402</v>
      </c>
      <c r="E64" s="1" t="s">
        <v>109</v>
      </c>
      <c r="G64" s="1" t="s">
        <v>632</v>
      </c>
      <c r="I64" s="30" t="s">
        <v>633</v>
      </c>
      <c r="J64" s="291">
        <v>43286</v>
      </c>
      <c r="K64" s="20">
        <f t="shared" si="0"/>
        <v>7</v>
      </c>
      <c r="L64" s="1" t="s">
        <v>634</v>
      </c>
      <c r="M64" s="7">
        <v>43289</v>
      </c>
      <c r="N64" s="1" t="s">
        <v>271</v>
      </c>
      <c r="O64" s="1" t="s">
        <v>635</v>
      </c>
      <c r="P64" s="7">
        <v>43290</v>
      </c>
      <c r="Q64" s="9" t="s">
        <v>636</v>
      </c>
      <c r="R64" s="1">
        <v>3600</v>
      </c>
      <c r="S64" s="10" t="s">
        <v>71</v>
      </c>
      <c r="T64" s="299">
        <v>43292</v>
      </c>
      <c r="U64" s="10">
        <v>70000</v>
      </c>
      <c r="V64" s="12" t="s">
        <v>441</v>
      </c>
      <c r="W64" s="1" t="s">
        <v>122</v>
      </c>
      <c r="X64" s="12"/>
      <c r="Y64" s="13"/>
      <c r="Z64" s="13">
        <v>72917</v>
      </c>
      <c r="AA64" s="15"/>
      <c r="AC64" s="10">
        <v>10</v>
      </c>
      <c r="AD64" s="1" t="s">
        <v>125</v>
      </c>
      <c r="AE64" s="10" t="s">
        <v>637</v>
      </c>
      <c r="AF64" s="19" t="e">
        <f t="shared" si="2"/>
        <v>#VALUE!</v>
      </c>
      <c r="AG64" s="291">
        <v>43321</v>
      </c>
      <c r="AH64" s="1"/>
      <c r="AI64" s="10">
        <v>84</v>
      </c>
      <c r="AJ64" s="7">
        <v>43289</v>
      </c>
      <c r="AK64" s="1">
        <v>77000</v>
      </c>
      <c r="AL64" s="1" t="s">
        <v>122</v>
      </c>
      <c r="AP64" s="1" t="s">
        <v>638</v>
      </c>
      <c r="AQ64" s="291">
        <v>43305</v>
      </c>
      <c r="AR64" s="80">
        <v>43311</v>
      </c>
      <c r="AS64" s="1">
        <f t="shared" si="3"/>
        <v>31</v>
      </c>
      <c r="AT64" s="1" t="s">
        <v>112</v>
      </c>
      <c r="AU64" s="291">
        <v>43335</v>
      </c>
      <c r="AV64" s="17">
        <f t="shared" si="4"/>
        <v>4083</v>
      </c>
      <c r="AW64">
        <f t="shared" si="5"/>
        <v>8</v>
      </c>
    </row>
    <row r="65" spans="1:49" ht="15.75" customHeight="1">
      <c r="A65" s="1"/>
      <c r="B65" s="1" t="s">
        <v>103</v>
      </c>
      <c r="C65" s="1" t="s">
        <v>255</v>
      </c>
      <c r="D65" s="1" t="s">
        <v>107</v>
      </c>
      <c r="E65" s="1" t="s">
        <v>109</v>
      </c>
      <c r="G65" s="1" t="s">
        <v>316</v>
      </c>
      <c r="I65" s="30" t="s">
        <v>639</v>
      </c>
      <c r="J65" s="291">
        <v>43286</v>
      </c>
      <c r="K65" s="20">
        <f t="shared" si="0"/>
        <v>7</v>
      </c>
      <c r="L65" s="1" t="s">
        <v>576</v>
      </c>
      <c r="M65" s="7">
        <v>43289</v>
      </c>
      <c r="N65" s="1" t="s">
        <v>577</v>
      </c>
      <c r="O65" s="1" t="s">
        <v>578</v>
      </c>
      <c r="P65" s="7">
        <v>43292</v>
      </c>
      <c r="Q65" s="90" t="s">
        <v>580</v>
      </c>
      <c r="R65" s="1">
        <v>52</v>
      </c>
      <c r="S65" s="10"/>
      <c r="T65" s="299">
        <v>43290</v>
      </c>
      <c r="U65" s="10">
        <v>116000</v>
      </c>
      <c r="V65" s="12" t="s">
        <v>441</v>
      </c>
      <c r="W65" s="1" t="s">
        <v>122</v>
      </c>
      <c r="X65" s="12">
        <v>34000</v>
      </c>
      <c r="Y65" s="85">
        <v>43290</v>
      </c>
      <c r="Z65" s="13">
        <v>120834</v>
      </c>
      <c r="AA65" s="15"/>
      <c r="AB65" s="1" t="s">
        <v>112</v>
      </c>
      <c r="AC65" s="10">
        <v>10</v>
      </c>
      <c r="AD65" s="1" t="s">
        <v>201</v>
      </c>
      <c r="AE65" s="10" t="s">
        <v>637</v>
      </c>
      <c r="AF65" s="19" t="e">
        <f t="shared" si="2"/>
        <v>#VALUE!</v>
      </c>
      <c r="AG65" s="291">
        <v>43306</v>
      </c>
      <c r="AH65" s="1"/>
      <c r="AI65" s="10">
        <v>80</v>
      </c>
      <c r="AJ65" s="7">
        <v>43285</v>
      </c>
      <c r="AK65" s="1">
        <v>130000</v>
      </c>
      <c r="AL65" s="1" t="s">
        <v>122</v>
      </c>
      <c r="AP65" s="1" t="s">
        <v>640</v>
      </c>
      <c r="AQ65" s="291">
        <v>43305</v>
      </c>
      <c r="AR65" s="80">
        <v>43313</v>
      </c>
      <c r="AS65" s="1">
        <f t="shared" si="3"/>
        <v>31</v>
      </c>
      <c r="AT65" s="1" t="s">
        <v>112</v>
      </c>
      <c r="AU65" s="291">
        <v>43353</v>
      </c>
      <c r="AV65" s="17">
        <f t="shared" si="4"/>
        <v>9166</v>
      </c>
      <c r="AW65">
        <f t="shared" si="5"/>
        <v>9</v>
      </c>
    </row>
    <row r="66" spans="1:49" ht="15.75" customHeight="1">
      <c r="A66" s="1"/>
      <c r="B66" s="1" t="s">
        <v>103</v>
      </c>
      <c r="C66" s="1" t="s">
        <v>255</v>
      </c>
      <c r="D66" s="1" t="s">
        <v>457</v>
      </c>
      <c r="E66" s="1" t="s">
        <v>109</v>
      </c>
      <c r="G66" s="1" t="s">
        <v>641</v>
      </c>
      <c r="I66" s="30" t="s">
        <v>642</v>
      </c>
      <c r="J66" s="291">
        <v>43286</v>
      </c>
      <c r="K66" s="20">
        <f t="shared" si="0"/>
        <v>7</v>
      </c>
      <c r="L66" s="1" t="s">
        <v>643</v>
      </c>
      <c r="M66" s="7">
        <v>43290</v>
      </c>
      <c r="N66" s="1" t="s">
        <v>644</v>
      </c>
      <c r="O66" s="1" t="s">
        <v>645</v>
      </c>
      <c r="P66" s="1" t="s">
        <v>646</v>
      </c>
      <c r="Q66" s="9" t="s">
        <v>647</v>
      </c>
      <c r="R66" s="1">
        <v>45</v>
      </c>
      <c r="S66" s="10" t="s">
        <v>71</v>
      </c>
      <c r="T66" s="299">
        <v>43293</v>
      </c>
      <c r="U66" s="10">
        <v>93000</v>
      </c>
      <c r="V66" s="12" t="s">
        <v>441</v>
      </c>
      <c r="W66" s="1" t="s">
        <v>122</v>
      </c>
      <c r="X66" s="12"/>
      <c r="Y66" s="13"/>
      <c r="Z66" s="13">
        <v>96875</v>
      </c>
      <c r="AA66" s="15"/>
      <c r="AC66" s="10">
        <v>10</v>
      </c>
      <c r="AD66" s="1" t="s">
        <v>201</v>
      </c>
      <c r="AE66" s="10" t="s">
        <v>637</v>
      </c>
      <c r="AF66" s="19" t="e">
        <f t="shared" si="2"/>
        <v>#VALUE!</v>
      </c>
      <c r="AG66" s="291">
        <v>43314</v>
      </c>
      <c r="AH66" s="1"/>
      <c r="AI66" s="10">
        <v>88</v>
      </c>
      <c r="AJ66" s="7">
        <v>43290</v>
      </c>
      <c r="AK66" s="1">
        <v>103000</v>
      </c>
      <c r="AL66" s="1" t="s">
        <v>122</v>
      </c>
      <c r="AP66" s="1" t="s">
        <v>648</v>
      </c>
      <c r="AQ66" s="291" t="s">
        <v>624</v>
      </c>
      <c r="AR66" s="31">
        <v>43318</v>
      </c>
      <c r="AS66" s="1">
        <f t="shared" si="3"/>
        <v>32</v>
      </c>
      <c r="AT66" s="1" t="s">
        <v>112</v>
      </c>
      <c r="AU66" s="299">
        <v>43318</v>
      </c>
      <c r="AV66" s="17">
        <f t="shared" si="4"/>
        <v>6125</v>
      </c>
      <c r="AW66">
        <f t="shared" si="5"/>
        <v>8</v>
      </c>
    </row>
    <row r="67" spans="1:49" ht="15.75" customHeight="1">
      <c r="A67" s="1"/>
      <c r="B67" s="1" t="s">
        <v>103</v>
      </c>
      <c r="C67" s="1" t="s">
        <v>104</v>
      </c>
      <c r="D67" s="1" t="s">
        <v>402</v>
      </c>
      <c r="E67" s="1" t="s">
        <v>109</v>
      </c>
      <c r="G67" s="1" t="s">
        <v>111</v>
      </c>
      <c r="I67" s="30" t="s">
        <v>649</v>
      </c>
      <c r="J67" s="291">
        <v>43286</v>
      </c>
      <c r="K67" s="20">
        <f t="shared" si="0"/>
        <v>7</v>
      </c>
      <c r="L67" s="1" t="s">
        <v>650</v>
      </c>
      <c r="M67" s="7">
        <v>43290</v>
      </c>
      <c r="N67" s="1" t="s">
        <v>651</v>
      </c>
      <c r="O67" s="1" t="s">
        <v>652</v>
      </c>
      <c r="P67" s="7">
        <v>43293</v>
      </c>
      <c r="Q67" s="9" t="s">
        <v>653</v>
      </c>
      <c r="R67" s="1">
        <v>143</v>
      </c>
      <c r="S67" s="10" t="s">
        <v>71</v>
      </c>
      <c r="T67" s="299">
        <v>43293</v>
      </c>
      <c r="U67" s="10">
        <v>102000</v>
      </c>
      <c r="V67" s="12" t="s">
        <v>441</v>
      </c>
      <c r="W67" s="1" t="s">
        <v>122</v>
      </c>
      <c r="X67" s="12"/>
      <c r="Y67" s="13"/>
      <c r="Z67" s="13">
        <v>106250</v>
      </c>
      <c r="AA67" s="15"/>
      <c r="AC67" s="10">
        <v>10</v>
      </c>
      <c r="AD67" s="1" t="s">
        <v>201</v>
      </c>
      <c r="AE67" s="10" t="s">
        <v>637</v>
      </c>
      <c r="AF67" s="19" t="e">
        <f t="shared" si="2"/>
        <v>#VALUE!</v>
      </c>
      <c r="AG67" s="291">
        <v>43306</v>
      </c>
      <c r="AH67" s="1"/>
      <c r="AI67" s="10">
        <v>86</v>
      </c>
      <c r="AJ67" s="7">
        <v>43290</v>
      </c>
      <c r="AK67" s="1">
        <v>118000</v>
      </c>
      <c r="AL67" s="1" t="s">
        <v>122</v>
      </c>
      <c r="AP67" s="1" t="s">
        <v>654</v>
      </c>
      <c r="AQ67" s="291">
        <v>43305</v>
      </c>
      <c r="AR67" s="10"/>
      <c r="AS67" s="1">
        <f t="shared" si="3"/>
        <v>0</v>
      </c>
      <c r="AT67" s="1" t="s">
        <v>112</v>
      </c>
      <c r="AU67" s="291">
        <v>43326</v>
      </c>
      <c r="AV67" s="17">
        <f t="shared" si="4"/>
        <v>11750</v>
      </c>
      <c r="AW67">
        <f t="shared" si="5"/>
        <v>8</v>
      </c>
    </row>
    <row r="68" spans="1:49" ht="15.75" customHeight="1">
      <c r="A68" s="1"/>
      <c r="B68" s="1" t="s">
        <v>103</v>
      </c>
      <c r="C68" s="1" t="s">
        <v>104</v>
      </c>
      <c r="D68" s="1" t="s">
        <v>107</v>
      </c>
      <c r="E68" s="1" t="s">
        <v>109</v>
      </c>
      <c r="G68" s="1" t="s">
        <v>268</v>
      </c>
      <c r="I68" s="30" t="s">
        <v>655</v>
      </c>
      <c r="J68" s="291">
        <v>43287</v>
      </c>
      <c r="K68" s="20">
        <f t="shared" si="0"/>
        <v>7</v>
      </c>
      <c r="L68" s="1" t="s">
        <v>503</v>
      </c>
      <c r="M68" s="7">
        <v>43289</v>
      </c>
      <c r="N68" s="1" t="s">
        <v>271</v>
      </c>
      <c r="O68" s="1" t="s">
        <v>272</v>
      </c>
      <c r="P68" s="7">
        <v>43294</v>
      </c>
      <c r="Q68" s="9" t="s">
        <v>656</v>
      </c>
      <c r="R68" s="1">
        <v>270</v>
      </c>
      <c r="S68" s="10" t="s">
        <v>246</v>
      </c>
      <c r="T68" s="299">
        <v>43294</v>
      </c>
      <c r="U68" s="10">
        <v>125000</v>
      </c>
      <c r="V68" s="12" t="s">
        <v>441</v>
      </c>
      <c r="W68" s="1" t="s">
        <v>122</v>
      </c>
      <c r="X68" s="12">
        <v>20000</v>
      </c>
      <c r="Y68" s="85">
        <v>43291</v>
      </c>
      <c r="Z68" s="13">
        <v>130209</v>
      </c>
      <c r="AA68" s="15"/>
      <c r="AB68" s="1" t="s">
        <v>112</v>
      </c>
      <c r="AC68" s="10">
        <v>5</v>
      </c>
      <c r="AD68" s="1" t="s">
        <v>201</v>
      </c>
      <c r="AE68" s="10" t="s">
        <v>126</v>
      </c>
      <c r="AF68" s="19" t="e">
        <f t="shared" si="2"/>
        <v>#VALUE!</v>
      </c>
      <c r="AG68" s="291">
        <v>43306</v>
      </c>
      <c r="AH68" s="1"/>
      <c r="AI68" s="10">
        <v>85</v>
      </c>
      <c r="AJ68" s="7">
        <v>43289</v>
      </c>
      <c r="AK68" s="1">
        <v>143000</v>
      </c>
      <c r="AL68" s="1" t="s">
        <v>122</v>
      </c>
      <c r="AM68" s="1">
        <v>88</v>
      </c>
      <c r="AN68" s="291">
        <v>43294</v>
      </c>
      <c r="AP68" s="1" t="s">
        <v>657</v>
      </c>
      <c r="AQ68" s="291">
        <v>43320</v>
      </c>
      <c r="AR68" s="80">
        <v>43324</v>
      </c>
      <c r="AS68" s="1">
        <f t="shared" si="3"/>
        <v>33</v>
      </c>
      <c r="AT68" s="1" t="s">
        <v>112</v>
      </c>
      <c r="AU68" s="291">
        <v>43333</v>
      </c>
      <c r="AV68" s="17">
        <f t="shared" si="4"/>
        <v>12791</v>
      </c>
      <c r="AW68">
        <f t="shared" si="5"/>
        <v>8</v>
      </c>
    </row>
    <row r="69" spans="1:49" ht="15.75" customHeight="1">
      <c r="A69" s="1"/>
      <c r="B69" s="1" t="s">
        <v>103</v>
      </c>
      <c r="C69" s="1" t="s">
        <v>104</v>
      </c>
      <c r="D69" s="1" t="s">
        <v>457</v>
      </c>
      <c r="E69" s="1" t="s">
        <v>109</v>
      </c>
      <c r="G69" s="1" t="s">
        <v>658</v>
      </c>
      <c r="I69" s="30" t="s">
        <v>659</v>
      </c>
      <c r="J69" s="291">
        <v>43287</v>
      </c>
      <c r="K69" s="20">
        <f t="shared" si="0"/>
        <v>7</v>
      </c>
      <c r="L69" s="1" t="s">
        <v>545</v>
      </c>
      <c r="M69" s="7">
        <v>43288</v>
      </c>
      <c r="N69" s="1" t="s">
        <v>660</v>
      </c>
      <c r="O69" s="1" t="s">
        <v>661</v>
      </c>
      <c r="P69" s="7">
        <v>43290</v>
      </c>
      <c r="Q69" s="9" t="s">
        <v>662</v>
      </c>
      <c r="R69" s="1">
        <v>320</v>
      </c>
      <c r="S69" s="10" t="s">
        <v>71</v>
      </c>
      <c r="T69" s="299">
        <v>43293</v>
      </c>
      <c r="U69" s="10">
        <v>55000</v>
      </c>
      <c r="V69" s="12" t="s">
        <v>441</v>
      </c>
      <c r="W69" s="1" t="s">
        <v>122</v>
      </c>
      <c r="X69" s="12"/>
      <c r="Y69" s="13"/>
      <c r="Z69" s="13">
        <v>57200</v>
      </c>
      <c r="AA69" s="15"/>
      <c r="AC69" s="10">
        <v>10</v>
      </c>
      <c r="AD69" s="1" t="s">
        <v>125</v>
      </c>
      <c r="AE69" s="92" t="s">
        <v>637</v>
      </c>
      <c r="AF69" s="19" t="e">
        <f t="shared" si="2"/>
        <v>#VALUE!</v>
      </c>
      <c r="AG69" s="291">
        <v>43315</v>
      </c>
      <c r="AH69" s="1"/>
      <c r="AI69" s="10">
        <v>82</v>
      </c>
      <c r="AJ69" s="7">
        <v>43287</v>
      </c>
      <c r="AK69" s="1">
        <v>60000</v>
      </c>
      <c r="AL69" s="1" t="s">
        <v>122</v>
      </c>
      <c r="AP69" s="30" t="s">
        <v>663</v>
      </c>
      <c r="AQ69" s="291">
        <v>43305</v>
      </c>
      <c r="AR69" s="10"/>
      <c r="AS69" s="1">
        <f t="shared" si="3"/>
        <v>0</v>
      </c>
      <c r="AT69" s="1" t="s">
        <v>112</v>
      </c>
      <c r="AU69" s="291">
        <v>43346</v>
      </c>
      <c r="AV69" s="17">
        <f t="shared" si="4"/>
        <v>2800</v>
      </c>
      <c r="AW69">
        <f t="shared" si="5"/>
        <v>9</v>
      </c>
    </row>
    <row r="70" spans="1:49" ht="15.75" customHeight="1">
      <c r="A70" s="1"/>
      <c r="B70" s="1" t="s">
        <v>103</v>
      </c>
      <c r="C70" s="1" t="s">
        <v>104</v>
      </c>
      <c r="D70" s="1" t="s">
        <v>457</v>
      </c>
      <c r="E70" s="1" t="s">
        <v>109</v>
      </c>
      <c r="G70" s="1" t="s">
        <v>111</v>
      </c>
      <c r="I70" s="30" t="s">
        <v>664</v>
      </c>
      <c r="J70" s="291">
        <v>43290</v>
      </c>
      <c r="K70" s="20">
        <f t="shared" si="0"/>
        <v>7</v>
      </c>
      <c r="L70" s="1" t="s">
        <v>556</v>
      </c>
      <c r="M70" s="7">
        <v>43293</v>
      </c>
      <c r="N70" s="1" t="s">
        <v>116</v>
      </c>
      <c r="O70" s="8" t="s">
        <v>557</v>
      </c>
      <c r="P70" s="7">
        <v>43305</v>
      </c>
      <c r="Q70" s="9" t="s">
        <v>592</v>
      </c>
      <c r="R70" s="1">
        <v>819</v>
      </c>
      <c r="S70" s="10" t="s">
        <v>71</v>
      </c>
      <c r="T70" s="299">
        <v>43301</v>
      </c>
      <c r="U70" s="10">
        <v>153000</v>
      </c>
      <c r="V70" s="12" t="s">
        <v>441</v>
      </c>
      <c r="W70" s="1" t="s">
        <v>122</v>
      </c>
      <c r="X70" s="12"/>
      <c r="Y70" s="13"/>
      <c r="Z70" s="13">
        <v>159375</v>
      </c>
      <c r="AA70" s="15"/>
      <c r="AC70" s="10">
        <v>10</v>
      </c>
      <c r="AD70" s="1" t="s">
        <v>125</v>
      </c>
      <c r="AE70" s="10" t="s">
        <v>637</v>
      </c>
      <c r="AF70" s="19" t="e">
        <f t="shared" si="2"/>
        <v>#VALUE!</v>
      </c>
      <c r="AG70" s="291">
        <v>43315</v>
      </c>
      <c r="AH70" s="1"/>
      <c r="AI70" s="10">
        <v>89</v>
      </c>
      <c r="AJ70" s="7">
        <v>43293</v>
      </c>
      <c r="AK70" s="1">
        <v>180000</v>
      </c>
      <c r="AL70" s="1" t="s">
        <v>122</v>
      </c>
      <c r="AP70" s="1" t="s">
        <v>665</v>
      </c>
      <c r="AQ70" s="291">
        <v>43313</v>
      </c>
      <c r="AR70" s="31">
        <v>43336</v>
      </c>
      <c r="AS70" s="1">
        <f t="shared" si="3"/>
        <v>34</v>
      </c>
      <c r="AT70" s="1" t="s">
        <v>112</v>
      </c>
      <c r="AU70" s="291">
        <v>43326</v>
      </c>
      <c r="AV70" s="17">
        <f t="shared" si="4"/>
        <v>20625</v>
      </c>
      <c r="AW70">
        <f t="shared" si="5"/>
        <v>8</v>
      </c>
    </row>
    <row r="71" spans="1:49" ht="15.75" customHeight="1">
      <c r="A71" s="1"/>
      <c r="B71" s="1" t="s">
        <v>103</v>
      </c>
      <c r="C71" s="1" t="s">
        <v>133</v>
      </c>
      <c r="D71" s="1" t="s">
        <v>107</v>
      </c>
      <c r="E71" s="1" t="s">
        <v>109</v>
      </c>
      <c r="G71" s="1" t="s">
        <v>134</v>
      </c>
      <c r="I71" s="30" t="s">
        <v>666</v>
      </c>
      <c r="J71" s="291">
        <v>43290</v>
      </c>
      <c r="K71" s="20">
        <f t="shared" si="0"/>
        <v>7</v>
      </c>
      <c r="L71" s="1" t="s">
        <v>545</v>
      </c>
      <c r="M71" s="7">
        <v>43297</v>
      </c>
      <c r="N71" s="1" t="s">
        <v>137</v>
      </c>
      <c r="O71" s="1" t="s">
        <v>667</v>
      </c>
      <c r="P71" s="7">
        <v>43300</v>
      </c>
      <c r="Q71" s="9" t="s">
        <v>141</v>
      </c>
      <c r="R71" s="1">
        <v>437</v>
      </c>
      <c r="S71" s="10" t="s">
        <v>71</v>
      </c>
      <c r="T71" s="299">
        <v>43300</v>
      </c>
      <c r="U71" s="10">
        <v>25000</v>
      </c>
      <c r="V71" s="12" t="s">
        <v>121</v>
      </c>
      <c r="W71" s="1" t="s">
        <v>122</v>
      </c>
      <c r="X71" s="12"/>
      <c r="Y71" s="13"/>
      <c r="Z71" s="13">
        <v>25000</v>
      </c>
      <c r="AA71" s="15"/>
      <c r="AC71" s="10">
        <v>10</v>
      </c>
      <c r="AD71" s="1" t="s">
        <v>125</v>
      </c>
      <c r="AE71" s="10" t="s">
        <v>126</v>
      </c>
      <c r="AF71" s="19" t="e">
        <f t="shared" si="2"/>
        <v>#VALUE!</v>
      </c>
      <c r="AG71" s="291">
        <v>43315</v>
      </c>
      <c r="AH71" s="1"/>
      <c r="AI71" s="10">
        <v>90</v>
      </c>
      <c r="AJ71" s="7">
        <v>43294</v>
      </c>
      <c r="AK71" s="1">
        <v>34000</v>
      </c>
      <c r="AL71" s="1" t="s">
        <v>122</v>
      </c>
      <c r="AM71" s="1">
        <v>89</v>
      </c>
      <c r="AN71" s="291">
        <v>43294</v>
      </c>
      <c r="AP71" s="1" t="s">
        <v>605</v>
      </c>
      <c r="AQ71" s="291" t="s">
        <v>668</v>
      </c>
      <c r="AR71" s="10"/>
      <c r="AS71" s="1">
        <f t="shared" si="3"/>
        <v>0</v>
      </c>
      <c r="AT71" s="1" t="s">
        <v>112</v>
      </c>
      <c r="AU71" s="291">
        <v>43396</v>
      </c>
      <c r="AV71" s="17">
        <f t="shared" si="4"/>
        <v>9000</v>
      </c>
      <c r="AW71">
        <f t="shared" si="5"/>
        <v>10</v>
      </c>
    </row>
    <row r="72" spans="1:49" ht="15.75" customHeight="1">
      <c r="A72" s="4"/>
      <c r="B72" s="4" t="s">
        <v>32</v>
      </c>
      <c r="C72" s="1" t="s">
        <v>255</v>
      </c>
      <c r="D72" s="1" t="s">
        <v>107</v>
      </c>
      <c r="E72" s="1" t="s">
        <v>109</v>
      </c>
      <c r="G72" s="8" t="s">
        <v>669</v>
      </c>
      <c r="I72" s="30" t="s">
        <v>670</v>
      </c>
      <c r="J72" s="291">
        <v>43291</v>
      </c>
      <c r="K72" s="20">
        <f t="shared" si="0"/>
        <v>7</v>
      </c>
      <c r="L72" s="1" t="s">
        <v>671</v>
      </c>
      <c r="M72" s="1" t="s">
        <v>672</v>
      </c>
      <c r="N72" s="8" t="s">
        <v>673</v>
      </c>
      <c r="O72" s="1" t="s">
        <v>674</v>
      </c>
      <c r="P72" s="1" t="s">
        <v>675</v>
      </c>
      <c r="Q72" s="9" t="s">
        <v>676</v>
      </c>
      <c r="R72" s="1">
        <v>4348</v>
      </c>
      <c r="S72" s="10" t="s">
        <v>246</v>
      </c>
      <c r="T72" s="299">
        <v>43306</v>
      </c>
      <c r="U72" s="10">
        <v>1400</v>
      </c>
      <c r="V72" s="12">
        <v>0</v>
      </c>
      <c r="W72" s="1" t="s">
        <v>355</v>
      </c>
      <c r="X72" s="12"/>
      <c r="Y72" s="13"/>
      <c r="Z72" s="13">
        <f>U72*74</f>
        <v>103600</v>
      </c>
      <c r="AA72" s="15"/>
      <c r="AC72" s="10">
        <v>20</v>
      </c>
      <c r="AD72" s="1" t="s">
        <v>201</v>
      </c>
      <c r="AE72" s="10" t="s">
        <v>126</v>
      </c>
      <c r="AF72" s="19" t="e">
        <f t="shared" si="2"/>
        <v>#VALUE!</v>
      </c>
      <c r="AG72" s="291">
        <v>43322</v>
      </c>
      <c r="AH72" s="1"/>
      <c r="AI72" s="10">
        <v>95</v>
      </c>
      <c r="AJ72" s="7">
        <v>43300</v>
      </c>
      <c r="AK72" s="1">
        <v>110289.15</v>
      </c>
      <c r="AL72" s="1" t="s">
        <v>122</v>
      </c>
      <c r="AM72" s="1">
        <v>101</v>
      </c>
      <c r="AN72" s="291">
        <v>43306</v>
      </c>
      <c r="AP72" s="1" t="s">
        <v>677</v>
      </c>
      <c r="AR72" s="31">
        <v>43315</v>
      </c>
      <c r="AS72" s="1">
        <f t="shared" si="3"/>
        <v>31</v>
      </c>
      <c r="AT72" s="1" t="s">
        <v>71</v>
      </c>
      <c r="AU72" s="299">
        <v>43315</v>
      </c>
      <c r="AV72" s="17">
        <v>7000</v>
      </c>
      <c r="AW72">
        <f t="shared" si="5"/>
        <v>8</v>
      </c>
    </row>
    <row r="73" spans="1:49" ht="15.75" customHeight="1">
      <c r="A73" s="1"/>
      <c r="B73" s="1" t="s">
        <v>103</v>
      </c>
      <c r="C73" s="1" t="s">
        <v>255</v>
      </c>
      <c r="D73" s="1" t="s">
        <v>402</v>
      </c>
      <c r="E73" s="1" t="s">
        <v>109</v>
      </c>
      <c r="G73" s="1" t="s">
        <v>632</v>
      </c>
      <c r="I73" s="1" t="s">
        <v>678</v>
      </c>
      <c r="J73" s="291">
        <v>43291</v>
      </c>
      <c r="K73" s="20">
        <f t="shared" si="0"/>
        <v>7</v>
      </c>
      <c r="L73" s="1" t="s">
        <v>634</v>
      </c>
      <c r="M73" s="7">
        <v>43292</v>
      </c>
      <c r="N73" s="1" t="s">
        <v>271</v>
      </c>
      <c r="O73" s="8" t="s">
        <v>679</v>
      </c>
      <c r="P73" s="1" t="s">
        <v>680</v>
      </c>
      <c r="Q73" s="90" t="s">
        <v>681</v>
      </c>
      <c r="R73" s="1">
        <v>371</v>
      </c>
      <c r="S73" s="10" t="s">
        <v>71</v>
      </c>
      <c r="T73" s="299">
        <v>43294</v>
      </c>
      <c r="U73" s="10">
        <v>24000</v>
      </c>
      <c r="V73" s="12" t="s">
        <v>441</v>
      </c>
      <c r="W73" s="1" t="s">
        <v>122</v>
      </c>
      <c r="X73" s="12"/>
      <c r="Y73" s="13"/>
      <c r="Z73" s="13">
        <f>U73/0.96</f>
        <v>25000</v>
      </c>
      <c r="AA73" s="15"/>
      <c r="AC73" s="10">
        <v>5</v>
      </c>
      <c r="AD73" s="1" t="s">
        <v>201</v>
      </c>
      <c r="AE73" s="10" t="s">
        <v>126</v>
      </c>
      <c r="AF73" s="19" t="e">
        <f t="shared" si="2"/>
        <v>#VALUE!</v>
      </c>
      <c r="AG73" s="291">
        <v>43307</v>
      </c>
      <c r="AH73" s="1"/>
      <c r="AI73" s="10">
        <v>87</v>
      </c>
      <c r="AJ73" s="7">
        <v>43292</v>
      </c>
      <c r="AK73" s="1">
        <v>30000</v>
      </c>
      <c r="AL73" s="1" t="s">
        <v>122</v>
      </c>
      <c r="AM73" s="1">
        <v>87</v>
      </c>
      <c r="AN73" s="291">
        <v>43294</v>
      </c>
      <c r="AQ73" s="291" t="s">
        <v>682</v>
      </c>
      <c r="AR73" s="31">
        <v>43306</v>
      </c>
      <c r="AS73" s="1">
        <f t="shared" si="3"/>
        <v>30</v>
      </c>
      <c r="AT73" s="1" t="s">
        <v>112</v>
      </c>
      <c r="AU73" s="291">
        <v>43304</v>
      </c>
      <c r="AV73" s="17">
        <f t="shared" ref="AV73:AV96" si="6">AK73-Z73</f>
        <v>5000</v>
      </c>
      <c r="AW73">
        <f t="shared" si="5"/>
        <v>7</v>
      </c>
    </row>
    <row r="74" spans="1:49" ht="15.75" customHeight="1">
      <c r="A74" s="1"/>
      <c r="B74" s="1" t="s">
        <v>32</v>
      </c>
      <c r="C74" s="1" t="s">
        <v>148</v>
      </c>
      <c r="D74" s="1" t="s">
        <v>107</v>
      </c>
      <c r="E74" s="1" t="s">
        <v>109</v>
      </c>
      <c r="G74" s="1" t="s">
        <v>149</v>
      </c>
      <c r="I74" s="30" t="s">
        <v>683</v>
      </c>
      <c r="J74" s="291">
        <v>43292</v>
      </c>
      <c r="K74" s="20">
        <f t="shared" si="0"/>
        <v>7</v>
      </c>
      <c r="L74" s="1" t="s">
        <v>545</v>
      </c>
      <c r="M74" s="10" t="s">
        <v>684</v>
      </c>
      <c r="N74" s="1" t="s">
        <v>186</v>
      </c>
      <c r="O74" s="1" t="s">
        <v>629</v>
      </c>
      <c r="P74" s="1" t="s">
        <v>685</v>
      </c>
      <c r="Q74" s="9" t="s">
        <v>686</v>
      </c>
      <c r="S74" s="10"/>
      <c r="T74" s="299"/>
      <c r="U74" s="10">
        <v>123758.56</v>
      </c>
      <c r="V74" s="12">
        <v>0</v>
      </c>
      <c r="W74" s="1" t="s">
        <v>355</v>
      </c>
      <c r="X74" s="12"/>
      <c r="Y74" s="13"/>
      <c r="Z74" s="13">
        <v>123758.56</v>
      </c>
      <c r="AA74" s="15"/>
      <c r="AC74" s="10">
        <v>30</v>
      </c>
      <c r="AD74" s="1" t="s">
        <v>125</v>
      </c>
      <c r="AE74" s="1" t="s">
        <v>687</v>
      </c>
      <c r="AF74" s="19" t="e">
        <f t="shared" si="2"/>
        <v>#VALUE!</v>
      </c>
      <c r="AG74" s="291" t="s">
        <v>687</v>
      </c>
      <c r="AH74" s="1"/>
      <c r="AI74" s="10">
        <v>92</v>
      </c>
      <c r="AJ74" s="7">
        <v>43292</v>
      </c>
      <c r="AK74" s="1">
        <v>136900</v>
      </c>
      <c r="AL74" s="1" t="s">
        <v>122</v>
      </c>
      <c r="AR74" s="26">
        <v>43685</v>
      </c>
      <c r="AS74" s="1">
        <f t="shared" si="3"/>
        <v>32</v>
      </c>
      <c r="AT74" s="1" t="s">
        <v>112</v>
      </c>
      <c r="AV74" s="17">
        <f t="shared" si="6"/>
        <v>13141.440000000002</v>
      </c>
      <c r="AW74">
        <f t="shared" si="5"/>
        <v>1</v>
      </c>
    </row>
    <row r="75" spans="1:49" ht="15.75" customHeight="1">
      <c r="A75" s="1"/>
      <c r="B75" s="1" t="s">
        <v>103</v>
      </c>
      <c r="C75" s="1" t="s">
        <v>148</v>
      </c>
      <c r="D75" s="1" t="s">
        <v>107</v>
      </c>
      <c r="E75" s="1" t="s">
        <v>109</v>
      </c>
      <c r="G75" s="1" t="s">
        <v>149</v>
      </c>
      <c r="I75" s="30" t="s">
        <v>688</v>
      </c>
      <c r="J75" s="291">
        <v>43297</v>
      </c>
      <c r="K75" s="20">
        <f t="shared" si="0"/>
        <v>7</v>
      </c>
      <c r="L75" s="1" t="s">
        <v>689</v>
      </c>
      <c r="M75" s="7">
        <v>43297</v>
      </c>
      <c r="N75" s="1" t="s">
        <v>186</v>
      </c>
      <c r="O75" s="1" t="s">
        <v>187</v>
      </c>
      <c r="P75" s="7">
        <v>43299</v>
      </c>
      <c r="Q75" s="9" t="s">
        <v>690</v>
      </c>
      <c r="R75" s="1">
        <v>44</v>
      </c>
      <c r="S75" s="10" t="s">
        <v>71</v>
      </c>
      <c r="T75" s="299">
        <v>43300</v>
      </c>
      <c r="U75" s="10">
        <v>37000</v>
      </c>
      <c r="V75" s="12" t="s">
        <v>121</v>
      </c>
      <c r="W75" s="1" t="s">
        <v>122</v>
      </c>
      <c r="X75" s="12"/>
      <c r="Y75" s="13"/>
      <c r="Z75" s="13">
        <v>37000</v>
      </c>
      <c r="AA75" s="15"/>
      <c r="AC75" s="10">
        <v>10</v>
      </c>
      <c r="AD75" s="1" t="s">
        <v>125</v>
      </c>
      <c r="AE75" s="10" t="s">
        <v>637</v>
      </c>
      <c r="AF75" s="19" t="e">
        <f t="shared" si="2"/>
        <v>#VALUE!</v>
      </c>
      <c r="AG75" s="291">
        <v>43321</v>
      </c>
      <c r="AH75" s="1"/>
      <c r="AI75" s="10">
        <v>93</v>
      </c>
      <c r="AJ75" s="7">
        <v>43300</v>
      </c>
      <c r="AK75" s="1">
        <v>56500</v>
      </c>
      <c r="AL75" s="1" t="s">
        <v>122</v>
      </c>
      <c r="AR75" s="10"/>
      <c r="AS75" s="1">
        <f t="shared" si="3"/>
        <v>0</v>
      </c>
      <c r="AT75" s="1" t="s">
        <v>112</v>
      </c>
      <c r="AU75" s="291">
        <v>43354</v>
      </c>
      <c r="AV75" s="17">
        <f t="shared" si="6"/>
        <v>19500</v>
      </c>
      <c r="AW75">
        <f t="shared" si="5"/>
        <v>9</v>
      </c>
    </row>
    <row r="76" spans="1:49" ht="15.75" customHeight="1">
      <c r="A76" s="1"/>
      <c r="B76" s="1" t="s">
        <v>103</v>
      </c>
      <c r="C76" s="1" t="s">
        <v>255</v>
      </c>
      <c r="D76" s="1" t="s">
        <v>402</v>
      </c>
      <c r="E76" s="1" t="s">
        <v>109</v>
      </c>
      <c r="G76" s="1" t="s">
        <v>691</v>
      </c>
      <c r="I76" s="30" t="s">
        <v>692</v>
      </c>
      <c r="J76" s="291">
        <v>43297</v>
      </c>
      <c r="K76" s="20">
        <f t="shared" si="0"/>
        <v>7</v>
      </c>
      <c r="L76" s="1" t="s">
        <v>693</v>
      </c>
      <c r="M76" s="7">
        <v>43297</v>
      </c>
      <c r="N76" s="1" t="s">
        <v>694</v>
      </c>
      <c r="O76" s="1" t="s">
        <v>695</v>
      </c>
      <c r="P76" s="7">
        <v>43299</v>
      </c>
      <c r="Q76" s="9" t="s">
        <v>696</v>
      </c>
      <c r="R76" s="1">
        <v>420</v>
      </c>
      <c r="S76" s="10" t="s">
        <v>71</v>
      </c>
      <c r="T76" s="299">
        <v>43299</v>
      </c>
      <c r="U76" s="10">
        <v>50000</v>
      </c>
      <c r="V76" s="12" t="s">
        <v>441</v>
      </c>
      <c r="W76" s="1" t="s">
        <v>122</v>
      </c>
      <c r="X76" s="12"/>
      <c r="Y76" s="13"/>
      <c r="Z76" s="13">
        <f>U76/0.96</f>
        <v>52083.333333333336</v>
      </c>
      <c r="AA76" s="15"/>
      <c r="AC76" s="10">
        <v>10</v>
      </c>
      <c r="AD76" s="1" t="s">
        <v>201</v>
      </c>
      <c r="AE76" s="92" t="s">
        <v>637</v>
      </c>
      <c r="AF76" s="19" t="e">
        <f t="shared" si="2"/>
        <v>#VALUE!</v>
      </c>
      <c r="AG76" s="291">
        <v>43315</v>
      </c>
      <c r="AH76" s="1"/>
      <c r="AI76" s="10">
        <v>93</v>
      </c>
      <c r="AJ76" s="7">
        <v>43297</v>
      </c>
      <c r="AK76" s="1">
        <v>55000</v>
      </c>
      <c r="AL76" s="1" t="s">
        <v>122</v>
      </c>
      <c r="AQ76" s="291" t="s">
        <v>697</v>
      </c>
      <c r="AR76" s="31">
        <v>43325</v>
      </c>
      <c r="AS76" s="1">
        <f t="shared" si="3"/>
        <v>33</v>
      </c>
      <c r="AT76" s="1" t="s">
        <v>112</v>
      </c>
      <c r="AU76" s="291">
        <v>43374</v>
      </c>
      <c r="AV76" s="17">
        <f t="shared" si="6"/>
        <v>2916.6666666666642</v>
      </c>
      <c r="AW76">
        <f t="shared" si="5"/>
        <v>10</v>
      </c>
    </row>
    <row r="77" spans="1:49" ht="15.75" customHeight="1">
      <c r="A77" s="1"/>
      <c r="B77" s="1" t="s">
        <v>32</v>
      </c>
      <c r="C77" s="1" t="s">
        <v>148</v>
      </c>
      <c r="D77" s="1" t="s">
        <v>107</v>
      </c>
      <c r="E77" s="1" t="s">
        <v>109</v>
      </c>
      <c r="G77" s="1" t="s">
        <v>149</v>
      </c>
      <c r="I77" s="30" t="s">
        <v>698</v>
      </c>
      <c r="J77" s="291">
        <v>43298</v>
      </c>
      <c r="K77" s="20">
        <f t="shared" si="0"/>
        <v>7</v>
      </c>
      <c r="L77" s="1" t="s">
        <v>545</v>
      </c>
      <c r="M77" s="7">
        <v>43300</v>
      </c>
      <c r="N77" s="1" t="s">
        <v>186</v>
      </c>
      <c r="O77" s="1" t="s">
        <v>699</v>
      </c>
      <c r="P77" s="1" t="s">
        <v>700</v>
      </c>
      <c r="Q77" s="9" t="s">
        <v>701</v>
      </c>
      <c r="R77" s="1" t="s">
        <v>702</v>
      </c>
      <c r="S77" s="10" t="s">
        <v>246</v>
      </c>
      <c r="T77" s="299"/>
      <c r="U77" s="10">
        <v>1450</v>
      </c>
      <c r="V77" s="12">
        <v>0</v>
      </c>
      <c r="W77" s="1" t="s">
        <v>355</v>
      </c>
      <c r="X77" s="12"/>
      <c r="Y77" s="13"/>
      <c r="Z77" s="13">
        <v>107300</v>
      </c>
      <c r="AA77" s="15"/>
      <c r="AC77" s="10">
        <v>30</v>
      </c>
      <c r="AD77" s="1" t="s">
        <v>201</v>
      </c>
      <c r="AE77" s="10" t="s">
        <v>126</v>
      </c>
      <c r="AF77" s="19" t="e">
        <f t="shared" si="2"/>
        <v>#VALUE!</v>
      </c>
      <c r="AG77" s="291" t="s">
        <v>703</v>
      </c>
      <c r="AH77" s="1"/>
      <c r="AI77" s="10">
        <v>100</v>
      </c>
      <c r="AJ77" s="7">
        <v>43301</v>
      </c>
      <c r="AK77" s="1">
        <v>142000</v>
      </c>
      <c r="AL77" s="1" t="s">
        <v>122</v>
      </c>
      <c r="AM77" s="1">
        <v>104</v>
      </c>
      <c r="AN77" s="291">
        <v>43308</v>
      </c>
      <c r="AR77" s="31">
        <v>43322</v>
      </c>
      <c r="AS77" s="1">
        <f t="shared" si="3"/>
        <v>32</v>
      </c>
      <c r="AT77" s="1" t="s">
        <v>112</v>
      </c>
      <c r="AU77" s="291">
        <v>43322</v>
      </c>
      <c r="AV77" s="17">
        <f t="shared" si="6"/>
        <v>34700</v>
      </c>
      <c r="AW77">
        <f t="shared" si="5"/>
        <v>8</v>
      </c>
    </row>
    <row r="78" spans="1:49" ht="15.75" customHeight="1">
      <c r="A78" s="1"/>
      <c r="B78" s="1" t="s">
        <v>103</v>
      </c>
      <c r="C78" s="1" t="s">
        <v>104</v>
      </c>
      <c r="D78" s="1" t="s">
        <v>457</v>
      </c>
      <c r="E78" s="1" t="s">
        <v>109</v>
      </c>
      <c r="G78" s="1" t="s">
        <v>268</v>
      </c>
      <c r="I78" s="30" t="s">
        <v>704</v>
      </c>
      <c r="J78" s="291">
        <v>43299</v>
      </c>
      <c r="K78" s="20">
        <f t="shared" si="0"/>
        <v>7</v>
      </c>
      <c r="L78" s="1" t="s">
        <v>705</v>
      </c>
      <c r="M78" s="7">
        <v>43300</v>
      </c>
      <c r="N78" s="1" t="s">
        <v>517</v>
      </c>
      <c r="O78" s="1" t="s">
        <v>706</v>
      </c>
      <c r="P78" s="1" t="s">
        <v>707</v>
      </c>
      <c r="Q78" s="9" t="s">
        <v>708</v>
      </c>
      <c r="R78" s="1">
        <v>602</v>
      </c>
      <c r="S78" s="10" t="s">
        <v>71</v>
      </c>
      <c r="T78" s="299">
        <v>43305</v>
      </c>
      <c r="U78" s="10">
        <v>153000</v>
      </c>
      <c r="V78" s="12" t="s">
        <v>709</v>
      </c>
      <c r="W78" s="1" t="s">
        <v>122</v>
      </c>
      <c r="X78" s="12"/>
      <c r="Y78" s="13"/>
      <c r="Z78" s="13">
        <v>153000</v>
      </c>
      <c r="AA78" s="15"/>
      <c r="AC78" s="10">
        <v>10</v>
      </c>
      <c r="AD78" s="1" t="s">
        <v>201</v>
      </c>
      <c r="AE78" s="10" t="s">
        <v>637</v>
      </c>
      <c r="AF78" s="19" t="e">
        <f t="shared" si="2"/>
        <v>#VALUE!</v>
      </c>
      <c r="AG78" s="299">
        <v>43322</v>
      </c>
      <c r="AH78" s="1"/>
      <c r="AI78" s="10">
        <v>99</v>
      </c>
      <c r="AJ78" s="7">
        <v>43300</v>
      </c>
      <c r="AK78" s="1">
        <v>163000</v>
      </c>
      <c r="AL78" s="1" t="s">
        <v>122</v>
      </c>
      <c r="AP78" s="1" t="s">
        <v>657</v>
      </c>
      <c r="AQ78" s="291">
        <v>43320</v>
      </c>
      <c r="AR78" s="80">
        <v>43335</v>
      </c>
      <c r="AS78" s="1">
        <f t="shared" si="3"/>
        <v>34</v>
      </c>
      <c r="AT78" s="1" t="s">
        <v>112</v>
      </c>
      <c r="AU78" s="291">
        <v>43353</v>
      </c>
      <c r="AV78" s="17">
        <f t="shared" si="6"/>
        <v>10000</v>
      </c>
      <c r="AW78">
        <f t="shared" si="5"/>
        <v>9</v>
      </c>
    </row>
    <row r="79" spans="1:49" ht="15.75" customHeight="1">
      <c r="A79" s="1"/>
      <c r="B79" s="1" t="s">
        <v>103</v>
      </c>
      <c r="C79" s="1" t="s">
        <v>148</v>
      </c>
      <c r="D79" s="1" t="s">
        <v>107</v>
      </c>
      <c r="E79" s="1" t="s">
        <v>109</v>
      </c>
      <c r="G79" s="1" t="s">
        <v>149</v>
      </c>
      <c r="I79" s="30" t="s">
        <v>710</v>
      </c>
      <c r="J79" s="291">
        <v>43298</v>
      </c>
      <c r="K79" s="20">
        <f t="shared" si="0"/>
        <v>7</v>
      </c>
      <c r="L79" s="1" t="s">
        <v>545</v>
      </c>
      <c r="M79" s="7">
        <v>43299</v>
      </c>
      <c r="N79" s="1" t="s">
        <v>186</v>
      </c>
      <c r="O79" s="1" t="s">
        <v>711</v>
      </c>
      <c r="P79" s="1" t="s">
        <v>712</v>
      </c>
      <c r="Q79" s="9" t="s">
        <v>713</v>
      </c>
      <c r="R79" s="1">
        <v>92</v>
      </c>
      <c r="S79" s="10" t="s">
        <v>71</v>
      </c>
      <c r="T79" s="299">
        <v>43301</v>
      </c>
      <c r="U79" s="10">
        <v>13000</v>
      </c>
      <c r="V79" s="12" t="s">
        <v>121</v>
      </c>
      <c r="W79" s="1" t="s">
        <v>122</v>
      </c>
      <c r="X79" s="12"/>
      <c r="Y79" s="13"/>
      <c r="Z79" s="13">
        <v>13000</v>
      </c>
      <c r="AA79" s="15"/>
      <c r="AC79" s="10">
        <v>10</v>
      </c>
      <c r="AD79" s="1" t="s">
        <v>125</v>
      </c>
      <c r="AE79" s="10" t="s">
        <v>637</v>
      </c>
      <c r="AF79" s="19" t="e">
        <f t="shared" si="2"/>
        <v>#VALUE!</v>
      </c>
      <c r="AG79" s="291">
        <v>43322</v>
      </c>
      <c r="AH79" s="1"/>
      <c r="AI79" s="10">
        <v>96</v>
      </c>
      <c r="AJ79" s="7">
        <v>43299</v>
      </c>
      <c r="AK79" s="1">
        <v>34220</v>
      </c>
      <c r="AL79" s="1" t="s">
        <v>122</v>
      </c>
      <c r="AR79" s="10"/>
      <c r="AS79" s="1">
        <f t="shared" si="3"/>
        <v>0</v>
      </c>
      <c r="AT79" s="1" t="s">
        <v>112</v>
      </c>
      <c r="AU79" s="291">
        <v>43328</v>
      </c>
      <c r="AV79" s="17">
        <f t="shared" si="6"/>
        <v>21220</v>
      </c>
      <c r="AW79">
        <f t="shared" si="5"/>
        <v>8</v>
      </c>
    </row>
    <row r="80" spans="1:49" ht="15.75" customHeight="1">
      <c r="A80" s="1"/>
      <c r="B80" s="1" t="s">
        <v>32</v>
      </c>
      <c r="C80" s="1" t="s">
        <v>148</v>
      </c>
      <c r="D80" s="1" t="s">
        <v>714</v>
      </c>
      <c r="E80" s="1" t="s">
        <v>109</v>
      </c>
      <c r="G80" s="1" t="s">
        <v>149</v>
      </c>
      <c r="I80" s="1" t="s">
        <v>715</v>
      </c>
      <c r="J80" s="291">
        <v>43299</v>
      </c>
      <c r="K80" s="20">
        <f t="shared" si="0"/>
        <v>7</v>
      </c>
      <c r="L80" s="1" t="s">
        <v>545</v>
      </c>
      <c r="M80" s="7">
        <v>43301</v>
      </c>
      <c r="N80" s="1" t="s">
        <v>186</v>
      </c>
      <c r="O80" s="1" t="s">
        <v>629</v>
      </c>
      <c r="P80" s="7">
        <v>43311</v>
      </c>
      <c r="Q80" s="9" t="s">
        <v>716</v>
      </c>
      <c r="R80" s="1">
        <v>34</v>
      </c>
      <c r="S80" s="10" t="s">
        <v>246</v>
      </c>
      <c r="T80" s="299">
        <v>43311</v>
      </c>
      <c r="U80" s="10" t="s">
        <v>717</v>
      </c>
      <c r="V80" s="12">
        <v>0</v>
      </c>
      <c r="W80" s="1" t="s">
        <v>355</v>
      </c>
      <c r="X80" s="12"/>
      <c r="Y80" s="13"/>
      <c r="Z80" s="13">
        <v>199800</v>
      </c>
      <c r="AA80" s="15"/>
      <c r="AC80" s="10">
        <v>30</v>
      </c>
      <c r="AD80" s="1" t="s">
        <v>125</v>
      </c>
      <c r="AE80" s="10" t="s">
        <v>637</v>
      </c>
      <c r="AF80" s="19" t="e">
        <f t="shared" si="2"/>
        <v>#VALUE!</v>
      </c>
      <c r="AG80" s="291" t="s">
        <v>718</v>
      </c>
      <c r="AH80" s="1"/>
      <c r="AI80" s="10">
        <v>101</v>
      </c>
      <c r="AJ80" s="7">
        <v>43325</v>
      </c>
      <c r="AK80" s="1">
        <v>232000</v>
      </c>
      <c r="AL80" s="1" t="s">
        <v>122</v>
      </c>
      <c r="AR80" s="10"/>
      <c r="AS80" s="1">
        <f t="shared" si="3"/>
        <v>0</v>
      </c>
      <c r="AT80" s="1" t="s">
        <v>112</v>
      </c>
      <c r="AU80" s="291">
        <v>43334</v>
      </c>
      <c r="AV80" s="17">
        <f t="shared" si="6"/>
        <v>32200</v>
      </c>
      <c r="AW80">
        <f t="shared" si="5"/>
        <v>8</v>
      </c>
    </row>
    <row r="81" spans="1:49" ht="15.75" customHeight="1">
      <c r="A81" s="1"/>
      <c r="B81" s="1" t="s">
        <v>103</v>
      </c>
      <c r="C81" s="1" t="s">
        <v>148</v>
      </c>
      <c r="D81" s="1" t="s">
        <v>714</v>
      </c>
      <c r="E81" s="1" t="s">
        <v>109</v>
      </c>
      <c r="G81" s="1" t="s">
        <v>149</v>
      </c>
      <c r="I81" s="30" t="s">
        <v>719</v>
      </c>
      <c r="J81" s="291">
        <v>43300</v>
      </c>
      <c r="K81" s="20">
        <f t="shared" si="0"/>
        <v>7</v>
      </c>
      <c r="L81" s="1" t="s">
        <v>545</v>
      </c>
      <c r="M81" s="7">
        <v>43300</v>
      </c>
      <c r="N81" s="1" t="s">
        <v>720</v>
      </c>
      <c r="O81" s="1" t="s">
        <v>721</v>
      </c>
      <c r="P81" s="7">
        <v>43300</v>
      </c>
      <c r="Q81" s="9" t="s">
        <v>722</v>
      </c>
      <c r="R81" s="1">
        <v>474</v>
      </c>
      <c r="S81" s="10" t="s">
        <v>71</v>
      </c>
      <c r="T81" s="299">
        <v>43300</v>
      </c>
      <c r="U81" s="10">
        <v>2800</v>
      </c>
      <c r="V81" s="12" t="s">
        <v>121</v>
      </c>
      <c r="W81" s="1" t="s">
        <v>122</v>
      </c>
      <c r="X81" s="12"/>
      <c r="Y81" s="13"/>
      <c r="Z81" s="13">
        <v>3000</v>
      </c>
      <c r="AA81" s="15"/>
      <c r="AC81" s="10">
        <v>10</v>
      </c>
      <c r="AD81" s="1" t="s">
        <v>125</v>
      </c>
      <c r="AE81" s="10" t="s">
        <v>126</v>
      </c>
      <c r="AF81" s="19" t="e">
        <f t="shared" si="2"/>
        <v>#VALUE!</v>
      </c>
      <c r="AH81" s="1"/>
      <c r="AI81" s="10">
        <v>102</v>
      </c>
      <c r="AJ81" s="7">
        <v>43301</v>
      </c>
      <c r="AK81" s="1">
        <v>25000</v>
      </c>
      <c r="AL81" s="1" t="s">
        <v>122</v>
      </c>
      <c r="AQ81" s="291" t="s">
        <v>723</v>
      </c>
      <c r="AR81" s="10"/>
      <c r="AS81" s="1">
        <f t="shared" si="3"/>
        <v>0</v>
      </c>
      <c r="AT81" s="1" t="s">
        <v>112</v>
      </c>
      <c r="AU81" s="291">
        <v>43347</v>
      </c>
      <c r="AV81" s="17">
        <f t="shared" si="6"/>
        <v>22000</v>
      </c>
      <c r="AW81">
        <f t="shared" si="5"/>
        <v>9</v>
      </c>
    </row>
    <row r="82" spans="1:49" ht="15.75" customHeight="1">
      <c r="A82" s="1"/>
      <c r="B82" s="1" t="s">
        <v>103</v>
      </c>
      <c r="C82" s="1" t="s">
        <v>104</v>
      </c>
      <c r="D82" s="1" t="s">
        <v>714</v>
      </c>
      <c r="E82" s="1" t="s">
        <v>109</v>
      </c>
      <c r="G82" s="1" t="s">
        <v>268</v>
      </c>
      <c r="I82" s="30" t="s">
        <v>724</v>
      </c>
      <c r="J82" s="291">
        <v>43300</v>
      </c>
      <c r="K82" s="20">
        <f t="shared" si="0"/>
        <v>7</v>
      </c>
      <c r="L82" s="1" t="s">
        <v>503</v>
      </c>
      <c r="M82" s="7">
        <v>43300</v>
      </c>
      <c r="N82" s="1" t="s">
        <v>271</v>
      </c>
      <c r="O82" s="1" t="s">
        <v>504</v>
      </c>
      <c r="P82" s="7">
        <v>43305</v>
      </c>
      <c r="Q82" s="9" t="s">
        <v>725</v>
      </c>
      <c r="R82" s="1">
        <v>78</v>
      </c>
      <c r="S82" s="10" t="s">
        <v>71</v>
      </c>
      <c r="T82" s="299">
        <v>43336</v>
      </c>
      <c r="U82" s="10">
        <v>180000</v>
      </c>
      <c r="V82" s="12" t="s">
        <v>441</v>
      </c>
      <c r="W82" s="1" t="s">
        <v>122</v>
      </c>
      <c r="X82" s="12"/>
      <c r="Y82" s="13"/>
      <c r="Z82" s="13">
        <v>187500</v>
      </c>
      <c r="AA82" s="15"/>
      <c r="AC82" s="10">
        <v>10</v>
      </c>
      <c r="AD82" s="1" t="s">
        <v>125</v>
      </c>
      <c r="AE82" s="10" t="s">
        <v>126</v>
      </c>
      <c r="AF82" s="19" t="e">
        <f t="shared" si="2"/>
        <v>#VALUE!</v>
      </c>
      <c r="AG82" s="291">
        <v>43329</v>
      </c>
      <c r="AH82" s="1"/>
      <c r="AI82" s="10">
        <v>98</v>
      </c>
      <c r="AJ82" s="7">
        <v>43300</v>
      </c>
      <c r="AK82" s="1">
        <v>195000</v>
      </c>
      <c r="AL82" s="1" t="s">
        <v>122</v>
      </c>
      <c r="AP82" s="1" t="s">
        <v>726</v>
      </c>
      <c r="AQ82" s="291">
        <v>43313</v>
      </c>
      <c r="AR82" s="31">
        <v>43336</v>
      </c>
      <c r="AS82" s="1">
        <f t="shared" si="3"/>
        <v>34</v>
      </c>
      <c r="AT82" s="1" t="s">
        <v>112</v>
      </c>
      <c r="AU82" s="291">
        <v>43355</v>
      </c>
      <c r="AV82" s="17">
        <f t="shared" si="6"/>
        <v>7500</v>
      </c>
      <c r="AW82">
        <f t="shared" si="5"/>
        <v>9</v>
      </c>
    </row>
    <row r="83" spans="1:49" ht="15.75" customHeight="1">
      <c r="A83" s="1"/>
      <c r="B83" s="1" t="s">
        <v>103</v>
      </c>
      <c r="C83" s="1" t="s">
        <v>148</v>
      </c>
      <c r="D83" s="1" t="s">
        <v>714</v>
      </c>
      <c r="E83" s="1" t="s">
        <v>109</v>
      </c>
      <c r="G83" s="1" t="s">
        <v>149</v>
      </c>
      <c r="I83" s="30" t="s">
        <v>727</v>
      </c>
      <c r="J83" s="291">
        <v>43301</v>
      </c>
      <c r="K83" s="20">
        <f t="shared" si="0"/>
        <v>7</v>
      </c>
      <c r="L83" s="1" t="s">
        <v>166</v>
      </c>
      <c r="M83" s="7">
        <v>43301</v>
      </c>
      <c r="N83" s="1" t="s">
        <v>728</v>
      </c>
      <c r="O83" s="1" t="s">
        <v>81</v>
      </c>
      <c r="P83" s="7">
        <v>43304</v>
      </c>
      <c r="Q83" s="9" t="s">
        <v>729</v>
      </c>
      <c r="R83" s="1">
        <v>199</v>
      </c>
      <c r="S83" s="10" t="s">
        <v>71</v>
      </c>
      <c r="T83" s="299">
        <v>43304</v>
      </c>
      <c r="U83" s="10">
        <v>18000</v>
      </c>
      <c r="V83" s="12" t="s">
        <v>441</v>
      </c>
      <c r="W83" s="1" t="s">
        <v>122</v>
      </c>
      <c r="X83" s="12"/>
      <c r="Y83" s="13"/>
      <c r="Z83" s="13">
        <v>18750</v>
      </c>
      <c r="AA83" s="15"/>
      <c r="AC83" s="10">
        <v>10</v>
      </c>
      <c r="AD83" s="1" t="s">
        <v>125</v>
      </c>
      <c r="AE83" s="10" t="s">
        <v>126</v>
      </c>
      <c r="AF83" s="19" t="e">
        <f t="shared" si="2"/>
        <v>#VALUE!</v>
      </c>
      <c r="AH83" s="1"/>
      <c r="AI83" s="10" t="s">
        <v>730</v>
      </c>
      <c r="AJ83" s="7">
        <v>43304</v>
      </c>
      <c r="AK83" s="1">
        <v>25000</v>
      </c>
      <c r="AL83" s="1" t="s">
        <v>122</v>
      </c>
      <c r="AR83" s="10"/>
      <c r="AS83" s="1">
        <f t="shared" si="3"/>
        <v>0</v>
      </c>
      <c r="AT83" s="1" t="s">
        <v>112</v>
      </c>
      <c r="AU83" s="291">
        <v>43347</v>
      </c>
      <c r="AV83" s="17">
        <f t="shared" si="6"/>
        <v>6250</v>
      </c>
      <c r="AW83">
        <f t="shared" si="5"/>
        <v>9</v>
      </c>
    </row>
    <row r="84" spans="1:49" ht="15.75" customHeight="1">
      <c r="A84" s="1"/>
      <c r="B84" s="1" t="s">
        <v>103</v>
      </c>
      <c r="C84" s="1" t="s">
        <v>104</v>
      </c>
      <c r="D84" s="1" t="s">
        <v>714</v>
      </c>
      <c r="E84" s="1" t="s">
        <v>109</v>
      </c>
      <c r="G84" s="1" t="s">
        <v>268</v>
      </c>
      <c r="I84" s="1" t="s">
        <v>727</v>
      </c>
      <c r="J84" s="291">
        <v>43301</v>
      </c>
      <c r="K84" s="20">
        <f t="shared" si="0"/>
        <v>7</v>
      </c>
      <c r="L84" s="1" t="s">
        <v>306</v>
      </c>
      <c r="M84" s="7">
        <v>43303</v>
      </c>
      <c r="N84" s="1" t="s">
        <v>271</v>
      </c>
      <c r="O84" s="1" t="s">
        <v>540</v>
      </c>
      <c r="P84" s="7">
        <v>43307</v>
      </c>
      <c r="Q84" s="9" t="s">
        <v>731</v>
      </c>
      <c r="R84" s="1">
        <v>63</v>
      </c>
      <c r="S84" s="10" t="s">
        <v>71</v>
      </c>
      <c r="T84" s="299">
        <v>43307</v>
      </c>
      <c r="U84" s="10">
        <v>100000</v>
      </c>
      <c r="V84" s="12" t="s">
        <v>441</v>
      </c>
      <c r="W84" s="1" t="s">
        <v>122</v>
      </c>
      <c r="X84" s="12"/>
      <c r="Y84" s="13"/>
      <c r="Z84" s="13">
        <v>104167</v>
      </c>
      <c r="AA84" s="15"/>
      <c r="AC84" s="10">
        <v>10</v>
      </c>
      <c r="AD84" s="1" t="s">
        <v>125</v>
      </c>
      <c r="AE84" s="10" t="s">
        <v>126</v>
      </c>
      <c r="AF84" s="19" t="e">
        <f t="shared" si="2"/>
        <v>#VALUE!</v>
      </c>
      <c r="AG84" s="291">
        <v>43326</v>
      </c>
      <c r="AH84" s="1"/>
      <c r="AI84" s="10">
        <v>103</v>
      </c>
      <c r="AJ84" s="7">
        <v>43303</v>
      </c>
      <c r="AK84" s="1">
        <v>118000</v>
      </c>
      <c r="AL84" s="1" t="s">
        <v>122</v>
      </c>
      <c r="AM84" s="1">
        <v>103</v>
      </c>
      <c r="AN84" s="291">
        <v>43307</v>
      </c>
      <c r="AP84" s="1" t="s">
        <v>726</v>
      </c>
      <c r="AQ84" s="291">
        <v>43313</v>
      </c>
      <c r="AR84" s="31">
        <v>43338</v>
      </c>
      <c r="AS84" s="1">
        <f t="shared" si="3"/>
        <v>35</v>
      </c>
      <c r="AT84" s="1" t="s">
        <v>112</v>
      </c>
      <c r="AU84" s="291">
        <v>43350</v>
      </c>
      <c r="AV84" s="17">
        <f t="shared" si="6"/>
        <v>13833</v>
      </c>
      <c r="AW84">
        <f t="shared" si="5"/>
        <v>9</v>
      </c>
    </row>
    <row r="85" spans="1:49" ht="15.75" customHeight="1">
      <c r="A85" s="1"/>
      <c r="B85" s="1" t="s">
        <v>103</v>
      </c>
      <c r="C85" s="1" t="s">
        <v>104</v>
      </c>
      <c r="D85" s="1" t="s">
        <v>714</v>
      </c>
      <c r="E85" s="1" t="s">
        <v>109</v>
      </c>
      <c r="G85" s="1" t="s">
        <v>268</v>
      </c>
      <c r="I85" s="30" t="s">
        <v>732</v>
      </c>
      <c r="J85" s="291">
        <v>43304</v>
      </c>
      <c r="K85" s="20">
        <f t="shared" si="0"/>
        <v>7</v>
      </c>
      <c r="L85" s="1" t="s">
        <v>503</v>
      </c>
      <c r="M85" s="7">
        <v>43305</v>
      </c>
      <c r="N85" s="1" t="s">
        <v>271</v>
      </c>
      <c r="O85" s="1" t="s">
        <v>504</v>
      </c>
      <c r="P85" s="7">
        <v>43311</v>
      </c>
      <c r="Q85" s="9" t="s">
        <v>731</v>
      </c>
      <c r="R85" s="1">
        <v>64</v>
      </c>
      <c r="S85" s="10" t="s">
        <v>71</v>
      </c>
      <c r="T85" s="299">
        <v>43311</v>
      </c>
      <c r="U85" s="10">
        <v>170000</v>
      </c>
      <c r="V85" s="12" t="s">
        <v>441</v>
      </c>
      <c r="W85" s="1" t="s">
        <v>122</v>
      </c>
      <c r="X85" s="12"/>
      <c r="Y85" s="13"/>
      <c r="Z85" s="13">
        <v>177084</v>
      </c>
      <c r="AA85" s="15"/>
      <c r="AC85" s="10">
        <v>10</v>
      </c>
      <c r="AD85" s="1" t="s">
        <v>125</v>
      </c>
      <c r="AE85" s="10" t="s">
        <v>126</v>
      </c>
      <c r="AF85" s="19" t="e">
        <f t="shared" si="2"/>
        <v>#VALUE!</v>
      </c>
      <c r="AG85" s="291">
        <v>43326</v>
      </c>
      <c r="AH85" s="1"/>
      <c r="AI85" s="10">
        <v>105</v>
      </c>
      <c r="AJ85" s="7">
        <v>43305</v>
      </c>
      <c r="AK85" s="1">
        <v>190000</v>
      </c>
      <c r="AL85" s="1" t="s">
        <v>122</v>
      </c>
      <c r="AP85" s="1" t="s">
        <v>726</v>
      </c>
      <c r="AQ85" s="291">
        <v>43313</v>
      </c>
      <c r="AR85" s="31">
        <v>43342</v>
      </c>
      <c r="AS85" s="1">
        <f t="shared" si="3"/>
        <v>35</v>
      </c>
      <c r="AT85" s="1" t="s">
        <v>112</v>
      </c>
      <c r="AU85" s="291">
        <v>43355</v>
      </c>
      <c r="AV85" s="17">
        <f t="shared" si="6"/>
        <v>12916</v>
      </c>
      <c r="AW85">
        <f t="shared" si="5"/>
        <v>9</v>
      </c>
    </row>
    <row r="86" spans="1:49" ht="15.75" customHeight="1">
      <c r="A86" s="1"/>
      <c r="B86" s="1" t="s">
        <v>103</v>
      </c>
      <c r="C86" s="1" t="s">
        <v>104</v>
      </c>
      <c r="D86" s="1" t="s">
        <v>402</v>
      </c>
      <c r="E86" s="1" t="s">
        <v>109</v>
      </c>
      <c r="G86" s="1" t="s">
        <v>733</v>
      </c>
      <c r="I86" s="30" t="s">
        <v>734</v>
      </c>
      <c r="J86" s="291">
        <v>43305</v>
      </c>
      <c r="K86" s="20">
        <f t="shared" si="0"/>
        <v>7</v>
      </c>
      <c r="L86" s="1" t="s">
        <v>735</v>
      </c>
      <c r="M86" s="7">
        <v>43305</v>
      </c>
      <c r="N86" s="1" t="s">
        <v>736</v>
      </c>
      <c r="O86" s="1" t="s">
        <v>737</v>
      </c>
      <c r="P86" s="7">
        <v>43306</v>
      </c>
      <c r="Q86" s="9" t="s">
        <v>738</v>
      </c>
      <c r="R86" s="1" t="s">
        <v>86</v>
      </c>
      <c r="S86" s="10" t="s">
        <v>71</v>
      </c>
      <c r="T86" s="299">
        <v>43306</v>
      </c>
      <c r="U86" s="10">
        <v>9000</v>
      </c>
      <c r="V86" s="12" t="s">
        <v>441</v>
      </c>
      <c r="W86" s="1" t="s">
        <v>122</v>
      </c>
      <c r="X86" s="12"/>
      <c r="Y86" s="13"/>
      <c r="Z86" s="13">
        <v>9375</v>
      </c>
      <c r="AA86" s="15"/>
      <c r="AC86" s="10">
        <v>10</v>
      </c>
      <c r="AD86" s="1" t="s">
        <v>201</v>
      </c>
      <c r="AE86" s="10" t="s">
        <v>637</v>
      </c>
      <c r="AF86" s="19" t="e">
        <f t="shared" si="2"/>
        <v>#VALUE!</v>
      </c>
      <c r="AG86" s="291">
        <v>43326</v>
      </c>
      <c r="AH86" s="1"/>
      <c r="AI86" s="10">
        <v>106</v>
      </c>
      <c r="AJ86" s="7">
        <v>43305</v>
      </c>
      <c r="AK86" s="1">
        <v>12000</v>
      </c>
      <c r="AL86" s="1" t="s">
        <v>122</v>
      </c>
      <c r="AM86" s="1">
        <v>102</v>
      </c>
      <c r="AN86" s="291">
        <v>43306</v>
      </c>
      <c r="AP86" s="1" t="s">
        <v>739</v>
      </c>
      <c r="AQ86" s="291">
        <v>43326</v>
      </c>
      <c r="AR86" s="80">
        <v>43358</v>
      </c>
      <c r="AS86" s="1">
        <f t="shared" si="3"/>
        <v>37</v>
      </c>
      <c r="AT86" s="1" t="s">
        <v>71</v>
      </c>
      <c r="AU86" s="291">
        <v>43412</v>
      </c>
      <c r="AV86" s="17">
        <f t="shared" si="6"/>
        <v>2625</v>
      </c>
      <c r="AW86">
        <f t="shared" si="5"/>
        <v>11</v>
      </c>
    </row>
    <row r="87" spans="1:49" ht="15.75" customHeight="1">
      <c r="A87" s="1"/>
      <c r="B87" s="1" t="s">
        <v>103</v>
      </c>
      <c r="C87" s="1" t="s">
        <v>255</v>
      </c>
      <c r="D87" s="1" t="s">
        <v>402</v>
      </c>
      <c r="E87" s="1" t="s">
        <v>109</v>
      </c>
      <c r="G87" s="1" t="s">
        <v>632</v>
      </c>
      <c r="I87" s="30" t="s">
        <v>740</v>
      </c>
      <c r="J87" s="291">
        <v>43305</v>
      </c>
      <c r="K87" s="20">
        <f t="shared" si="0"/>
        <v>7</v>
      </c>
      <c r="L87" s="1" t="s">
        <v>741</v>
      </c>
      <c r="M87" s="7">
        <v>43306</v>
      </c>
      <c r="N87" s="1" t="s">
        <v>742</v>
      </c>
      <c r="O87" s="1" t="s">
        <v>634</v>
      </c>
      <c r="P87" s="7">
        <v>43309</v>
      </c>
      <c r="Q87" s="9" t="s">
        <v>743</v>
      </c>
      <c r="R87" s="1">
        <v>2509</v>
      </c>
      <c r="S87" s="10" t="s">
        <v>71</v>
      </c>
      <c r="T87" s="299">
        <v>43309</v>
      </c>
      <c r="U87" s="10">
        <v>35000</v>
      </c>
      <c r="V87" s="12" t="s">
        <v>121</v>
      </c>
      <c r="W87" s="1" t="s">
        <v>122</v>
      </c>
      <c r="X87" s="12"/>
      <c r="Y87" s="13"/>
      <c r="Z87" s="13">
        <v>35000</v>
      </c>
      <c r="AA87" s="15"/>
      <c r="AC87" s="10">
        <v>10</v>
      </c>
      <c r="AD87" s="1" t="s">
        <v>125</v>
      </c>
      <c r="AE87" s="10" t="s">
        <v>637</v>
      </c>
      <c r="AF87" s="19" t="e">
        <f t="shared" si="2"/>
        <v>#VALUE!</v>
      </c>
      <c r="AG87" s="291">
        <v>43327</v>
      </c>
      <c r="AH87" s="1"/>
      <c r="AI87" s="10">
        <v>108</v>
      </c>
      <c r="AJ87" s="7">
        <v>43305</v>
      </c>
      <c r="AK87" s="1">
        <v>37000</v>
      </c>
      <c r="AL87" s="1" t="s">
        <v>122</v>
      </c>
      <c r="AR87" s="31">
        <v>43322</v>
      </c>
      <c r="AS87" s="1">
        <f t="shared" si="3"/>
        <v>32</v>
      </c>
      <c r="AT87" s="1" t="s">
        <v>112</v>
      </c>
      <c r="AU87" s="291">
        <v>43322</v>
      </c>
      <c r="AV87" s="17">
        <f t="shared" si="6"/>
        <v>2000</v>
      </c>
      <c r="AW87">
        <f t="shared" si="5"/>
        <v>8</v>
      </c>
    </row>
    <row r="88" spans="1:49" ht="16.5" customHeight="1">
      <c r="A88" s="1"/>
      <c r="B88" s="1" t="s">
        <v>103</v>
      </c>
      <c r="C88" s="1" t="s">
        <v>104</v>
      </c>
      <c r="D88" s="1" t="s">
        <v>714</v>
      </c>
      <c r="E88" s="1" t="s">
        <v>109</v>
      </c>
      <c r="G88" s="1" t="s">
        <v>111</v>
      </c>
      <c r="I88" s="30" t="s">
        <v>744</v>
      </c>
      <c r="J88" s="291">
        <v>43306</v>
      </c>
      <c r="K88" s="20">
        <f t="shared" si="0"/>
        <v>7</v>
      </c>
      <c r="L88" s="1" t="s">
        <v>556</v>
      </c>
      <c r="M88" s="7">
        <v>43307</v>
      </c>
      <c r="N88" s="1" t="s">
        <v>745</v>
      </c>
      <c r="O88" s="1" t="s">
        <v>746</v>
      </c>
      <c r="P88" s="7">
        <v>43308</v>
      </c>
      <c r="Q88" s="9" t="s">
        <v>747</v>
      </c>
      <c r="R88" s="1">
        <v>59</v>
      </c>
      <c r="S88" s="10" t="s">
        <v>71</v>
      </c>
      <c r="T88" s="299">
        <v>43278</v>
      </c>
      <c r="U88" s="10">
        <v>28000</v>
      </c>
      <c r="V88" s="12" t="s">
        <v>441</v>
      </c>
      <c r="W88" s="1" t="s">
        <v>122</v>
      </c>
      <c r="X88" s="12"/>
      <c r="Y88" s="13"/>
      <c r="Z88" s="13">
        <v>29167</v>
      </c>
      <c r="AA88" s="15"/>
      <c r="AC88" s="10">
        <v>10</v>
      </c>
      <c r="AD88" s="1" t="s">
        <v>246</v>
      </c>
      <c r="AE88" s="10" t="s">
        <v>126</v>
      </c>
      <c r="AF88" s="19" t="e">
        <f t="shared" si="2"/>
        <v>#VALUE!</v>
      </c>
      <c r="AH88" s="1"/>
      <c r="AI88" s="10">
        <v>107</v>
      </c>
      <c r="AJ88" s="7">
        <v>43307</v>
      </c>
      <c r="AK88" s="1">
        <v>38000</v>
      </c>
      <c r="AL88" s="1" t="s">
        <v>122</v>
      </c>
      <c r="AP88" s="1" t="s">
        <v>748</v>
      </c>
      <c r="AQ88" s="291">
        <v>43326</v>
      </c>
      <c r="AR88" s="80">
        <v>43342</v>
      </c>
      <c r="AS88" s="1">
        <f t="shared" si="3"/>
        <v>35</v>
      </c>
      <c r="AT88" s="1" t="s">
        <v>112</v>
      </c>
      <c r="AU88" s="291">
        <v>43328</v>
      </c>
      <c r="AV88" s="17">
        <f t="shared" si="6"/>
        <v>8833</v>
      </c>
      <c r="AW88">
        <f t="shared" si="5"/>
        <v>8</v>
      </c>
    </row>
    <row r="89" spans="1:49" ht="15.75" customHeight="1">
      <c r="A89" s="1"/>
      <c r="B89" s="1" t="s">
        <v>103</v>
      </c>
      <c r="C89" s="1" t="s">
        <v>104</v>
      </c>
      <c r="D89" s="1" t="s">
        <v>402</v>
      </c>
      <c r="E89" s="1" t="s">
        <v>109</v>
      </c>
      <c r="G89" s="1" t="s">
        <v>111</v>
      </c>
      <c r="I89" s="30" t="s">
        <v>749</v>
      </c>
      <c r="J89" s="291">
        <v>43307</v>
      </c>
      <c r="K89" s="20">
        <f t="shared" si="0"/>
        <v>7</v>
      </c>
      <c r="L89" s="1" t="s">
        <v>556</v>
      </c>
      <c r="M89" s="7">
        <v>43308</v>
      </c>
      <c r="N89" s="1" t="s">
        <v>745</v>
      </c>
      <c r="O89" s="1" t="s">
        <v>746</v>
      </c>
      <c r="P89" s="7">
        <v>43311</v>
      </c>
      <c r="Q89" s="9" t="s">
        <v>750</v>
      </c>
      <c r="R89" s="1">
        <v>150</v>
      </c>
      <c r="S89" s="10" t="s">
        <v>71</v>
      </c>
      <c r="T89" s="299">
        <v>43312</v>
      </c>
      <c r="U89" s="10">
        <v>37000</v>
      </c>
      <c r="V89" s="12" t="s">
        <v>441</v>
      </c>
      <c r="W89" s="1" t="s">
        <v>122</v>
      </c>
      <c r="X89" s="12"/>
      <c r="Y89" s="13"/>
      <c r="Z89" s="13">
        <v>38542</v>
      </c>
      <c r="AA89" s="15"/>
      <c r="AC89" s="10">
        <v>10</v>
      </c>
      <c r="AD89" s="1" t="s">
        <v>246</v>
      </c>
      <c r="AE89" s="10" t="s">
        <v>126</v>
      </c>
      <c r="AF89" s="19" t="e">
        <f t="shared" si="2"/>
        <v>#VALUE!</v>
      </c>
      <c r="AG89" s="291">
        <v>43329</v>
      </c>
      <c r="AH89" s="1"/>
      <c r="AI89" s="10">
        <v>109</v>
      </c>
      <c r="AJ89" s="7">
        <v>43308</v>
      </c>
      <c r="AK89" s="1">
        <v>45000</v>
      </c>
      <c r="AL89" s="1" t="s">
        <v>122</v>
      </c>
      <c r="AP89" s="30" t="s">
        <v>748</v>
      </c>
      <c r="AQ89" s="291">
        <v>43326</v>
      </c>
      <c r="AR89" s="80">
        <v>43342</v>
      </c>
      <c r="AS89" s="1">
        <f t="shared" si="3"/>
        <v>35</v>
      </c>
      <c r="AT89" s="1" t="s">
        <v>112</v>
      </c>
      <c r="AU89" s="291">
        <v>43328</v>
      </c>
      <c r="AV89" s="17">
        <f t="shared" si="6"/>
        <v>6458</v>
      </c>
      <c r="AW89">
        <f t="shared" si="5"/>
        <v>8</v>
      </c>
    </row>
    <row r="90" spans="1:49" ht="15.75" customHeight="1">
      <c r="A90" s="1"/>
      <c r="B90" s="1" t="s">
        <v>103</v>
      </c>
      <c r="C90" s="1" t="s">
        <v>104</v>
      </c>
      <c r="D90" s="1" t="s">
        <v>402</v>
      </c>
      <c r="E90" s="1" t="s">
        <v>109</v>
      </c>
      <c r="G90" s="1" t="s">
        <v>111</v>
      </c>
      <c r="I90" s="30" t="s">
        <v>751</v>
      </c>
      <c r="J90" s="291">
        <v>43307</v>
      </c>
      <c r="K90" s="20">
        <f t="shared" si="0"/>
        <v>7</v>
      </c>
      <c r="L90" s="1" t="s">
        <v>556</v>
      </c>
      <c r="M90" s="7">
        <v>43308</v>
      </c>
      <c r="N90" s="1" t="s">
        <v>745</v>
      </c>
      <c r="O90" s="1" t="s">
        <v>746</v>
      </c>
      <c r="P90" s="7">
        <v>43311</v>
      </c>
      <c r="Q90" s="9" t="s">
        <v>750</v>
      </c>
      <c r="R90" s="1">
        <v>149</v>
      </c>
      <c r="S90" s="10" t="s">
        <v>71</v>
      </c>
      <c r="T90" s="299">
        <v>43311</v>
      </c>
      <c r="U90" s="10">
        <v>37000</v>
      </c>
      <c r="V90" s="12" t="s">
        <v>441</v>
      </c>
      <c r="W90" s="1" t="s">
        <v>122</v>
      </c>
      <c r="X90" s="12"/>
      <c r="Y90" s="13"/>
      <c r="Z90" s="13">
        <v>38542</v>
      </c>
      <c r="AA90" s="15"/>
      <c r="AC90" s="10">
        <v>10</v>
      </c>
      <c r="AD90" s="1" t="s">
        <v>246</v>
      </c>
      <c r="AE90" s="10" t="s">
        <v>126</v>
      </c>
      <c r="AF90" s="19" t="e">
        <f t="shared" si="2"/>
        <v>#VALUE!</v>
      </c>
      <c r="AG90" s="291">
        <v>43329</v>
      </c>
      <c r="AH90" s="1"/>
      <c r="AI90" s="10">
        <v>110</v>
      </c>
      <c r="AJ90" s="7">
        <v>43339</v>
      </c>
      <c r="AK90" s="1">
        <v>38000</v>
      </c>
      <c r="AL90" s="1" t="s">
        <v>122</v>
      </c>
      <c r="AP90" s="1" t="s">
        <v>748</v>
      </c>
      <c r="AQ90" s="291">
        <v>43326</v>
      </c>
      <c r="AR90" s="80">
        <v>43342</v>
      </c>
      <c r="AS90" s="1">
        <f t="shared" si="3"/>
        <v>35</v>
      </c>
      <c r="AT90" s="1" t="s">
        <v>112</v>
      </c>
      <c r="AU90" s="291">
        <v>43328</v>
      </c>
      <c r="AV90" s="17">
        <f t="shared" si="6"/>
        <v>-542</v>
      </c>
      <c r="AW90">
        <f t="shared" si="5"/>
        <v>8</v>
      </c>
    </row>
    <row r="91" spans="1:49" ht="15.75" customHeight="1">
      <c r="A91" s="1"/>
      <c r="B91" s="1" t="s">
        <v>103</v>
      </c>
      <c r="C91" s="1" t="s">
        <v>148</v>
      </c>
      <c r="D91" s="1" t="s">
        <v>714</v>
      </c>
      <c r="E91" s="1" t="s">
        <v>109</v>
      </c>
      <c r="G91" s="1" t="s">
        <v>149</v>
      </c>
      <c r="I91" s="30" t="s">
        <v>752</v>
      </c>
      <c r="J91" s="291">
        <v>43308</v>
      </c>
      <c r="K91" s="20">
        <f t="shared" si="0"/>
        <v>7</v>
      </c>
      <c r="L91" s="1" t="s">
        <v>545</v>
      </c>
      <c r="M91" s="7">
        <v>43309</v>
      </c>
      <c r="N91" s="1" t="s">
        <v>186</v>
      </c>
      <c r="O91" s="1" t="s">
        <v>166</v>
      </c>
      <c r="P91" s="7">
        <v>43311</v>
      </c>
      <c r="Q91" s="9" t="s">
        <v>713</v>
      </c>
      <c r="R91" s="1">
        <v>100</v>
      </c>
      <c r="S91" s="10" t="s">
        <v>71</v>
      </c>
      <c r="T91" s="299">
        <v>43311</v>
      </c>
      <c r="U91" s="10">
        <v>15000</v>
      </c>
      <c r="V91" s="12" t="s">
        <v>121</v>
      </c>
      <c r="W91" s="1" t="s">
        <v>122</v>
      </c>
      <c r="X91" s="12"/>
      <c r="Y91" s="13"/>
      <c r="Z91" s="13">
        <v>15000</v>
      </c>
      <c r="AA91" s="15"/>
      <c r="AC91" s="10">
        <v>10</v>
      </c>
      <c r="AD91" s="1" t="s">
        <v>125</v>
      </c>
      <c r="AE91" s="10" t="s">
        <v>637</v>
      </c>
      <c r="AF91" s="19" t="e">
        <f t="shared" si="2"/>
        <v>#VALUE!</v>
      </c>
      <c r="AG91" s="291">
        <v>43322</v>
      </c>
      <c r="AH91" s="1"/>
      <c r="AI91" s="10">
        <v>111</v>
      </c>
      <c r="AJ91" s="7">
        <v>43309</v>
      </c>
      <c r="AK91" s="1">
        <v>30000</v>
      </c>
      <c r="AL91" s="1" t="s">
        <v>122</v>
      </c>
      <c r="AR91" s="10"/>
      <c r="AS91" s="1">
        <f t="shared" si="3"/>
        <v>0</v>
      </c>
      <c r="AT91" s="1" t="s">
        <v>112</v>
      </c>
      <c r="AU91" s="291">
        <v>43334</v>
      </c>
      <c r="AV91" s="17">
        <f t="shared" si="6"/>
        <v>15000</v>
      </c>
      <c r="AW91">
        <f t="shared" si="5"/>
        <v>8</v>
      </c>
    </row>
    <row r="92" spans="1:49" ht="15.75" customHeight="1">
      <c r="A92" s="1"/>
      <c r="B92" s="1" t="s">
        <v>103</v>
      </c>
      <c r="C92" s="1" t="s">
        <v>104</v>
      </c>
      <c r="D92" s="1" t="s">
        <v>402</v>
      </c>
      <c r="E92" s="1" t="s">
        <v>109</v>
      </c>
      <c r="G92" s="1" t="s">
        <v>733</v>
      </c>
      <c r="I92" s="30" t="s">
        <v>753</v>
      </c>
      <c r="J92" s="291">
        <v>43308</v>
      </c>
      <c r="K92" s="20">
        <f t="shared" si="0"/>
        <v>7</v>
      </c>
      <c r="L92" s="1" t="s">
        <v>754</v>
      </c>
      <c r="M92" s="7">
        <v>43309</v>
      </c>
      <c r="N92" s="1" t="s">
        <v>755</v>
      </c>
      <c r="O92" s="1" t="s">
        <v>634</v>
      </c>
      <c r="P92" s="7">
        <v>43312</v>
      </c>
      <c r="Q92" s="9" t="s">
        <v>756</v>
      </c>
      <c r="R92" s="1" t="s">
        <v>80</v>
      </c>
      <c r="S92" s="10" t="s">
        <v>71</v>
      </c>
      <c r="T92" s="299">
        <v>43312</v>
      </c>
      <c r="U92" s="10">
        <v>50000</v>
      </c>
      <c r="V92" s="12" t="s">
        <v>441</v>
      </c>
      <c r="W92" s="1" t="s">
        <v>122</v>
      </c>
      <c r="X92" s="12"/>
      <c r="Y92" s="13"/>
      <c r="Z92" s="13">
        <v>52084</v>
      </c>
      <c r="AA92" s="15"/>
      <c r="AC92" s="10">
        <v>10</v>
      </c>
      <c r="AD92" s="1" t="s">
        <v>246</v>
      </c>
      <c r="AE92" s="10" t="s">
        <v>637</v>
      </c>
      <c r="AF92" s="19" t="e">
        <f t="shared" si="2"/>
        <v>#VALUE!</v>
      </c>
      <c r="AG92" s="291">
        <v>43321</v>
      </c>
      <c r="AH92" s="1"/>
      <c r="AI92" s="10">
        <v>112</v>
      </c>
      <c r="AJ92" s="73">
        <v>43309</v>
      </c>
      <c r="AK92" s="1">
        <v>59000</v>
      </c>
      <c r="AL92" s="1" t="s">
        <v>122</v>
      </c>
      <c r="AM92" s="1">
        <v>111</v>
      </c>
      <c r="AN92" s="291">
        <v>43312</v>
      </c>
      <c r="AP92" s="1" t="s">
        <v>739</v>
      </c>
      <c r="AQ92" s="291">
        <v>43326</v>
      </c>
      <c r="AR92" s="80">
        <v>43358</v>
      </c>
      <c r="AS92" s="1">
        <f t="shared" si="3"/>
        <v>37</v>
      </c>
      <c r="AT92" s="1" t="s">
        <v>71</v>
      </c>
      <c r="AU92" s="291">
        <v>43412</v>
      </c>
      <c r="AV92" s="17">
        <f t="shared" si="6"/>
        <v>6916</v>
      </c>
      <c r="AW92">
        <f t="shared" si="5"/>
        <v>11</v>
      </c>
    </row>
    <row r="93" spans="1:49" ht="15.75" customHeight="1">
      <c r="A93" s="1"/>
      <c r="B93" s="1" t="s">
        <v>103</v>
      </c>
      <c r="C93" s="1" t="s">
        <v>104</v>
      </c>
      <c r="D93" s="1" t="s">
        <v>714</v>
      </c>
      <c r="E93" s="1" t="s">
        <v>109</v>
      </c>
      <c r="G93" s="1" t="s">
        <v>268</v>
      </c>
      <c r="I93" s="30" t="s">
        <v>757</v>
      </c>
      <c r="J93" s="291">
        <v>43308</v>
      </c>
      <c r="K93" s="20">
        <f t="shared" si="0"/>
        <v>7</v>
      </c>
      <c r="L93" s="1" t="s">
        <v>503</v>
      </c>
      <c r="M93" s="7">
        <v>43312</v>
      </c>
      <c r="N93" s="1" t="s">
        <v>271</v>
      </c>
      <c r="O93" s="1" t="s">
        <v>504</v>
      </c>
      <c r="P93" s="7">
        <v>43318</v>
      </c>
      <c r="Q93" s="9" t="s">
        <v>758</v>
      </c>
      <c r="R93" s="1">
        <v>106</v>
      </c>
      <c r="S93" s="10" t="s">
        <v>246</v>
      </c>
      <c r="T93" s="299">
        <v>43318</v>
      </c>
      <c r="U93" s="10">
        <v>175000</v>
      </c>
      <c r="V93" s="12" t="s">
        <v>441</v>
      </c>
      <c r="W93" s="1" t="s">
        <v>122</v>
      </c>
      <c r="X93" s="12"/>
      <c r="Y93" s="13"/>
      <c r="Z93" s="13">
        <v>182292</v>
      </c>
      <c r="AA93" s="15"/>
      <c r="AC93" s="10">
        <v>5</v>
      </c>
      <c r="AD93" s="1" t="s">
        <v>759</v>
      </c>
      <c r="AE93" s="10" t="s">
        <v>637</v>
      </c>
      <c r="AF93" s="19" t="e">
        <f t="shared" si="2"/>
        <v>#VALUE!</v>
      </c>
      <c r="AG93" s="291">
        <v>43321</v>
      </c>
      <c r="AH93" s="1"/>
      <c r="AI93" s="10">
        <v>113</v>
      </c>
      <c r="AJ93" s="7">
        <v>43312</v>
      </c>
      <c r="AK93" s="1">
        <v>198000</v>
      </c>
      <c r="AL93" s="1" t="s">
        <v>122</v>
      </c>
      <c r="AP93" s="95" t="s">
        <v>657</v>
      </c>
      <c r="AQ93" s="291">
        <v>43320</v>
      </c>
      <c r="AR93" s="80">
        <v>43348</v>
      </c>
      <c r="AS93" s="1">
        <f t="shared" si="3"/>
        <v>36</v>
      </c>
      <c r="AT93" s="1" t="s">
        <v>112</v>
      </c>
      <c r="AU93" s="291">
        <v>43362</v>
      </c>
      <c r="AV93" s="17">
        <f t="shared" si="6"/>
        <v>15708</v>
      </c>
      <c r="AW93">
        <f t="shared" si="5"/>
        <v>9</v>
      </c>
    </row>
    <row r="94" spans="1:49" ht="15.75" customHeight="1">
      <c r="A94" s="1"/>
      <c r="B94" s="1" t="s">
        <v>103</v>
      </c>
      <c r="C94" s="1" t="s">
        <v>255</v>
      </c>
      <c r="D94" s="1" t="s">
        <v>402</v>
      </c>
      <c r="E94" s="1" t="s">
        <v>109</v>
      </c>
      <c r="G94" s="1" t="s">
        <v>691</v>
      </c>
      <c r="I94" s="30" t="s">
        <v>760</v>
      </c>
      <c r="J94" s="291">
        <v>43311</v>
      </c>
      <c r="K94" s="20">
        <f t="shared" si="0"/>
        <v>7</v>
      </c>
      <c r="L94" s="1" t="s">
        <v>761</v>
      </c>
      <c r="M94" s="7">
        <v>43312</v>
      </c>
      <c r="N94" s="1" t="s">
        <v>762</v>
      </c>
      <c r="O94" s="1" t="s">
        <v>693</v>
      </c>
      <c r="P94" s="10" t="s">
        <v>763</v>
      </c>
      <c r="Q94" s="9" t="s">
        <v>764</v>
      </c>
      <c r="R94" s="1">
        <v>65</v>
      </c>
      <c r="S94" s="10" t="s">
        <v>71</v>
      </c>
      <c r="T94" s="299">
        <v>43315</v>
      </c>
      <c r="U94" s="10">
        <v>11000</v>
      </c>
      <c r="V94" s="12" t="s">
        <v>441</v>
      </c>
      <c r="W94" s="1" t="s">
        <v>122</v>
      </c>
      <c r="X94" s="12"/>
      <c r="Y94" s="13"/>
      <c r="Z94" s="13">
        <v>11459</v>
      </c>
      <c r="AA94" s="15"/>
      <c r="AC94" s="10">
        <v>10</v>
      </c>
      <c r="AD94" s="1" t="s">
        <v>246</v>
      </c>
      <c r="AE94" s="10" t="s">
        <v>637</v>
      </c>
      <c r="AF94" s="19" t="e">
        <f t="shared" si="2"/>
        <v>#VALUE!</v>
      </c>
      <c r="AH94" s="1"/>
      <c r="AI94" s="10">
        <v>114</v>
      </c>
      <c r="AJ94" s="73">
        <v>43312</v>
      </c>
      <c r="AK94" s="1">
        <v>14000</v>
      </c>
      <c r="AL94" s="1" t="s">
        <v>122</v>
      </c>
      <c r="AP94" s="1" t="s">
        <v>765</v>
      </c>
      <c r="AQ94" s="291">
        <v>43326</v>
      </c>
      <c r="AR94" s="80">
        <v>43331</v>
      </c>
      <c r="AS94" s="1">
        <f t="shared" si="3"/>
        <v>34</v>
      </c>
      <c r="AT94" s="1" t="s">
        <v>112</v>
      </c>
      <c r="AU94" s="291">
        <v>43356</v>
      </c>
      <c r="AV94" s="17">
        <f t="shared" si="6"/>
        <v>2541</v>
      </c>
      <c r="AW94">
        <f t="shared" si="5"/>
        <v>9</v>
      </c>
    </row>
    <row r="95" spans="1:49" ht="15.75" customHeight="1">
      <c r="A95" s="1"/>
      <c r="B95" s="1" t="s">
        <v>103</v>
      </c>
      <c r="C95" s="1" t="s">
        <v>255</v>
      </c>
      <c r="D95" s="1" t="s">
        <v>714</v>
      </c>
      <c r="E95" s="1" t="s">
        <v>109</v>
      </c>
      <c r="G95" s="1" t="s">
        <v>607</v>
      </c>
      <c r="I95" s="30" t="s">
        <v>766</v>
      </c>
      <c r="J95" s="291">
        <v>43311</v>
      </c>
      <c r="K95" s="20">
        <f t="shared" si="0"/>
        <v>7</v>
      </c>
      <c r="L95" s="1" t="s">
        <v>767</v>
      </c>
      <c r="M95" s="7">
        <v>43312</v>
      </c>
      <c r="N95" s="1" t="s">
        <v>116</v>
      </c>
      <c r="O95" s="1" t="s">
        <v>136</v>
      </c>
      <c r="P95" s="7">
        <v>43313</v>
      </c>
      <c r="Q95" s="9" t="s">
        <v>768</v>
      </c>
      <c r="R95" s="1">
        <v>114</v>
      </c>
      <c r="S95" s="10" t="s">
        <v>71</v>
      </c>
      <c r="T95" s="299">
        <v>43313</v>
      </c>
      <c r="U95" s="10">
        <v>46000</v>
      </c>
      <c r="V95" s="12" t="s">
        <v>441</v>
      </c>
      <c r="W95" s="1" t="s">
        <v>122</v>
      </c>
      <c r="X95" s="12"/>
      <c r="Y95" s="13"/>
      <c r="Z95" s="13">
        <v>47917</v>
      </c>
      <c r="AA95" s="15"/>
      <c r="AC95" s="10">
        <v>10</v>
      </c>
      <c r="AD95" s="1" t="s">
        <v>125</v>
      </c>
      <c r="AE95" s="96" t="s">
        <v>637</v>
      </c>
      <c r="AF95" s="19" t="e">
        <f t="shared" si="2"/>
        <v>#VALUE!</v>
      </c>
      <c r="AG95" s="291">
        <v>43329</v>
      </c>
      <c r="AH95" s="1"/>
      <c r="AI95" s="10">
        <v>115</v>
      </c>
      <c r="AJ95" s="73">
        <v>43312</v>
      </c>
      <c r="AK95" s="1">
        <v>50000</v>
      </c>
      <c r="AL95" s="1" t="s">
        <v>122</v>
      </c>
      <c r="AP95" s="1" t="s">
        <v>769</v>
      </c>
      <c r="AR95" s="10"/>
      <c r="AS95" s="1">
        <v>52</v>
      </c>
      <c r="AT95" s="1" t="s">
        <v>112</v>
      </c>
      <c r="AU95" s="291">
        <v>43334</v>
      </c>
      <c r="AV95" s="17">
        <f t="shared" si="6"/>
        <v>2083</v>
      </c>
      <c r="AW95">
        <f t="shared" si="5"/>
        <v>8</v>
      </c>
    </row>
    <row r="96" spans="1:49" ht="15.75" customHeight="1">
      <c r="A96" s="1"/>
      <c r="B96" s="1" t="s">
        <v>103</v>
      </c>
      <c r="C96" s="1" t="s">
        <v>104</v>
      </c>
      <c r="D96" s="1" t="s">
        <v>714</v>
      </c>
      <c r="E96" s="1" t="s">
        <v>109</v>
      </c>
      <c r="G96" s="1" t="s">
        <v>268</v>
      </c>
      <c r="I96" s="30" t="s">
        <v>770</v>
      </c>
      <c r="J96" s="291">
        <v>43311</v>
      </c>
      <c r="K96" s="20">
        <f t="shared" si="0"/>
        <v>7</v>
      </c>
      <c r="L96" s="1" t="s">
        <v>503</v>
      </c>
      <c r="M96" s="7">
        <v>43313</v>
      </c>
      <c r="N96" s="1" t="s">
        <v>271</v>
      </c>
      <c r="O96" s="1" t="s">
        <v>504</v>
      </c>
      <c r="P96" s="7">
        <v>43319</v>
      </c>
      <c r="Q96" s="9" t="s">
        <v>731</v>
      </c>
      <c r="R96" s="1">
        <v>69</v>
      </c>
      <c r="S96" s="10" t="s">
        <v>71</v>
      </c>
      <c r="T96" s="299">
        <v>43320</v>
      </c>
      <c r="U96" s="10">
        <v>170000</v>
      </c>
      <c r="V96" s="12" t="s">
        <v>441</v>
      </c>
      <c r="W96" s="1" t="s">
        <v>122</v>
      </c>
      <c r="X96" s="12"/>
      <c r="Y96" s="13"/>
      <c r="Z96" s="13">
        <v>177083</v>
      </c>
      <c r="AA96" s="15"/>
      <c r="AC96" s="10">
        <v>10</v>
      </c>
      <c r="AD96" s="1" t="s">
        <v>125</v>
      </c>
      <c r="AE96" s="10" t="s">
        <v>126</v>
      </c>
      <c r="AF96" s="19" t="e">
        <f t="shared" si="2"/>
        <v>#VALUE!</v>
      </c>
      <c r="AG96" s="291">
        <v>24.08</v>
      </c>
      <c r="AH96" s="1"/>
      <c r="AI96" s="10">
        <v>116</v>
      </c>
      <c r="AJ96" s="7">
        <v>43313</v>
      </c>
      <c r="AK96" s="1">
        <v>195000</v>
      </c>
      <c r="AL96" s="1" t="s">
        <v>122</v>
      </c>
      <c r="AP96" s="95" t="s">
        <v>657</v>
      </c>
      <c r="AQ96" s="291">
        <v>43320</v>
      </c>
      <c r="AR96" s="80">
        <v>43346</v>
      </c>
      <c r="AS96" s="1">
        <f>WEEKNUM(AR96)</f>
        <v>36</v>
      </c>
      <c r="AT96" s="1" t="s">
        <v>112</v>
      </c>
      <c r="AU96" s="291">
        <v>43355</v>
      </c>
      <c r="AV96" s="17">
        <f t="shared" si="6"/>
        <v>17917</v>
      </c>
      <c r="AW96">
        <f t="shared" si="5"/>
        <v>9</v>
      </c>
    </row>
    <row r="97" spans="1:49" ht="15.75" customHeight="1">
      <c r="A97" s="1"/>
      <c r="B97" s="1" t="s">
        <v>103</v>
      </c>
      <c r="C97" s="1" t="s">
        <v>148</v>
      </c>
      <c r="D97" s="1" t="s">
        <v>771</v>
      </c>
      <c r="E97" s="1" t="s">
        <v>109</v>
      </c>
      <c r="G97" s="1" t="s">
        <v>149</v>
      </c>
      <c r="I97" s="30" t="s">
        <v>772</v>
      </c>
      <c r="J97" s="291"/>
      <c r="K97" s="20">
        <v>7</v>
      </c>
      <c r="L97" s="1"/>
      <c r="M97" s="7"/>
      <c r="N97" s="1"/>
      <c r="O97" s="1"/>
      <c r="P97" s="7"/>
      <c r="Q97" s="9" t="s">
        <v>773</v>
      </c>
      <c r="S97" s="10"/>
      <c r="T97" s="299"/>
      <c r="U97" s="10">
        <v>0</v>
      </c>
      <c r="V97" s="12" t="s">
        <v>121</v>
      </c>
      <c r="W97" s="1" t="s">
        <v>122</v>
      </c>
      <c r="X97" s="12"/>
      <c r="Y97" s="13"/>
      <c r="Z97" s="13">
        <v>1</v>
      </c>
      <c r="AA97" s="15"/>
      <c r="AC97" s="10"/>
      <c r="AD97" s="1"/>
      <c r="AE97" s="10" t="s">
        <v>126</v>
      </c>
      <c r="AF97" s="19" t="e">
        <f t="shared" si="2"/>
        <v>#VALUE!</v>
      </c>
      <c r="AG97" s="291"/>
      <c r="AH97" s="1"/>
      <c r="AI97" s="10">
        <v>97</v>
      </c>
      <c r="AJ97" s="7">
        <v>43301</v>
      </c>
      <c r="AK97" s="1">
        <v>56000</v>
      </c>
      <c r="AL97" s="1" t="s">
        <v>122</v>
      </c>
      <c r="AM97" s="1">
        <v>97</v>
      </c>
      <c r="AN97" s="291">
        <v>43301</v>
      </c>
      <c r="AR97" s="10"/>
      <c r="AS97" s="1"/>
      <c r="AT97" s="1" t="s">
        <v>112</v>
      </c>
      <c r="AU97" s="291">
        <v>43301</v>
      </c>
      <c r="AV97" s="17">
        <v>126000</v>
      </c>
      <c r="AW97">
        <f t="shared" si="5"/>
        <v>7</v>
      </c>
    </row>
    <row r="98" spans="1:49" ht="15.75" customHeight="1">
      <c r="A98" s="1"/>
      <c r="B98" s="1" t="s">
        <v>103</v>
      </c>
      <c r="C98" s="1" t="s">
        <v>148</v>
      </c>
      <c r="D98" s="1" t="s">
        <v>771</v>
      </c>
      <c r="E98" s="1" t="s">
        <v>109</v>
      </c>
      <c r="G98" s="1" t="s">
        <v>149</v>
      </c>
      <c r="I98" s="30" t="s">
        <v>774</v>
      </c>
      <c r="J98" s="291"/>
      <c r="K98" s="20">
        <v>7</v>
      </c>
      <c r="L98" s="1"/>
      <c r="M98" s="7"/>
      <c r="N98" s="1"/>
      <c r="O98" s="1"/>
      <c r="P98" s="7"/>
      <c r="Q98" s="9" t="s">
        <v>773</v>
      </c>
      <c r="S98" s="10"/>
      <c r="T98" s="299"/>
      <c r="U98" s="10">
        <v>5000</v>
      </c>
      <c r="V98" s="12" t="s">
        <v>121</v>
      </c>
      <c r="W98" s="1" t="s">
        <v>122</v>
      </c>
      <c r="X98" s="12"/>
      <c r="Y98" s="13"/>
      <c r="Z98" s="13">
        <v>5000</v>
      </c>
      <c r="AA98" s="15"/>
      <c r="AC98" s="10"/>
      <c r="AD98" s="1"/>
      <c r="AE98" s="10" t="s">
        <v>126</v>
      </c>
      <c r="AF98" s="19" t="e">
        <f t="shared" si="2"/>
        <v>#VALUE!</v>
      </c>
      <c r="AH98" s="1"/>
      <c r="AI98" s="10">
        <v>96</v>
      </c>
      <c r="AJ98" s="7">
        <v>43301</v>
      </c>
      <c r="AK98" s="1">
        <v>129800</v>
      </c>
      <c r="AL98" s="1"/>
      <c r="AR98" s="10"/>
      <c r="AS98" s="1"/>
      <c r="AT98" s="1" t="s">
        <v>112</v>
      </c>
      <c r="AU98" s="291">
        <v>43301</v>
      </c>
      <c r="AV98" s="17">
        <v>50000</v>
      </c>
      <c r="AW98">
        <f t="shared" si="5"/>
        <v>7</v>
      </c>
    </row>
    <row r="99" spans="1:49" ht="15.75" customHeight="1">
      <c r="A99" s="1"/>
      <c r="B99" s="1" t="s">
        <v>103</v>
      </c>
      <c r="C99" s="1" t="s">
        <v>104</v>
      </c>
      <c r="D99" s="1" t="s">
        <v>714</v>
      </c>
      <c r="E99" s="1" t="s">
        <v>109</v>
      </c>
      <c r="G99" s="1" t="s">
        <v>111</v>
      </c>
      <c r="I99" s="30" t="s">
        <v>775</v>
      </c>
      <c r="J99" s="291">
        <v>43315</v>
      </c>
      <c r="K99" s="20">
        <f t="shared" ref="K99:K122" si="7">MONTH(J99)</f>
        <v>8</v>
      </c>
      <c r="L99" s="1" t="s">
        <v>776</v>
      </c>
      <c r="M99" s="7">
        <v>43315</v>
      </c>
      <c r="N99" s="1" t="s">
        <v>777</v>
      </c>
      <c r="O99" s="1" t="s">
        <v>778</v>
      </c>
      <c r="P99" s="7">
        <v>43318</v>
      </c>
      <c r="Q99" s="9" t="s">
        <v>779</v>
      </c>
      <c r="R99" s="1">
        <v>70</v>
      </c>
      <c r="S99" s="10" t="s">
        <v>71</v>
      </c>
      <c r="T99" s="299">
        <v>43319</v>
      </c>
      <c r="U99" s="10">
        <v>14000</v>
      </c>
      <c r="V99" s="12" t="s">
        <v>121</v>
      </c>
      <c r="W99" s="1" t="s">
        <v>122</v>
      </c>
      <c r="X99" s="12"/>
      <c r="Y99" s="13"/>
      <c r="Z99" s="13">
        <v>14000</v>
      </c>
      <c r="AA99" s="15"/>
      <c r="AC99" s="10">
        <v>10</v>
      </c>
      <c r="AD99" s="1" t="s">
        <v>246</v>
      </c>
      <c r="AE99" s="10" t="s">
        <v>126</v>
      </c>
      <c r="AF99" s="19" t="e">
        <f t="shared" si="2"/>
        <v>#VALUE!</v>
      </c>
      <c r="AG99" s="291">
        <v>43339</v>
      </c>
      <c r="AH99" s="1"/>
      <c r="AI99" s="10">
        <v>117</v>
      </c>
      <c r="AJ99" s="7">
        <v>43315</v>
      </c>
      <c r="AK99" s="1">
        <v>16000</v>
      </c>
      <c r="AL99" s="1" t="s">
        <v>122</v>
      </c>
      <c r="AP99" s="1" t="s">
        <v>780</v>
      </c>
      <c r="AQ99" s="291">
        <v>43341</v>
      </c>
      <c r="AR99" s="31">
        <v>43341</v>
      </c>
      <c r="AS99" s="1">
        <f t="shared" ref="AS99:AS161" si="8">WEEKNUM(AR99)</f>
        <v>35</v>
      </c>
      <c r="AT99" s="1" t="s">
        <v>112</v>
      </c>
      <c r="AU99" s="291">
        <v>43328</v>
      </c>
      <c r="AV99" s="17">
        <f t="shared" ref="AV99:AV144" si="9">AK99-Z99</f>
        <v>2000</v>
      </c>
      <c r="AW99">
        <f t="shared" si="5"/>
        <v>8</v>
      </c>
    </row>
    <row r="100" spans="1:49" ht="15.75" customHeight="1">
      <c r="A100" s="1"/>
      <c r="B100" s="1" t="s">
        <v>103</v>
      </c>
      <c r="C100" s="1" t="s">
        <v>104</v>
      </c>
      <c r="D100" s="1" t="s">
        <v>714</v>
      </c>
      <c r="E100" s="1" t="s">
        <v>109</v>
      </c>
      <c r="G100" s="1" t="s">
        <v>268</v>
      </c>
      <c r="I100" s="30" t="s">
        <v>781</v>
      </c>
      <c r="J100" s="291">
        <v>43315</v>
      </c>
      <c r="K100" s="20">
        <f t="shared" si="7"/>
        <v>8</v>
      </c>
      <c r="L100" s="1" t="s">
        <v>503</v>
      </c>
      <c r="M100" s="7">
        <v>43319</v>
      </c>
      <c r="N100" s="1" t="s">
        <v>271</v>
      </c>
      <c r="O100" s="1" t="s">
        <v>504</v>
      </c>
      <c r="P100" s="7">
        <v>43325</v>
      </c>
      <c r="Q100" s="9" t="s">
        <v>782</v>
      </c>
      <c r="R100" s="1">
        <v>110</v>
      </c>
      <c r="S100" s="10" t="s">
        <v>246</v>
      </c>
      <c r="T100" s="299">
        <v>43325</v>
      </c>
      <c r="U100" s="10">
        <v>170000</v>
      </c>
      <c r="V100" s="12" t="s">
        <v>441</v>
      </c>
      <c r="W100" s="1" t="s">
        <v>122</v>
      </c>
      <c r="X100" s="12"/>
      <c r="Y100" s="13"/>
      <c r="Z100" s="13">
        <v>177084</v>
      </c>
      <c r="AA100" s="15"/>
      <c r="AB100" s="4" t="s">
        <v>112</v>
      </c>
      <c r="AC100" s="10">
        <v>10</v>
      </c>
      <c r="AD100" s="1" t="s">
        <v>246</v>
      </c>
      <c r="AE100" s="10" t="s">
        <v>126</v>
      </c>
      <c r="AF100" s="19" t="e">
        <f t="shared" si="2"/>
        <v>#VALUE!</v>
      </c>
      <c r="AG100" s="291">
        <v>43341</v>
      </c>
      <c r="AH100" s="1"/>
      <c r="AI100" s="10">
        <v>118</v>
      </c>
      <c r="AJ100" s="7">
        <v>43319</v>
      </c>
      <c r="AK100" s="1">
        <v>187000</v>
      </c>
      <c r="AL100" s="1" t="s">
        <v>122</v>
      </c>
      <c r="AP100" s="1" t="s">
        <v>783</v>
      </c>
      <c r="AQ100" s="291">
        <v>43341</v>
      </c>
      <c r="AR100" s="31">
        <v>43350</v>
      </c>
      <c r="AS100" s="1">
        <f t="shared" si="8"/>
        <v>36</v>
      </c>
      <c r="AT100" s="1" t="s">
        <v>112</v>
      </c>
      <c r="AU100" s="291">
        <v>43360</v>
      </c>
      <c r="AV100" s="17">
        <f t="shared" si="9"/>
        <v>9916</v>
      </c>
      <c r="AW100">
        <f t="shared" si="5"/>
        <v>9</v>
      </c>
    </row>
    <row r="101" spans="1:49" ht="15.75" customHeight="1">
      <c r="A101" s="1"/>
      <c r="B101" s="1" t="s">
        <v>103</v>
      </c>
      <c r="C101" s="1" t="s">
        <v>148</v>
      </c>
      <c r="D101" s="1" t="s">
        <v>784</v>
      </c>
      <c r="E101" s="1" t="s">
        <v>109</v>
      </c>
      <c r="G101" s="1" t="s">
        <v>149</v>
      </c>
      <c r="I101" s="30" t="s">
        <v>785</v>
      </c>
      <c r="J101" s="291">
        <v>43315</v>
      </c>
      <c r="K101" s="20">
        <f t="shared" si="7"/>
        <v>8</v>
      </c>
      <c r="L101" s="1" t="s">
        <v>545</v>
      </c>
      <c r="M101" s="7">
        <v>43320</v>
      </c>
      <c r="N101" s="1" t="s">
        <v>210</v>
      </c>
      <c r="O101" s="1" t="s">
        <v>786</v>
      </c>
      <c r="P101" s="7">
        <v>43322</v>
      </c>
      <c r="Q101" s="9" t="s">
        <v>787</v>
      </c>
      <c r="R101" s="1">
        <v>317</v>
      </c>
      <c r="S101" s="10" t="s">
        <v>71</v>
      </c>
      <c r="T101" s="299">
        <v>43333</v>
      </c>
      <c r="U101" s="10">
        <v>27000</v>
      </c>
      <c r="V101" s="12" t="s">
        <v>441</v>
      </c>
      <c r="W101" s="1" t="s">
        <v>122</v>
      </c>
      <c r="X101" s="12"/>
      <c r="Y101" s="13"/>
      <c r="Z101" s="13">
        <v>28125</v>
      </c>
      <c r="AA101" s="15"/>
      <c r="AC101" s="10">
        <v>10</v>
      </c>
      <c r="AD101" s="1" t="s">
        <v>125</v>
      </c>
      <c r="AE101" s="10" t="s">
        <v>126</v>
      </c>
      <c r="AF101" s="19" t="e">
        <f t="shared" si="2"/>
        <v>#VALUE!</v>
      </c>
      <c r="AG101" s="291">
        <v>43341</v>
      </c>
      <c r="AH101" s="1"/>
      <c r="AI101" s="10" t="s">
        <v>788</v>
      </c>
      <c r="AJ101" s="7">
        <v>43322</v>
      </c>
      <c r="AK101" s="1">
        <v>73000</v>
      </c>
      <c r="AL101" s="1" t="s">
        <v>122</v>
      </c>
      <c r="AP101" s="1" t="s">
        <v>789</v>
      </c>
      <c r="AQ101" s="291">
        <v>43329</v>
      </c>
      <c r="AR101" s="31">
        <v>43343</v>
      </c>
      <c r="AS101" s="1">
        <f t="shared" si="8"/>
        <v>35</v>
      </c>
      <c r="AT101" s="1" t="s">
        <v>112</v>
      </c>
      <c r="AU101" s="291">
        <v>43341</v>
      </c>
      <c r="AV101" s="17">
        <f t="shared" si="9"/>
        <v>44875</v>
      </c>
      <c r="AW101">
        <f t="shared" si="5"/>
        <v>8</v>
      </c>
    </row>
    <row r="102" spans="1:49" ht="15.75" customHeight="1">
      <c r="A102" s="1"/>
      <c r="B102" s="1" t="s">
        <v>103</v>
      </c>
      <c r="C102" s="1" t="s">
        <v>148</v>
      </c>
      <c r="D102" s="1" t="s">
        <v>784</v>
      </c>
      <c r="E102" s="1" t="s">
        <v>790</v>
      </c>
      <c r="G102" s="1" t="s">
        <v>149</v>
      </c>
      <c r="I102" s="30" t="s">
        <v>791</v>
      </c>
      <c r="J102" s="291">
        <v>43315</v>
      </c>
      <c r="K102" s="20">
        <f t="shared" si="7"/>
        <v>8</v>
      </c>
      <c r="L102" s="1" t="s">
        <v>545</v>
      </c>
      <c r="M102" s="7">
        <v>43320</v>
      </c>
      <c r="N102" s="1" t="s">
        <v>210</v>
      </c>
      <c r="O102" s="1" t="s">
        <v>786</v>
      </c>
      <c r="P102" s="7">
        <v>43322</v>
      </c>
      <c r="Q102" s="9" t="s">
        <v>787</v>
      </c>
      <c r="R102" s="1">
        <v>293</v>
      </c>
      <c r="S102" s="10" t="s">
        <v>71</v>
      </c>
      <c r="T102" s="299">
        <v>43325</v>
      </c>
      <c r="U102" s="10">
        <v>5400</v>
      </c>
      <c r="V102" s="12" t="s">
        <v>441</v>
      </c>
      <c r="W102" s="1" t="s">
        <v>122</v>
      </c>
      <c r="X102" s="12"/>
      <c r="Y102" s="13"/>
      <c r="Z102" s="13">
        <v>5625</v>
      </c>
      <c r="AA102" s="15"/>
      <c r="AC102" s="10">
        <v>10</v>
      </c>
      <c r="AD102" s="1" t="s">
        <v>125</v>
      </c>
      <c r="AE102" s="10" t="s">
        <v>126</v>
      </c>
      <c r="AF102" s="19" t="e">
        <f t="shared" si="2"/>
        <v>#VALUE!</v>
      </c>
      <c r="AG102" s="291">
        <v>43341</v>
      </c>
      <c r="AH102" s="1"/>
      <c r="AI102" s="10">
        <v>121</v>
      </c>
      <c r="AJ102" s="7">
        <v>43320</v>
      </c>
      <c r="AK102" s="1">
        <v>12600</v>
      </c>
      <c r="AL102" s="1" t="s">
        <v>122</v>
      </c>
      <c r="AP102" s="1" t="s">
        <v>792</v>
      </c>
      <c r="AQ102" s="291">
        <v>43328</v>
      </c>
      <c r="AR102" s="31">
        <v>43342</v>
      </c>
      <c r="AS102" s="1">
        <f t="shared" si="8"/>
        <v>35</v>
      </c>
      <c r="AT102" s="1" t="s">
        <v>112</v>
      </c>
      <c r="AU102" s="291">
        <v>43341</v>
      </c>
      <c r="AV102" s="17">
        <f t="shared" si="9"/>
        <v>6975</v>
      </c>
      <c r="AW102">
        <f t="shared" si="5"/>
        <v>8</v>
      </c>
    </row>
    <row r="103" spans="1:49" ht="15.75" customHeight="1">
      <c r="A103" s="1"/>
      <c r="B103" s="1" t="s">
        <v>103</v>
      </c>
      <c r="C103" s="1" t="s">
        <v>148</v>
      </c>
      <c r="D103" s="1" t="s">
        <v>771</v>
      </c>
      <c r="E103" s="1" t="s">
        <v>790</v>
      </c>
      <c r="G103" s="1" t="s">
        <v>149</v>
      </c>
      <c r="I103" s="30" t="s">
        <v>793</v>
      </c>
      <c r="J103" s="291">
        <v>43318</v>
      </c>
      <c r="K103" s="20">
        <f t="shared" si="7"/>
        <v>8</v>
      </c>
      <c r="L103" s="1" t="s">
        <v>545</v>
      </c>
      <c r="M103" s="7">
        <v>43320</v>
      </c>
      <c r="N103" s="1" t="s">
        <v>210</v>
      </c>
      <c r="O103" s="1" t="s">
        <v>786</v>
      </c>
      <c r="P103" s="7">
        <v>43322</v>
      </c>
      <c r="Q103" s="9" t="s">
        <v>794</v>
      </c>
      <c r="R103" s="1">
        <v>370</v>
      </c>
      <c r="S103" s="10" t="s">
        <v>71</v>
      </c>
      <c r="T103" s="299">
        <v>43321</v>
      </c>
      <c r="U103" s="10">
        <v>8000</v>
      </c>
      <c r="V103" s="12" t="s">
        <v>121</v>
      </c>
      <c r="W103" s="1" t="s">
        <v>122</v>
      </c>
      <c r="X103" s="12"/>
      <c r="Y103" s="13"/>
      <c r="Z103" s="13">
        <v>8000</v>
      </c>
      <c r="AA103" s="15"/>
      <c r="AC103" s="10">
        <v>10</v>
      </c>
      <c r="AD103" s="1" t="s">
        <v>125</v>
      </c>
      <c r="AE103" s="10" t="s">
        <v>126</v>
      </c>
      <c r="AF103" s="19" t="e">
        <f t="shared" si="2"/>
        <v>#VALUE!</v>
      </c>
      <c r="AG103" s="291">
        <v>43360</v>
      </c>
      <c r="AH103" s="1"/>
      <c r="AI103" s="10">
        <v>122</v>
      </c>
      <c r="AJ103" s="7">
        <v>43320</v>
      </c>
      <c r="AK103" s="1">
        <v>12600</v>
      </c>
      <c r="AL103" s="1" t="s">
        <v>122</v>
      </c>
      <c r="AP103" s="1" t="s">
        <v>792</v>
      </c>
      <c r="AQ103" s="291">
        <v>43328</v>
      </c>
      <c r="AR103" s="31">
        <v>43342</v>
      </c>
      <c r="AS103" s="1">
        <f t="shared" si="8"/>
        <v>35</v>
      </c>
      <c r="AT103" s="1" t="s">
        <v>112</v>
      </c>
      <c r="AU103" s="291">
        <v>43341</v>
      </c>
      <c r="AV103" s="17">
        <f t="shared" si="9"/>
        <v>4600</v>
      </c>
      <c r="AW103">
        <f t="shared" si="5"/>
        <v>8</v>
      </c>
    </row>
    <row r="104" spans="1:49" ht="15.75" customHeight="1">
      <c r="A104" s="1"/>
      <c r="B104" s="1" t="s">
        <v>103</v>
      </c>
      <c r="C104" s="1" t="s">
        <v>148</v>
      </c>
      <c r="D104" s="1" t="s">
        <v>771</v>
      </c>
      <c r="E104" s="1" t="s">
        <v>790</v>
      </c>
      <c r="G104" s="1" t="s">
        <v>149</v>
      </c>
      <c r="I104" s="30" t="s">
        <v>795</v>
      </c>
      <c r="J104" s="291">
        <v>43318</v>
      </c>
      <c r="K104" s="20">
        <f t="shared" si="7"/>
        <v>8</v>
      </c>
      <c r="L104" s="1" t="s">
        <v>545</v>
      </c>
      <c r="M104" s="7">
        <v>43320</v>
      </c>
      <c r="N104" s="1" t="s">
        <v>210</v>
      </c>
      <c r="O104" s="1" t="s">
        <v>786</v>
      </c>
      <c r="P104" s="7">
        <v>43322</v>
      </c>
      <c r="Q104" s="9" t="s">
        <v>794</v>
      </c>
      <c r="R104" s="1">
        <v>369</v>
      </c>
      <c r="S104" s="10" t="s">
        <v>71</v>
      </c>
      <c r="T104" s="299">
        <v>43321</v>
      </c>
      <c r="U104" s="10">
        <v>8000</v>
      </c>
      <c r="V104" s="12" t="s">
        <v>121</v>
      </c>
      <c r="W104" s="1" t="s">
        <v>122</v>
      </c>
      <c r="X104" s="12"/>
      <c r="Y104" s="13"/>
      <c r="Z104" s="13">
        <v>8000</v>
      </c>
      <c r="AA104" s="15"/>
      <c r="AC104" s="10">
        <v>10</v>
      </c>
      <c r="AD104" s="1" t="s">
        <v>125</v>
      </c>
      <c r="AE104" s="10" t="s">
        <v>126</v>
      </c>
      <c r="AF104" s="19" t="e">
        <f t="shared" si="2"/>
        <v>#VALUE!</v>
      </c>
      <c r="AG104" s="291">
        <v>43360</v>
      </c>
      <c r="AH104" s="1"/>
      <c r="AI104" s="10">
        <v>118</v>
      </c>
      <c r="AJ104" s="7">
        <v>43320</v>
      </c>
      <c r="AK104" s="1">
        <v>12600</v>
      </c>
      <c r="AL104" s="1" t="s">
        <v>122</v>
      </c>
      <c r="AP104" s="1" t="s">
        <v>792</v>
      </c>
      <c r="AQ104" s="291">
        <v>43328</v>
      </c>
      <c r="AR104" s="31">
        <v>43342</v>
      </c>
      <c r="AS104" s="1">
        <f t="shared" si="8"/>
        <v>35</v>
      </c>
      <c r="AT104" s="1" t="s">
        <v>112</v>
      </c>
      <c r="AU104" s="291">
        <v>43341</v>
      </c>
      <c r="AV104" s="17">
        <f t="shared" si="9"/>
        <v>4600</v>
      </c>
      <c r="AW104">
        <f t="shared" si="5"/>
        <v>8</v>
      </c>
    </row>
    <row r="105" spans="1:49" ht="15.75" customHeight="1">
      <c r="A105" s="1"/>
      <c r="B105" s="1" t="s">
        <v>103</v>
      </c>
      <c r="C105" s="1" t="s">
        <v>148</v>
      </c>
      <c r="D105" s="1" t="s">
        <v>796</v>
      </c>
      <c r="E105" s="1" t="s">
        <v>790</v>
      </c>
      <c r="G105" s="1" t="s">
        <v>149</v>
      </c>
      <c r="I105" s="30" t="s">
        <v>797</v>
      </c>
      <c r="J105" s="291">
        <v>43319</v>
      </c>
      <c r="K105" s="20">
        <f t="shared" si="7"/>
        <v>8</v>
      </c>
      <c r="L105" s="1" t="s">
        <v>545</v>
      </c>
      <c r="M105" s="7">
        <v>43320</v>
      </c>
      <c r="N105" s="1" t="s">
        <v>210</v>
      </c>
      <c r="O105" s="1" t="s">
        <v>786</v>
      </c>
      <c r="P105" s="7">
        <v>43322</v>
      </c>
      <c r="Q105" s="9" t="s">
        <v>552</v>
      </c>
      <c r="R105" s="1">
        <v>2515</v>
      </c>
      <c r="S105" s="10" t="s">
        <v>71</v>
      </c>
      <c r="T105" s="299">
        <v>43321</v>
      </c>
      <c r="U105" s="10">
        <v>10600</v>
      </c>
      <c r="V105" s="12" t="s">
        <v>121</v>
      </c>
      <c r="W105" s="1" t="s">
        <v>122</v>
      </c>
      <c r="X105" s="12"/>
      <c r="Y105" s="13"/>
      <c r="Z105" s="13">
        <v>10600</v>
      </c>
      <c r="AA105" s="15"/>
      <c r="AC105" s="10">
        <v>30</v>
      </c>
      <c r="AD105" s="1" t="s">
        <v>125</v>
      </c>
      <c r="AE105" s="10" t="s">
        <v>126</v>
      </c>
      <c r="AF105" s="19" t="e">
        <f t="shared" si="2"/>
        <v>#VALUE!</v>
      </c>
      <c r="AG105" s="291">
        <v>43362</v>
      </c>
      <c r="AH105" s="1"/>
      <c r="AI105" s="10">
        <v>119</v>
      </c>
      <c r="AJ105" s="7">
        <v>43320</v>
      </c>
      <c r="AK105" s="1">
        <v>12600</v>
      </c>
      <c r="AL105" s="1" t="s">
        <v>122</v>
      </c>
      <c r="AP105" s="1" t="s">
        <v>792</v>
      </c>
      <c r="AQ105" s="291">
        <v>43328</v>
      </c>
      <c r="AR105" s="31">
        <v>43342</v>
      </c>
      <c r="AS105" s="1">
        <f t="shared" si="8"/>
        <v>35</v>
      </c>
      <c r="AT105" s="1" t="s">
        <v>112</v>
      </c>
      <c r="AU105" s="291">
        <v>43341</v>
      </c>
      <c r="AV105" s="17">
        <f t="shared" si="9"/>
        <v>2000</v>
      </c>
      <c r="AW105">
        <f t="shared" si="5"/>
        <v>8</v>
      </c>
    </row>
    <row r="106" spans="1:49" ht="15.75" customHeight="1">
      <c r="A106" s="1"/>
      <c r="B106" s="1" t="s">
        <v>103</v>
      </c>
      <c r="C106" s="1" t="s">
        <v>148</v>
      </c>
      <c r="D106" s="1" t="s">
        <v>796</v>
      </c>
      <c r="E106" s="1" t="s">
        <v>790</v>
      </c>
      <c r="G106" s="1" t="s">
        <v>149</v>
      </c>
      <c r="I106" s="30" t="s">
        <v>798</v>
      </c>
      <c r="J106" s="291">
        <v>43319</v>
      </c>
      <c r="K106" s="20">
        <f t="shared" si="7"/>
        <v>8</v>
      </c>
      <c r="L106" s="1" t="s">
        <v>545</v>
      </c>
      <c r="M106" s="7">
        <v>43320</v>
      </c>
      <c r="N106" s="1" t="s">
        <v>210</v>
      </c>
      <c r="O106" s="1" t="s">
        <v>786</v>
      </c>
      <c r="P106" s="7">
        <v>43322</v>
      </c>
      <c r="Q106" s="9" t="s">
        <v>552</v>
      </c>
      <c r="R106" s="1">
        <v>2516</v>
      </c>
      <c r="S106" s="10" t="s">
        <v>71</v>
      </c>
      <c r="T106" s="299">
        <v>43321</v>
      </c>
      <c r="U106" s="91">
        <v>10600</v>
      </c>
      <c r="V106" s="12" t="s">
        <v>121</v>
      </c>
      <c r="W106" s="1" t="s">
        <v>122</v>
      </c>
      <c r="X106" s="12"/>
      <c r="Y106" s="13"/>
      <c r="Z106" s="13">
        <v>10600</v>
      </c>
      <c r="AA106" s="15"/>
      <c r="AC106" s="10">
        <v>30</v>
      </c>
      <c r="AD106" s="1" t="s">
        <v>125</v>
      </c>
      <c r="AE106" s="10" t="s">
        <v>126</v>
      </c>
      <c r="AF106" s="19" t="e">
        <f t="shared" si="2"/>
        <v>#VALUE!</v>
      </c>
      <c r="AG106" s="291">
        <v>43362</v>
      </c>
      <c r="AH106" s="1"/>
      <c r="AI106" s="10">
        <v>120</v>
      </c>
      <c r="AJ106" s="73">
        <v>43320</v>
      </c>
      <c r="AK106" s="1">
        <v>12600</v>
      </c>
      <c r="AL106" s="1" t="s">
        <v>122</v>
      </c>
      <c r="AP106" s="1" t="s">
        <v>246</v>
      </c>
      <c r="AQ106" s="291"/>
      <c r="AR106" s="10"/>
      <c r="AS106" s="1">
        <f t="shared" si="8"/>
        <v>0</v>
      </c>
      <c r="AT106" s="1" t="s">
        <v>112</v>
      </c>
      <c r="AU106" s="291">
        <v>43362</v>
      </c>
      <c r="AV106" s="17">
        <f t="shared" si="9"/>
        <v>2000</v>
      </c>
      <c r="AW106">
        <f t="shared" si="5"/>
        <v>9</v>
      </c>
    </row>
    <row r="107" spans="1:49" ht="15.75" customHeight="1">
      <c r="A107" s="1"/>
      <c r="B107" s="1" t="s">
        <v>103</v>
      </c>
      <c r="C107" s="1" t="s">
        <v>148</v>
      </c>
      <c r="D107" s="1" t="s">
        <v>796</v>
      </c>
      <c r="E107" s="1" t="s">
        <v>109</v>
      </c>
      <c r="G107" s="1" t="s">
        <v>149</v>
      </c>
      <c r="I107" s="30" t="s">
        <v>799</v>
      </c>
      <c r="J107" s="291">
        <v>43319</v>
      </c>
      <c r="K107" s="20">
        <f t="shared" si="7"/>
        <v>8</v>
      </c>
      <c r="L107" s="1" t="s">
        <v>545</v>
      </c>
      <c r="M107" s="7">
        <v>43320</v>
      </c>
      <c r="N107" s="1" t="s">
        <v>210</v>
      </c>
      <c r="O107" s="1" t="s">
        <v>786</v>
      </c>
      <c r="P107" s="7">
        <v>43322</v>
      </c>
      <c r="Q107" s="9" t="s">
        <v>552</v>
      </c>
      <c r="R107" s="1">
        <v>2695</v>
      </c>
      <c r="S107" s="10" t="s">
        <v>71</v>
      </c>
      <c r="T107" s="299">
        <v>43322</v>
      </c>
      <c r="U107" s="91">
        <v>55000</v>
      </c>
      <c r="V107" s="12" t="s">
        <v>121</v>
      </c>
      <c r="W107" s="1" t="s">
        <v>122</v>
      </c>
      <c r="X107" s="12"/>
      <c r="Y107" s="13"/>
      <c r="Z107" s="13">
        <v>55000</v>
      </c>
      <c r="AA107" s="15"/>
      <c r="AC107" s="10">
        <v>30</v>
      </c>
      <c r="AD107" s="1" t="s">
        <v>125</v>
      </c>
      <c r="AE107" s="10" t="s">
        <v>126</v>
      </c>
      <c r="AF107" s="19" t="e">
        <f t="shared" si="2"/>
        <v>#VALUE!</v>
      </c>
      <c r="AG107" s="291">
        <v>43362</v>
      </c>
      <c r="AH107" s="1"/>
      <c r="AI107" s="10" t="s">
        <v>800</v>
      </c>
      <c r="AJ107" s="7">
        <v>43322</v>
      </c>
      <c r="AK107" s="1">
        <v>73000</v>
      </c>
      <c r="AL107" s="1" t="s">
        <v>122</v>
      </c>
      <c r="AP107" s="1" t="s">
        <v>801</v>
      </c>
      <c r="AQ107" s="291">
        <v>43343</v>
      </c>
      <c r="AR107" s="31">
        <v>43357</v>
      </c>
      <c r="AS107" s="1">
        <f t="shared" si="8"/>
        <v>37</v>
      </c>
      <c r="AT107" s="1" t="s">
        <v>112</v>
      </c>
      <c r="AU107" s="291">
        <v>43357</v>
      </c>
      <c r="AV107" s="17">
        <f t="shared" si="9"/>
        <v>18000</v>
      </c>
      <c r="AW107">
        <f t="shared" si="5"/>
        <v>9</v>
      </c>
    </row>
    <row r="108" spans="1:49" ht="15.75" customHeight="1">
      <c r="A108" s="1"/>
      <c r="B108" s="1" t="s">
        <v>103</v>
      </c>
      <c r="C108" s="1" t="s">
        <v>148</v>
      </c>
      <c r="D108" s="1" t="s">
        <v>796</v>
      </c>
      <c r="E108" s="1" t="s">
        <v>109</v>
      </c>
      <c r="G108" s="1" t="s">
        <v>149</v>
      </c>
      <c r="I108" s="30" t="s">
        <v>802</v>
      </c>
      <c r="J108" s="291">
        <v>43319</v>
      </c>
      <c r="K108" s="20">
        <f t="shared" si="7"/>
        <v>8</v>
      </c>
      <c r="L108" s="1" t="s">
        <v>545</v>
      </c>
      <c r="M108" s="7">
        <v>43320</v>
      </c>
      <c r="N108" s="1" t="s">
        <v>210</v>
      </c>
      <c r="O108" s="1" t="s">
        <v>786</v>
      </c>
      <c r="P108" s="7">
        <v>43322</v>
      </c>
      <c r="Q108" s="9" t="s">
        <v>552</v>
      </c>
      <c r="R108" s="1">
        <v>2795</v>
      </c>
      <c r="S108" s="10" t="s">
        <v>71</v>
      </c>
      <c r="T108" s="299">
        <v>43322</v>
      </c>
      <c r="U108" s="91">
        <v>55000</v>
      </c>
      <c r="V108" s="12" t="s">
        <v>121</v>
      </c>
      <c r="W108" s="1" t="s">
        <v>122</v>
      </c>
      <c r="X108" s="12"/>
      <c r="Y108" s="13"/>
      <c r="Z108" s="13">
        <v>55000</v>
      </c>
      <c r="AA108" s="15"/>
      <c r="AC108" s="10">
        <v>30</v>
      </c>
      <c r="AD108" s="1" t="s">
        <v>125</v>
      </c>
      <c r="AE108" s="10" t="s">
        <v>126</v>
      </c>
      <c r="AF108" s="19" t="e">
        <f t="shared" si="2"/>
        <v>#VALUE!</v>
      </c>
      <c r="AG108" s="291">
        <v>43362</v>
      </c>
      <c r="AH108" s="1"/>
      <c r="AI108" s="10" t="s">
        <v>803</v>
      </c>
      <c r="AJ108" s="7">
        <v>43322</v>
      </c>
      <c r="AK108" s="1">
        <v>73000</v>
      </c>
      <c r="AL108" s="1" t="s">
        <v>122</v>
      </c>
      <c r="AP108" s="1" t="s">
        <v>804</v>
      </c>
      <c r="AQ108" s="291">
        <v>43336</v>
      </c>
      <c r="AR108" s="31">
        <v>43350</v>
      </c>
      <c r="AS108" s="1">
        <f t="shared" si="8"/>
        <v>36</v>
      </c>
      <c r="AT108" s="1" t="s">
        <v>112</v>
      </c>
      <c r="AU108" s="291">
        <v>43353</v>
      </c>
      <c r="AV108" s="17">
        <f t="shared" si="9"/>
        <v>18000</v>
      </c>
      <c r="AW108">
        <f t="shared" si="5"/>
        <v>9</v>
      </c>
    </row>
    <row r="109" spans="1:49" ht="15.75" customHeight="1">
      <c r="A109" s="1"/>
      <c r="B109" s="1" t="s">
        <v>103</v>
      </c>
      <c r="C109" s="1" t="s">
        <v>148</v>
      </c>
      <c r="D109" s="1" t="s">
        <v>796</v>
      </c>
      <c r="E109" s="1" t="s">
        <v>109</v>
      </c>
      <c r="G109" s="1" t="s">
        <v>149</v>
      </c>
      <c r="I109" s="30" t="s">
        <v>805</v>
      </c>
      <c r="J109" s="291">
        <v>43319</v>
      </c>
      <c r="K109" s="20">
        <f t="shared" si="7"/>
        <v>8</v>
      </c>
      <c r="L109" s="1" t="s">
        <v>545</v>
      </c>
      <c r="M109" s="7">
        <v>43320</v>
      </c>
      <c r="N109" s="1" t="s">
        <v>210</v>
      </c>
      <c r="O109" s="1" t="s">
        <v>786</v>
      </c>
      <c r="P109" s="7">
        <v>43322</v>
      </c>
      <c r="Q109" s="9" t="s">
        <v>552</v>
      </c>
      <c r="R109" s="1">
        <v>2585</v>
      </c>
      <c r="S109" s="10" t="s">
        <v>71</v>
      </c>
      <c r="T109" s="299">
        <v>43322</v>
      </c>
      <c r="U109" s="91">
        <v>55000</v>
      </c>
      <c r="V109" s="12" t="s">
        <v>121</v>
      </c>
      <c r="W109" s="1" t="s">
        <v>122</v>
      </c>
      <c r="X109" s="12"/>
      <c r="Y109" s="13"/>
      <c r="Z109" s="13">
        <v>55000</v>
      </c>
      <c r="AA109" s="15"/>
      <c r="AC109" s="10">
        <v>30</v>
      </c>
      <c r="AD109" s="1" t="s">
        <v>125</v>
      </c>
      <c r="AE109" s="10" t="s">
        <v>126</v>
      </c>
      <c r="AF109" s="19" t="e">
        <f t="shared" si="2"/>
        <v>#VALUE!</v>
      </c>
      <c r="AG109" s="291">
        <v>43362</v>
      </c>
      <c r="AH109" s="1"/>
      <c r="AI109" s="10" t="s">
        <v>806</v>
      </c>
      <c r="AJ109" s="7">
        <v>43322</v>
      </c>
      <c r="AK109" s="1">
        <v>73000</v>
      </c>
      <c r="AL109" s="1" t="s">
        <v>122</v>
      </c>
      <c r="AP109" s="1" t="s">
        <v>807</v>
      </c>
      <c r="AQ109" s="291">
        <v>43333</v>
      </c>
      <c r="AR109" s="31">
        <v>43347</v>
      </c>
      <c r="AS109" s="1">
        <f t="shared" si="8"/>
        <v>36</v>
      </c>
      <c r="AT109" s="1" t="s">
        <v>112</v>
      </c>
      <c r="AU109" s="291">
        <v>43348</v>
      </c>
      <c r="AV109" s="17">
        <f t="shared" si="9"/>
        <v>18000</v>
      </c>
      <c r="AW109">
        <f t="shared" si="5"/>
        <v>9</v>
      </c>
    </row>
    <row r="110" spans="1:49" ht="15.75" customHeight="1">
      <c r="A110" s="1"/>
      <c r="B110" s="1" t="s">
        <v>103</v>
      </c>
      <c r="C110" s="1" t="s">
        <v>104</v>
      </c>
      <c r="D110" s="1" t="s">
        <v>402</v>
      </c>
      <c r="E110" s="1" t="s">
        <v>109</v>
      </c>
      <c r="G110" s="1" t="s">
        <v>111</v>
      </c>
      <c r="I110" s="30" t="s">
        <v>808</v>
      </c>
      <c r="J110" s="291">
        <v>43321</v>
      </c>
      <c r="K110" s="20">
        <f t="shared" si="7"/>
        <v>8</v>
      </c>
      <c r="L110" s="1" t="s">
        <v>243</v>
      </c>
      <c r="M110" s="7">
        <v>43322</v>
      </c>
      <c r="N110" s="1" t="s">
        <v>745</v>
      </c>
      <c r="O110" s="8" t="s">
        <v>809</v>
      </c>
      <c r="P110" s="7">
        <v>43325</v>
      </c>
      <c r="Q110" s="9" t="s">
        <v>529</v>
      </c>
      <c r="R110" s="1">
        <v>134</v>
      </c>
      <c r="S110" s="10" t="s">
        <v>71</v>
      </c>
      <c r="T110" s="299">
        <v>43339</v>
      </c>
      <c r="U110" s="10">
        <v>11000</v>
      </c>
      <c r="V110" s="12" t="s">
        <v>441</v>
      </c>
      <c r="W110" s="1" t="s">
        <v>122</v>
      </c>
      <c r="X110" s="12"/>
      <c r="Y110" s="13"/>
      <c r="Z110" s="13">
        <v>11828</v>
      </c>
      <c r="AA110" s="15"/>
      <c r="AC110" s="10">
        <v>10</v>
      </c>
      <c r="AD110" s="1" t="s">
        <v>246</v>
      </c>
      <c r="AE110" s="10" t="s">
        <v>126</v>
      </c>
      <c r="AF110" s="19" t="e">
        <f t="shared" si="2"/>
        <v>#VALUE!</v>
      </c>
      <c r="AG110" s="291">
        <v>43362</v>
      </c>
      <c r="AH110" s="1"/>
      <c r="AI110" s="10">
        <v>119</v>
      </c>
      <c r="AJ110" s="73">
        <v>43322</v>
      </c>
      <c r="AK110" s="1">
        <v>14000</v>
      </c>
      <c r="AL110" s="1" t="s">
        <v>122</v>
      </c>
      <c r="AP110" s="1" t="s">
        <v>810</v>
      </c>
      <c r="AQ110" s="291">
        <v>43354</v>
      </c>
      <c r="AR110" s="10"/>
      <c r="AS110" s="1">
        <f t="shared" si="8"/>
        <v>0</v>
      </c>
      <c r="AT110" s="1" t="s">
        <v>811</v>
      </c>
      <c r="AU110" s="291">
        <v>43328</v>
      </c>
      <c r="AV110" s="17">
        <f t="shared" si="9"/>
        <v>2172</v>
      </c>
      <c r="AW110">
        <f t="shared" si="5"/>
        <v>8</v>
      </c>
    </row>
    <row r="111" spans="1:49" ht="15.75" customHeight="1">
      <c r="A111" s="1"/>
      <c r="B111" s="1" t="s">
        <v>32</v>
      </c>
      <c r="C111" s="1" t="s">
        <v>148</v>
      </c>
      <c r="D111" s="1" t="s">
        <v>812</v>
      </c>
      <c r="E111" s="1" t="s">
        <v>109</v>
      </c>
      <c r="G111" s="1" t="s">
        <v>149</v>
      </c>
      <c r="I111" s="30" t="s">
        <v>813</v>
      </c>
      <c r="J111" s="291">
        <v>43319</v>
      </c>
      <c r="K111" s="20">
        <f t="shared" si="7"/>
        <v>8</v>
      </c>
      <c r="L111" s="1" t="s">
        <v>814</v>
      </c>
      <c r="M111" s="7">
        <v>43322</v>
      </c>
      <c r="N111" s="1" t="s">
        <v>186</v>
      </c>
      <c r="O111" s="1" t="s">
        <v>243</v>
      </c>
      <c r="P111" s="7">
        <v>43333</v>
      </c>
      <c r="Q111" s="9" t="s">
        <v>352</v>
      </c>
      <c r="R111" s="4" t="s">
        <v>815</v>
      </c>
      <c r="S111" s="10"/>
      <c r="T111" s="299"/>
      <c r="U111" s="10">
        <v>2650</v>
      </c>
      <c r="V111" s="12">
        <v>0</v>
      </c>
      <c r="W111" s="1" t="s">
        <v>355</v>
      </c>
      <c r="X111" s="12"/>
      <c r="Y111" s="13"/>
      <c r="Z111" s="13">
        <v>201889.72</v>
      </c>
      <c r="AA111" s="15"/>
      <c r="AC111" s="10">
        <v>30</v>
      </c>
      <c r="AD111" s="1" t="s">
        <v>125</v>
      </c>
      <c r="AE111" s="10" t="s">
        <v>126</v>
      </c>
      <c r="AF111" s="19" t="e">
        <f t="shared" si="2"/>
        <v>#VALUE!</v>
      </c>
      <c r="AG111" s="295">
        <v>43497</v>
      </c>
      <c r="AH111" s="1"/>
      <c r="AI111" s="10">
        <v>143</v>
      </c>
      <c r="AJ111" s="7">
        <v>43341</v>
      </c>
      <c r="AK111" s="1">
        <v>272000</v>
      </c>
      <c r="AL111" s="1" t="s">
        <v>122</v>
      </c>
      <c r="AM111" s="1">
        <v>143</v>
      </c>
      <c r="AN111" s="291">
        <v>43341</v>
      </c>
      <c r="AP111" s="1" t="s">
        <v>816</v>
      </c>
      <c r="AQ111" s="291">
        <v>43343</v>
      </c>
      <c r="AR111" s="31">
        <v>43357</v>
      </c>
      <c r="AS111" s="1">
        <f t="shared" si="8"/>
        <v>37</v>
      </c>
      <c r="AT111" s="1" t="s">
        <v>112</v>
      </c>
      <c r="AU111" s="291">
        <v>43357</v>
      </c>
      <c r="AV111" s="17">
        <f t="shared" si="9"/>
        <v>70110.28</v>
      </c>
      <c r="AW111">
        <f t="shared" si="5"/>
        <v>9</v>
      </c>
    </row>
    <row r="112" spans="1:49" ht="15.75" customHeight="1">
      <c r="A112" s="1"/>
      <c r="B112" s="1" t="s">
        <v>103</v>
      </c>
      <c r="C112" s="1" t="s">
        <v>148</v>
      </c>
      <c r="D112" s="1" t="s">
        <v>812</v>
      </c>
      <c r="E112" s="1" t="s">
        <v>109</v>
      </c>
      <c r="G112" s="1" t="s">
        <v>149</v>
      </c>
      <c r="I112" s="30" t="s">
        <v>817</v>
      </c>
      <c r="J112" s="291">
        <v>43322</v>
      </c>
      <c r="K112" s="20">
        <f t="shared" si="7"/>
        <v>8</v>
      </c>
      <c r="L112" s="1" t="s">
        <v>166</v>
      </c>
      <c r="M112" s="7">
        <v>43323</v>
      </c>
      <c r="N112" s="1" t="s">
        <v>186</v>
      </c>
      <c r="O112" s="1" t="s">
        <v>136</v>
      </c>
      <c r="P112" s="7">
        <v>43325</v>
      </c>
      <c r="Q112" s="9" t="s">
        <v>713</v>
      </c>
      <c r="R112" s="1">
        <v>110</v>
      </c>
      <c r="S112" s="10" t="s">
        <v>71</v>
      </c>
      <c r="T112" s="299">
        <v>43325</v>
      </c>
      <c r="U112" s="10">
        <v>15000</v>
      </c>
      <c r="V112" s="12" t="s">
        <v>121</v>
      </c>
      <c r="W112" s="1" t="s">
        <v>122</v>
      </c>
      <c r="X112" s="12"/>
      <c r="Y112" s="13"/>
      <c r="Z112" s="13">
        <v>15000</v>
      </c>
      <c r="AA112" s="15"/>
      <c r="AC112" s="10">
        <v>10</v>
      </c>
      <c r="AD112" s="1" t="s">
        <v>125</v>
      </c>
      <c r="AE112" s="10" t="s">
        <v>126</v>
      </c>
      <c r="AF112" s="19" t="e">
        <f t="shared" si="2"/>
        <v>#VALUE!</v>
      </c>
      <c r="AG112" s="291">
        <v>43339</v>
      </c>
      <c r="AH112" s="1"/>
      <c r="AI112" s="10">
        <v>129</v>
      </c>
      <c r="AJ112" s="7">
        <v>43325</v>
      </c>
      <c r="AK112" s="1">
        <v>25000</v>
      </c>
      <c r="AL112" s="1" t="s">
        <v>122</v>
      </c>
      <c r="AP112" s="1" t="s">
        <v>789</v>
      </c>
      <c r="AR112" s="31">
        <v>43343</v>
      </c>
      <c r="AS112" s="1">
        <f t="shared" si="8"/>
        <v>35</v>
      </c>
      <c r="AT112" s="1" t="s">
        <v>112</v>
      </c>
      <c r="AU112" s="291">
        <v>43341</v>
      </c>
      <c r="AV112" s="17">
        <f t="shared" si="9"/>
        <v>10000</v>
      </c>
      <c r="AW112">
        <f t="shared" si="5"/>
        <v>8</v>
      </c>
    </row>
    <row r="113" spans="1:71" ht="15.75" customHeight="1">
      <c r="A113" s="1"/>
      <c r="B113" s="1" t="s">
        <v>103</v>
      </c>
      <c r="C113" s="1" t="s">
        <v>148</v>
      </c>
      <c r="D113" s="1" t="s">
        <v>812</v>
      </c>
      <c r="E113" s="1" t="s">
        <v>109</v>
      </c>
      <c r="G113" s="1" t="s">
        <v>149</v>
      </c>
      <c r="I113" s="30" t="s">
        <v>818</v>
      </c>
      <c r="J113" s="291">
        <v>43325</v>
      </c>
      <c r="K113" s="20">
        <f t="shared" si="7"/>
        <v>8</v>
      </c>
      <c r="L113" s="1" t="s">
        <v>185</v>
      </c>
      <c r="M113" s="7">
        <v>43326</v>
      </c>
      <c r="N113" s="1" t="s">
        <v>186</v>
      </c>
      <c r="O113" s="1" t="s">
        <v>819</v>
      </c>
      <c r="P113" s="7">
        <v>43329</v>
      </c>
      <c r="Q113" s="9" t="s">
        <v>690</v>
      </c>
      <c r="R113" s="1">
        <v>57</v>
      </c>
      <c r="S113" s="10" t="s">
        <v>71</v>
      </c>
      <c r="T113" s="299">
        <v>43329</v>
      </c>
      <c r="U113" s="10">
        <v>37000</v>
      </c>
      <c r="V113" s="12" t="s">
        <v>121</v>
      </c>
      <c r="W113" s="1" t="s">
        <v>122</v>
      </c>
      <c r="X113" s="12"/>
      <c r="Y113" s="13"/>
      <c r="Z113" s="13">
        <v>37000</v>
      </c>
      <c r="AA113" s="15"/>
      <c r="AC113" s="10">
        <v>10</v>
      </c>
      <c r="AD113" s="1" t="s">
        <v>125</v>
      </c>
      <c r="AE113" s="10" t="s">
        <v>126</v>
      </c>
      <c r="AF113" s="19" t="e">
        <f t="shared" si="2"/>
        <v>#VALUE!</v>
      </c>
      <c r="AG113" s="291">
        <v>43348</v>
      </c>
      <c r="AH113" s="1"/>
      <c r="AI113" s="10">
        <v>130</v>
      </c>
      <c r="AJ113" s="7">
        <v>43329</v>
      </c>
      <c r="AK113" s="1">
        <v>45000</v>
      </c>
      <c r="AL113" s="1" t="s">
        <v>122</v>
      </c>
      <c r="AR113" s="10"/>
      <c r="AS113" s="1">
        <f t="shared" si="8"/>
        <v>0</v>
      </c>
      <c r="AT113" s="1" t="s">
        <v>112</v>
      </c>
      <c r="AU113" s="291">
        <v>43354</v>
      </c>
      <c r="AV113" s="17">
        <f t="shared" si="9"/>
        <v>8000</v>
      </c>
      <c r="AW113">
        <f t="shared" si="5"/>
        <v>9</v>
      </c>
    </row>
    <row r="114" spans="1:71" ht="15.75" customHeight="1">
      <c r="A114" s="1"/>
      <c r="B114" s="1" t="s">
        <v>103</v>
      </c>
      <c r="C114" s="1" t="s">
        <v>104</v>
      </c>
      <c r="D114" s="1" t="s">
        <v>812</v>
      </c>
      <c r="E114" s="1" t="s">
        <v>109</v>
      </c>
      <c r="G114" s="1" t="s">
        <v>268</v>
      </c>
      <c r="H114" s="97"/>
      <c r="I114" s="30" t="s">
        <v>820</v>
      </c>
      <c r="J114" s="291">
        <v>43325</v>
      </c>
      <c r="K114" s="20">
        <f t="shared" si="7"/>
        <v>8</v>
      </c>
      <c r="L114" s="1" t="s">
        <v>503</v>
      </c>
      <c r="M114" s="1">
        <v>20</v>
      </c>
      <c r="N114" s="1" t="s">
        <v>271</v>
      </c>
      <c r="O114" s="1" t="s">
        <v>504</v>
      </c>
      <c r="P114" s="7">
        <v>43333</v>
      </c>
      <c r="Q114" s="9" t="s">
        <v>731</v>
      </c>
      <c r="R114" s="1">
        <v>70</v>
      </c>
      <c r="S114" s="10" t="s">
        <v>71</v>
      </c>
      <c r="T114" s="299">
        <v>43334</v>
      </c>
      <c r="U114" s="10">
        <v>170000</v>
      </c>
      <c r="V114" s="12" t="s">
        <v>441</v>
      </c>
      <c r="W114" s="1" t="s">
        <v>122</v>
      </c>
      <c r="X114" s="12"/>
      <c r="Y114" s="13"/>
      <c r="Z114" s="13">
        <v>177084</v>
      </c>
      <c r="AA114" s="15"/>
      <c r="AC114" s="10">
        <v>10</v>
      </c>
      <c r="AD114" s="1" t="s">
        <v>125</v>
      </c>
      <c r="AE114" s="10" t="s">
        <v>126</v>
      </c>
      <c r="AF114" s="19" t="e">
        <f t="shared" si="2"/>
        <v>#VALUE!</v>
      </c>
      <c r="AG114" s="291">
        <v>43356</v>
      </c>
      <c r="AH114" s="1"/>
      <c r="AI114" s="98">
        <v>133</v>
      </c>
      <c r="AJ114" s="99">
        <v>43325</v>
      </c>
      <c r="AK114" s="97">
        <v>192000</v>
      </c>
      <c r="AL114" s="97" t="s">
        <v>122</v>
      </c>
      <c r="AM114" s="97"/>
      <c r="AN114" s="312"/>
      <c r="AO114" s="97"/>
      <c r="AP114" s="1" t="s">
        <v>783</v>
      </c>
      <c r="AQ114" s="312">
        <v>43341</v>
      </c>
      <c r="AR114" s="98"/>
      <c r="AS114" s="1">
        <f t="shared" si="8"/>
        <v>0</v>
      </c>
      <c r="AT114" s="97" t="s">
        <v>112</v>
      </c>
      <c r="AU114" s="312">
        <v>43375</v>
      </c>
      <c r="AV114" s="17">
        <f t="shared" si="9"/>
        <v>14916</v>
      </c>
      <c r="AW114">
        <f t="shared" si="5"/>
        <v>10</v>
      </c>
    </row>
    <row r="115" spans="1:71" ht="15.75" customHeight="1">
      <c r="A115" s="1"/>
      <c r="B115" s="1" t="s">
        <v>103</v>
      </c>
      <c r="C115" s="1" t="s">
        <v>104</v>
      </c>
      <c r="D115" s="1" t="s">
        <v>812</v>
      </c>
      <c r="E115" s="1" t="s">
        <v>109</v>
      </c>
      <c r="G115" s="1" t="s">
        <v>268</v>
      </c>
      <c r="I115" s="30" t="s">
        <v>821</v>
      </c>
      <c r="J115" s="291">
        <v>43325</v>
      </c>
      <c r="K115" s="20">
        <f t="shared" si="7"/>
        <v>8</v>
      </c>
      <c r="L115" s="1" t="s">
        <v>503</v>
      </c>
      <c r="M115" s="7">
        <v>43327</v>
      </c>
      <c r="N115" s="1" t="s">
        <v>271</v>
      </c>
      <c r="O115" s="1" t="s">
        <v>272</v>
      </c>
      <c r="P115" s="7">
        <v>43332</v>
      </c>
      <c r="Q115" s="9" t="s">
        <v>530</v>
      </c>
      <c r="S115" s="10"/>
      <c r="T115" s="299"/>
      <c r="U115" s="10">
        <v>120000</v>
      </c>
      <c r="V115" s="12" t="s">
        <v>441</v>
      </c>
      <c r="W115" s="1" t="s">
        <v>122</v>
      </c>
      <c r="X115" s="12"/>
      <c r="Y115" s="13"/>
      <c r="Z115" s="13">
        <v>129032</v>
      </c>
      <c r="AA115" s="15"/>
      <c r="AC115" s="10"/>
      <c r="AD115" s="1" t="s">
        <v>822</v>
      </c>
      <c r="AE115" s="10" t="s">
        <v>126</v>
      </c>
      <c r="AF115" s="19" t="e">
        <f t="shared" si="2"/>
        <v>#VALUE!</v>
      </c>
      <c r="AG115" s="291">
        <v>43326</v>
      </c>
      <c r="AH115" s="1"/>
      <c r="AI115" s="10">
        <v>132</v>
      </c>
      <c r="AJ115" s="7">
        <v>43325</v>
      </c>
      <c r="AK115" s="1">
        <v>143000</v>
      </c>
      <c r="AL115" s="1" t="s">
        <v>122</v>
      </c>
      <c r="AP115" s="1" t="s">
        <v>823</v>
      </c>
      <c r="AQ115" s="291">
        <v>43323</v>
      </c>
      <c r="AR115" s="10"/>
      <c r="AS115" s="1">
        <f t="shared" si="8"/>
        <v>0</v>
      </c>
      <c r="AT115" s="1" t="s">
        <v>112</v>
      </c>
      <c r="AU115" s="291">
        <v>43375</v>
      </c>
      <c r="AV115" s="17">
        <f t="shared" si="9"/>
        <v>13968</v>
      </c>
      <c r="AW115">
        <f t="shared" si="5"/>
        <v>10</v>
      </c>
    </row>
    <row r="116" spans="1:71" ht="15.75" customHeight="1">
      <c r="A116" s="1"/>
      <c r="B116" s="1" t="s">
        <v>103</v>
      </c>
      <c r="C116" s="1" t="s">
        <v>255</v>
      </c>
      <c r="D116" s="1" t="s">
        <v>812</v>
      </c>
      <c r="E116" s="1" t="s">
        <v>109</v>
      </c>
      <c r="G116" s="1" t="s">
        <v>824</v>
      </c>
      <c r="I116" s="30" t="s">
        <v>825</v>
      </c>
      <c r="J116" s="291">
        <v>43326</v>
      </c>
      <c r="K116" s="20">
        <f t="shared" si="7"/>
        <v>8</v>
      </c>
      <c r="L116" s="1" t="s">
        <v>185</v>
      </c>
      <c r="M116" s="7">
        <v>43330</v>
      </c>
      <c r="N116" s="1" t="s">
        <v>826</v>
      </c>
      <c r="O116" s="1" t="s">
        <v>319</v>
      </c>
      <c r="P116" s="7">
        <v>43333</v>
      </c>
      <c r="Q116" s="9" t="s">
        <v>827</v>
      </c>
      <c r="R116" s="1">
        <v>27</v>
      </c>
      <c r="S116" s="10" t="s">
        <v>71</v>
      </c>
      <c r="T116" s="299">
        <v>43332</v>
      </c>
      <c r="U116" s="10">
        <v>62000</v>
      </c>
      <c r="V116" s="12" t="s">
        <v>441</v>
      </c>
      <c r="W116" s="1" t="s">
        <v>122</v>
      </c>
      <c r="X116" s="12"/>
      <c r="Y116" s="13"/>
      <c r="Z116" s="13">
        <v>64584</v>
      </c>
      <c r="AA116" s="15"/>
      <c r="AC116" s="10">
        <v>5</v>
      </c>
      <c r="AD116" s="1" t="s">
        <v>246</v>
      </c>
      <c r="AE116" s="10" t="s">
        <v>126</v>
      </c>
      <c r="AF116" s="19" t="e">
        <f t="shared" si="2"/>
        <v>#VALUE!</v>
      </c>
      <c r="AG116" s="291">
        <v>24.08</v>
      </c>
      <c r="AH116" s="1"/>
      <c r="AI116" s="10">
        <v>129</v>
      </c>
      <c r="AJ116" s="7">
        <v>43330</v>
      </c>
      <c r="AK116" s="1">
        <v>70000</v>
      </c>
      <c r="AL116" s="1" t="s">
        <v>122</v>
      </c>
      <c r="AP116" s="1" t="s">
        <v>828</v>
      </c>
      <c r="AQ116" s="291" t="s">
        <v>829</v>
      </c>
      <c r="AR116" s="10"/>
      <c r="AS116" s="1">
        <f t="shared" si="8"/>
        <v>0</v>
      </c>
      <c r="AT116" s="100" t="s">
        <v>830</v>
      </c>
      <c r="AU116" s="318">
        <v>43354</v>
      </c>
      <c r="AV116" s="17">
        <f t="shared" si="9"/>
        <v>5416</v>
      </c>
      <c r="AW116">
        <f t="shared" si="5"/>
        <v>9</v>
      </c>
    </row>
    <row r="117" spans="1:71" ht="15.75" customHeight="1">
      <c r="A117" s="1"/>
      <c r="B117" s="1" t="s">
        <v>103</v>
      </c>
      <c r="C117" s="1" t="s">
        <v>255</v>
      </c>
      <c r="D117" s="1" t="s">
        <v>402</v>
      </c>
      <c r="E117" s="1" t="s">
        <v>109</v>
      </c>
      <c r="G117" s="1" t="s">
        <v>641</v>
      </c>
      <c r="I117" s="30" t="s">
        <v>831</v>
      </c>
      <c r="J117" s="291">
        <v>43327</v>
      </c>
      <c r="K117" s="20">
        <f t="shared" si="7"/>
        <v>8</v>
      </c>
      <c r="L117" s="1" t="s">
        <v>643</v>
      </c>
      <c r="M117" s="7">
        <v>43329</v>
      </c>
      <c r="N117" s="1" t="s">
        <v>644</v>
      </c>
      <c r="O117" s="1" t="s">
        <v>832</v>
      </c>
      <c r="P117" s="7">
        <v>43332</v>
      </c>
      <c r="Q117" s="9" t="s">
        <v>833</v>
      </c>
      <c r="R117" s="1">
        <v>624</v>
      </c>
      <c r="S117" s="10" t="s">
        <v>71</v>
      </c>
      <c r="T117" s="299">
        <v>43332</v>
      </c>
      <c r="U117" s="10">
        <v>24000</v>
      </c>
      <c r="V117" s="12" t="s">
        <v>441</v>
      </c>
      <c r="W117" s="1" t="s">
        <v>122</v>
      </c>
      <c r="X117" s="12"/>
      <c r="Y117" s="13"/>
      <c r="Z117" s="13">
        <v>25000</v>
      </c>
      <c r="AA117" s="15"/>
      <c r="AC117" s="10">
        <v>5</v>
      </c>
      <c r="AD117" s="1" t="s">
        <v>246</v>
      </c>
      <c r="AE117" s="10" t="s">
        <v>126</v>
      </c>
      <c r="AF117" s="19" t="e">
        <f t="shared" si="2"/>
        <v>#VALUE!</v>
      </c>
      <c r="AG117" s="291">
        <v>43341</v>
      </c>
      <c r="AH117" s="1"/>
      <c r="AI117" s="10">
        <v>134</v>
      </c>
      <c r="AJ117" s="7">
        <v>43328</v>
      </c>
      <c r="AK117" s="1">
        <v>28000</v>
      </c>
      <c r="AL117" s="1" t="s">
        <v>122</v>
      </c>
      <c r="AP117" s="1" t="s">
        <v>834</v>
      </c>
      <c r="AQ117" s="291">
        <v>43347</v>
      </c>
      <c r="AR117" s="10"/>
      <c r="AS117" s="1">
        <f t="shared" si="8"/>
        <v>0</v>
      </c>
      <c r="AT117" s="1" t="s">
        <v>112</v>
      </c>
      <c r="AU117" s="291">
        <v>43340</v>
      </c>
      <c r="AV117" s="17">
        <f t="shared" si="9"/>
        <v>3000</v>
      </c>
      <c r="AW117">
        <f t="shared" si="5"/>
        <v>8</v>
      </c>
    </row>
    <row r="118" spans="1:71" ht="15.75" customHeight="1">
      <c r="A118" s="1"/>
      <c r="B118" s="1" t="s">
        <v>103</v>
      </c>
      <c r="C118" s="1" t="s">
        <v>104</v>
      </c>
      <c r="D118" s="1" t="s">
        <v>402</v>
      </c>
      <c r="E118" s="1" t="s">
        <v>109</v>
      </c>
      <c r="G118" s="1" t="s">
        <v>658</v>
      </c>
      <c r="I118" s="30" t="s">
        <v>835</v>
      </c>
      <c r="J118" s="291">
        <v>43328</v>
      </c>
      <c r="K118" s="20">
        <f t="shared" si="7"/>
        <v>8</v>
      </c>
      <c r="L118" s="1" t="s">
        <v>836</v>
      </c>
      <c r="M118" s="7">
        <v>43328</v>
      </c>
      <c r="N118" s="1" t="s">
        <v>837</v>
      </c>
      <c r="O118" s="1" t="s">
        <v>838</v>
      </c>
      <c r="P118" s="7">
        <v>43329</v>
      </c>
      <c r="Q118" s="9" t="s">
        <v>839</v>
      </c>
      <c r="R118" s="1">
        <v>262</v>
      </c>
      <c r="S118" s="10" t="s">
        <v>71</v>
      </c>
      <c r="T118" s="299">
        <v>43329</v>
      </c>
      <c r="U118" s="10">
        <v>27000</v>
      </c>
      <c r="V118" s="12" t="s">
        <v>441</v>
      </c>
      <c r="W118" s="1" t="s">
        <v>122</v>
      </c>
      <c r="X118" s="12"/>
      <c r="Y118" s="13"/>
      <c r="Z118" s="13">
        <v>28125</v>
      </c>
      <c r="AA118" s="15"/>
      <c r="AC118" s="10">
        <v>5</v>
      </c>
      <c r="AD118" s="1" t="s">
        <v>246</v>
      </c>
      <c r="AE118" s="10" t="s">
        <v>126</v>
      </c>
      <c r="AF118" s="19" t="e">
        <f t="shared" si="2"/>
        <v>#VALUE!</v>
      </c>
      <c r="AG118" s="291">
        <v>43336</v>
      </c>
      <c r="AI118" s="10"/>
      <c r="AK118" s="1">
        <v>33000</v>
      </c>
      <c r="AL118" s="1" t="s">
        <v>122</v>
      </c>
      <c r="AR118" s="10"/>
      <c r="AS118" s="1">
        <f t="shared" si="8"/>
        <v>0</v>
      </c>
      <c r="AT118" s="1" t="s">
        <v>112</v>
      </c>
      <c r="AU118" s="291">
        <v>43374</v>
      </c>
      <c r="AV118" s="17">
        <f t="shared" si="9"/>
        <v>4875</v>
      </c>
      <c r="AW118">
        <f t="shared" si="5"/>
        <v>10</v>
      </c>
    </row>
    <row r="119" spans="1:71" ht="15.75" customHeight="1">
      <c r="A119" s="1"/>
      <c r="B119" s="1" t="s">
        <v>103</v>
      </c>
      <c r="C119" s="1" t="s">
        <v>104</v>
      </c>
      <c r="D119" s="1" t="s">
        <v>812</v>
      </c>
      <c r="E119" s="1" t="s">
        <v>109</v>
      </c>
      <c r="G119" s="1" t="s">
        <v>733</v>
      </c>
      <c r="I119" s="30" t="s">
        <v>840</v>
      </c>
      <c r="J119" s="291">
        <v>43328</v>
      </c>
      <c r="K119" s="20">
        <f t="shared" si="7"/>
        <v>8</v>
      </c>
      <c r="L119" s="1" t="s">
        <v>841</v>
      </c>
      <c r="M119" s="7">
        <v>43336</v>
      </c>
      <c r="N119" s="1" t="s">
        <v>842</v>
      </c>
      <c r="O119" s="8" t="s">
        <v>843</v>
      </c>
      <c r="P119" s="7">
        <v>43338</v>
      </c>
      <c r="Q119" s="9" t="s">
        <v>844</v>
      </c>
      <c r="R119" s="1">
        <v>90</v>
      </c>
      <c r="S119" s="10" t="s">
        <v>71</v>
      </c>
      <c r="T119" s="299">
        <v>43339</v>
      </c>
      <c r="U119" s="10">
        <v>62000</v>
      </c>
      <c r="V119" s="12" t="s">
        <v>441</v>
      </c>
      <c r="W119" s="1" t="s">
        <v>122</v>
      </c>
      <c r="X119" s="12"/>
      <c r="Y119" s="13"/>
      <c r="Z119" s="13">
        <v>66667</v>
      </c>
      <c r="AA119" s="15"/>
      <c r="AC119" s="10">
        <v>10</v>
      </c>
      <c r="AD119" s="1" t="s">
        <v>125</v>
      </c>
      <c r="AE119" s="10" t="s">
        <v>126</v>
      </c>
      <c r="AF119" s="19" t="e">
        <f t="shared" si="2"/>
        <v>#VALUE!</v>
      </c>
      <c r="AG119" s="291">
        <v>43350</v>
      </c>
      <c r="AH119" s="1"/>
      <c r="AI119" s="10">
        <v>139</v>
      </c>
      <c r="AJ119" s="7">
        <v>43336</v>
      </c>
      <c r="AK119" s="1">
        <v>72000</v>
      </c>
      <c r="AL119" s="1" t="s">
        <v>122</v>
      </c>
      <c r="AP119" s="1" t="s">
        <v>845</v>
      </c>
      <c r="AQ119" s="291">
        <v>43347</v>
      </c>
      <c r="AR119" s="31">
        <v>43381</v>
      </c>
      <c r="AS119" s="1">
        <f t="shared" si="8"/>
        <v>41</v>
      </c>
      <c r="AT119" s="1" t="s">
        <v>112</v>
      </c>
      <c r="AU119" s="291">
        <v>43389</v>
      </c>
      <c r="AV119" s="17">
        <f t="shared" si="9"/>
        <v>5333</v>
      </c>
      <c r="AW119">
        <f t="shared" si="5"/>
        <v>10</v>
      </c>
    </row>
    <row r="120" spans="1:71" ht="15.75" customHeight="1">
      <c r="A120" s="1"/>
      <c r="B120" s="1" t="s">
        <v>103</v>
      </c>
      <c r="C120" s="1" t="s">
        <v>104</v>
      </c>
      <c r="D120" s="1" t="s">
        <v>812</v>
      </c>
      <c r="E120" s="1" t="s">
        <v>109</v>
      </c>
      <c r="G120" s="1" t="s">
        <v>268</v>
      </c>
      <c r="I120" s="30" t="s">
        <v>846</v>
      </c>
      <c r="J120" s="291">
        <v>43334</v>
      </c>
      <c r="K120" s="20">
        <f t="shared" si="7"/>
        <v>8</v>
      </c>
      <c r="L120" s="1" t="s">
        <v>503</v>
      </c>
      <c r="M120" s="7">
        <v>43334</v>
      </c>
      <c r="N120" s="1" t="s">
        <v>271</v>
      </c>
      <c r="O120" s="1" t="s">
        <v>504</v>
      </c>
      <c r="P120" s="7">
        <v>43340</v>
      </c>
      <c r="Q120" s="9" t="s">
        <v>847</v>
      </c>
      <c r="R120" s="1">
        <v>1</v>
      </c>
      <c r="S120" s="10" t="s">
        <v>71</v>
      </c>
      <c r="T120" s="299">
        <v>43333</v>
      </c>
      <c r="U120" s="10">
        <v>170000</v>
      </c>
      <c r="V120" s="12" t="s">
        <v>441</v>
      </c>
      <c r="W120" s="1" t="s">
        <v>122</v>
      </c>
      <c r="X120" s="12"/>
      <c r="Y120" s="13"/>
      <c r="Z120" s="13">
        <v>177084</v>
      </c>
      <c r="AA120" s="15"/>
      <c r="AC120" s="10">
        <v>10</v>
      </c>
      <c r="AD120" s="1" t="s">
        <v>125</v>
      </c>
      <c r="AE120" s="10" t="s">
        <v>126</v>
      </c>
      <c r="AF120" s="19" t="e">
        <f t="shared" si="2"/>
        <v>#VALUE!</v>
      </c>
      <c r="AG120" s="291">
        <v>43356</v>
      </c>
      <c r="AH120" s="1"/>
      <c r="AI120" s="10">
        <v>137</v>
      </c>
      <c r="AJ120" s="7">
        <v>43334</v>
      </c>
      <c r="AK120" s="1">
        <v>192000</v>
      </c>
      <c r="AL120" s="1" t="s">
        <v>122</v>
      </c>
      <c r="AP120" s="30" t="s">
        <v>783</v>
      </c>
      <c r="AQ120" s="291">
        <v>43341</v>
      </c>
      <c r="AR120" s="10"/>
      <c r="AS120" s="1">
        <f t="shared" si="8"/>
        <v>0</v>
      </c>
      <c r="AT120" s="1" t="s">
        <v>112</v>
      </c>
      <c r="AU120" s="291">
        <v>43376</v>
      </c>
      <c r="AV120" s="17">
        <f t="shared" si="9"/>
        <v>14916</v>
      </c>
      <c r="AW120">
        <f t="shared" si="5"/>
        <v>10</v>
      </c>
    </row>
    <row r="121" spans="1:71" ht="15.75" customHeight="1">
      <c r="A121" s="1"/>
      <c r="B121" s="1" t="s">
        <v>103</v>
      </c>
      <c r="C121" s="1" t="s">
        <v>255</v>
      </c>
      <c r="D121" s="1" t="s">
        <v>812</v>
      </c>
      <c r="E121" s="1" t="s">
        <v>109</v>
      </c>
      <c r="G121" s="1" t="s">
        <v>824</v>
      </c>
      <c r="I121" s="30" t="s">
        <v>848</v>
      </c>
      <c r="J121" s="291">
        <v>43333</v>
      </c>
      <c r="K121" s="20">
        <f t="shared" si="7"/>
        <v>8</v>
      </c>
      <c r="L121" s="1" t="s">
        <v>185</v>
      </c>
      <c r="M121" s="7">
        <v>43337</v>
      </c>
      <c r="N121" s="1" t="s">
        <v>826</v>
      </c>
      <c r="O121" s="1" t="s">
        <v>319</v>
      </c>
      <c r="P121" s="7">
        <v>43340</v>
      </c>
      <c r="Q121" s="9" t="s">
        <v>849</v>
      </c>
      <c r="R121" s="1">
        <v>86</v>
      </c>
      <c r="S121" s="10" t="s">
        <v>71</v>
      </c>
      <c r="T121" s="299">
        <v>43340</v>
      </c>
      <c r="U121" s="10">
        <v>57000</v>
      </c>
      <c r="V121" s="12" t="s">
        <v>441</v>
      </c>
      <c r="W121" s="1" t="s">
        <v>122</v>
      </c>
      <c r="X121" s="12"/>
      <c r="Y121" s="13"/>
      <c r="Z121" s="13">
        <v>59375</v>
      </c>
      <c r="AA121" s="15"/>
      <c r="AC121" s="10">
        <v>10</v>
      </c>
      <c r="AD121" s="1" t="s">
        <v>125</v>
      </c>
      <c r="AE121" s="10" t="s">
        <v>126</v>
      </c>
      <c r="AF121" s="19" t="e">
        <f t="shared" si="2"/>
        <v>#VALUE!</v>
      </c>
      <c r="AG121" s="291">
        <v>43360</v>
      </c>
      <c r="AH121" s="1"/>
      <c r="AI121" s="10">
        <v>140</v>
      </c>
      <c r="AJ121" s="7">
        <v>43337</v>
      </c>
      <c r="AK121" s="1">
        <v>70000</v>
      </c>
      <c r="AL121" s="1" t="s">
        <v>355</v>
      </c>
      <c r="AP121" s="8" t="s">
        <v>850</v>
      </c>
      <c r="AQ121" s="291">
        <v>43354</v>
      </c>
      <c r="AR121" s="10"/>
      <c r="AS121" s="1">
        <f t="shared" si="8"/>
        <v>0</v>
      </c>
      <c r="AT121" s="100" t="s">
        <v>112</v>
      </c>
      <c r="AU121" s="318">
        <v>43357</v>
      </c>
      <c r="AV121" s="17">
        <f t="shared" si="9"/>
        <v>10625</v>
      </c>
      <c r="AW121">
        <f t="shared" si="5"/>
        <v>9</v>
      </c>
    </row>
    <row r="122" spans="1:71" ht="15.75" customHeight="1">
      <c r="A122" s="1"/>
      <c r="B122" s="1" t="s">
        <v>103</v>
      </c>
      <c r="C122" s="1" t="s">
        <v>148</v>
      </c>
      <c r="D122" s="1" t="s">
        <v>851</v>
      </c>
      <c r="E122" s="1" t="s">
        <v>109</v>
      </c>
      <c r="G122" s="1" t="s">
        <v>149</v>
      </c>
      <c r="I122" s="30" t="s">
        <v>852</v>
      </c>
      <c r="J122" s="291">
        <v>43334</v>
      </c>
      <c r="K122" s="20">
        <f t="shared" si="7"/>
        <v>8</v>
      </c>
      <c r="L122" s="1" t="s">
        <v>545</v>
      </c>
      <c r="M122" s="7">
        <v>43334</v>
      </c>
      <c r="N122" s="1" t="s">
        <v>186</v>
      </c>
      <c r="O122" s="1" t="s">
        <v>853</v>
      </c>
      <c r="P122" s="7">
        <v>43336</v>
      </c>
      <c r="Q122" s="9" t="s">
        <v>854</v>
      </c>
      <c r="R122" s="1">
        <v>136</v>
      </c>
      <c r="S122" s="10" t="s">
        <v>71</v>
      </c>
      <c r="T122" s="299">
        <v>43336</v>
      </c>
      <c r="U122" s="10">
        <v>19000</v>
      </c>
      <c r="V122" s="12" t="s">
        <v>441</v>
      </c>
      <c r="W122" s="1" t="s">
        <v>122</v>
      </c>
      <c r="X122" s="12"/>
      <c r="Y122" s="13"/>
      <c r="Z122" s="13">
        <v>19792</v>
      </c>
      <c r="AA122" s="15"/>
      <c r="AC122" s="10">
        <v>5</v>
      </c>
      <c r="AD122" s="1" t="s">
        <v>246</v>
      </c>
      <c r="AE122" s="10" t="s">
        <v>126</v>
      </c>
      <c r="AF122" s="19" t="e">
        <f t="shared" si="2"/>
        <v>#VALUE!</v>
      </c>
      <c r="AG122" s="291">
        <v>43341</v>
      </c>
      <c r="AH122" s="1"/>
      <c r="AI122" s="10">
        <v>138</v>
      </c>
      <c r="AJ122" s="7">
        <v>43336</v>
      </c>
      <c r="AK122" s="1">
        <v>25000</v>
      </c>
      <c r="AL122" s="1" t="s">
        <v>122</v>
      </c>
      <c r="AP122" s="1" t="s">
        <v>816</v>
      </c>
      <c r="AQ122" s="291">
        <v>43343</v>
      </c>
      <c r="AR122" s="31">
        <v>43357</v>
      </c>
      <c r="AS122" s="1">
        <f t="shared" si="8"/>
        <v>37</v>
      </c>
      <c r="AT122" s="1" t="s">
        <v>112</v>
      </c>
      <c r="AU122" s="291">
        <v>43357</v>
      </c>
      <c r="AV122" s="17">
        <f t="shared" si="9"/>
        <v>5208</v>
      </c>
      <c r="AW122">
        <f t="shared" si="5"/>
        <v>9</v>
      </c>
    </row>
    <row r="123" spans="1:71" ht="15.75" customHeight="1">
      <c r="A123" s="1"/>
      <c r="B123" s="1" t="s">
        <v>103</v>
      </c>
      <c r="C123" s="1" t="s">
        <v>148</v>
      </c>
      <c r="D123" s="1" t="s">
        <v>851</v>
      </c>
      <c r="E123" s="1" t="s">
        <v>109</v>
      </c>
      <c r="G123" s="1" t="s">
        <v>149</v>
      </c>
      <c r="I123" s="30" t="s">
        <v>855</v>
      </c>
      <c r="J123" s="291">
        <v>43334</v>
      </c>
      <c r="K123" s="20">
        <v>8</v>
      </c>
      <c r="L123" s="1" t="s">
        <v>545</v>
      </c>
      <c r="M123" s="7">
        <v>43334</v>
      </c>
      <c r="N123" s="1" t="s">
        <v>856</v>
      </c>
      <c r="O123" s="8" t="s">
        <v>853</v>
      </c>
      <c r="P123" s="7">
        <v>43336</v>
      </c>
      <c r="Q123" s="9" t="s">
        <v>773</v>
      </c>
      <c r="R123" s="1" t="s">
        <v>857</v>
      </c>
      <c r="S123" s="10"/>
      <c r="T123" s="299"/>
      <c r="U123" s="10">
        <v>0</v>
      </c>
      <c r="V123" s="12" t="s">
        <v>441</v>
      </c>
      <c r="W123" s="1"/>
      <c r="X123" s="12"/>
      <c r="Y123" s="13"/>
      <c r="Z123" s="13">
        <v>1</v>
      </c>
      <c r="AA123" s="15"/>
      <c r="AC123" s="10" t="s">
        <v>28</v>
      </c>
      <c r="AD123" s="1" t="s">
        <v>28</v>
      </c>
      <c r="AE123" s="10" t="s">
        <v>126</v>
      </c>
      <c r="AF123" s="19" t="e">
        <f t="shared" si="2"/>
        <v>#VALUE!</v>
      </c>
      <c r="AG123" s="291" t="s">
        <v>89</v>
      </c>
      <c r="AH123" s="1"/>
      <c r="AI123" s="10">
        <v>138</v>
      </c>
      <c r="AJ123" s="7">
        <v>43336</v>
      </c>
      <c r="AK123" s="1">
        <v>35000</v>
      </c>
      <c r="AL123" s="1" t="s">
        <v>122</v>
      </c>
      <c r="AP123" s="1" t="s">
        <v>858</v>
      </c>
      <c r="AQ123" s="291">
        <v>43343</v>
      </c>
      <c r="AR123" s="31">
        <v>43357</v>
      </c>
      <c r="AS123" s="1">
        <f t="shared" si="8"/>
        <v>37</v>
      </c>
      <c r="AT123" s="1" t="s">
        <v>112</v>
      </c>
      <c r="AU123" s="291">
        <v>43357</v>
      </c>
      <c r="AV123" s="17">
        <f t="shared" si="9"/>
        <v>34999</v>
      </c>
      <c r="AW123">
        <f t="shared" si="5"/>
        <v>9</v>
      </c>
    </row>
    <row r="124" spans="1:71" ht="15.75" customHeight="1">
      <c r="A124" s="1"/>
      <c r="B124" s="1" t="s">
        <v>103</v>
      </c>
      <c r="C124" s="1" t="s">
        <v>104</v>
      </c>
      <c r="D124" s="1" t="s">
        <v>812</v>
      </c>
      <c r="E124" s="1" t="s">
        <v>859</v>
      </c>
      <c r="G124" s="1" t="s">
        <v>111</v>
      </c>
      <c r="I124" s="30" t="s">
        <v>860</v>
      </c>
      <c r="J124" s="291">
        <v>43339</v>
      </c>
      <c r="K124" s="20">
        <f t="shared" ref="K124:K273" si="10">MONTH(J124)</f>
        <v>8</v>
      </c>
      <c r="L124" s="1" t="s">
        <v>540</v>
      </c>
      <c r="M124" s="7">
        <v>43339</v>
      </c>
      <c r="N124" s="1" t="s">
        <v>745</v>
      </c>
      <c r="O124" s="8" t="s">
        <v>809</v>
      </c>
      <c r="P124" s="7">
        <v>43348</v>
      </c>
      <c r="Q124" s="9" t="s">
        <v>861</v>
      </c>
      <c r="R124" s="1">
        <v>25</v>
      </c>
      <c r="S124" s="10" t="s">
        <v>71</v>
      </c>
      <c r="T124" s="299">
        <v>43339</v>
      </c>
      <c r="U124" s="10">
        <v>8000</v>
      </c>
      <c r="V124" s="12" t="s">
        <v>441</v>
      </c>
      <c r="W124" s="1" t="s">
        <v>122</v>
      </c>
      <c r="X124" s="12"/>
      <c r="Y124" s="13"/>
      <c r="Z124" s="13">
        <v>8602</v>
      </c>
      <c r="AA124" s="15"/>
      <c r="AC124" s="10">
        <v>10</v>
      </c>
      <c r="AD124" s="1" t="s">
        <v>246</v>
      </c>
      <c r="AE124" s="10" t="s">
        <v>126</v>
      </c>
      <c r="AF124" s="19" t="e">
        <f t="shared" si="2"/>
        <v>#VALUE!</v>
      </c>
      <c r="AG124" s="291">
        <v>43350</v>
      </c>
      <c r="AH124" s="1"/>
      <c r="AI124" s="10">
        <v>141</v>
      </c>
      <c r="AJ124" s="7">
        <v>43339</v>
      </c>
      <c r="AK124" s="1">
        <v>11000</v>
      </c>
      <c r="AL124" s="1" t="s">
        <v>122</v>
      </c>
      <c r="AP124" s="1" t="s">
        <v>810</v>
      </c>
      <c r="AQ124" s="291">
        <v>43354</v>
      </c>
      <c r="AR124" s="10"/>
      <c r="AS124" s="1">
        <f t="shared" si="8"/>
        <v>0</v>
      </c>
      <c r="AT124" s="1" t="s">
        <v>112</v>
      </c>
      <c r="AU124" s="291">
        <v>43375</v>
      </c>
      <c r="AV124" s="17">
        <f t="shared" si="9"/>
        <v>2398</v>
      </c>
      <c r="AW124">
        <f t="shared" si="5"/>
        <v>10</v>
      </c>
    </row>
    <row r="125" spans="1:71" ht="15.75" customHeight="1">
      <c r="A125" s="1"/>
      <c r="B125" s="1" t="s">
        <v>103</v>
      </c>
      <c r="C125" s="1" t="s">
        <v>148</v>
      </c>
      <c r="D125" s="1" t="s">
        <v>812</v>
      </c>
      <c r="E125" s="1" t="s">
        <v>109</v>
      </c>
      <c r="G125" s="1" t="s">
        <v>149</v>
      </c>
      <c r="I125" s="30" t="s">
        <v>862</v>
      </c>
      <c r="J125" s="291">
        <v>43340</v>
      </c>
      <c r="K125" s="20">
        <f t="shared" si="10"/>
        <v>8</v>
      </c>
      <c r="L125" s="1" t="s">
        <v>166</v>
      </c>
      <c r="M125" s="7">
        <v>43340</v>
      </c>
      <c r="N125" s="1" t="s">
        <v>186</v>
      </c>
      <c r="O125" s="1" t="s">
        <v>136</v>
      </c>
      <c r="P125" s="7">
        <v>43342</v>
      </c>
      <c r="Q125" s="9" t="s">
        <v>863</v>
      </c>
      <c r="R125" s="1">
        <v>303</v>
      </c>
      <c r="S125" s="10" t="s">
        <v>71</v>
      </c>
      <c r="T125" s="299">
        <v>43342</v>
      </c>
      <c r="U125" s="10">
        <v>18000</v>
      </c>
      <c r="V125" s="12" t="s">
        <v>441</v>
      </c>
      <c r="W125" s="1" t="s">
        <v>122</v>
      </c>
      <c r="X125" s="12"/>
      <c r="Y125" s="13"/>
      <c r="Z125" s="13">
        <v>19355</v>
      </c>
      <c r="AA125" s="15"/>
      <c r="AC125" s="10">
        <v>10</v>
      </c>
      <c r="AD125" s="1" t="s">
        <v>125</v>
      </c>
      <c r="AE125" s="10" t="s">
        <v>126</v>
      </c>
      <c r="AF125" s="19" t="e">
        <f t="shared" si="2"/>
        <v>#VALUE!</v>
      </c>
      <c r="AG125" s="291">
        <v>43350</v>
      </c>
      <c r="AH125" s="1"/>
      <c r="AI125" s="10">
        <v>145</v>
      </c>
      <c r="AJ125" s="7">
        <v>43342</v>
      </c>
      <c r="AK125" s="1">
        <v>27000</v>
      </c>
      <c r="AL125" s="1" t="s">
        <v>122</v>
      </c>
      <c r="AR125" s="10"/>
      <c r="AS125" s="1">
        <f t="shared" si="8"/>
        <v>0</v>
      </c>
      <c r="AT125" s="1" t="s">
        <v>112</v>
      </c>
      <c r="AU125" s="291">
        <v>43360</v>
      </c>
      <c r="AV125" s="17">
        <f t="shared" si="9"/>
        <v>7645</v>
      </c>
      <c r="AW125">
        <f t="shared" si="5"/>
        <v>9</v>
      </c>
    </row>
    <row r="126" spans="1:71" ht="15.75" customHeight="1">
      <c r="A126" s="1"/>
      <c r="B126" s="1" t="s">
        <v>103</v>
      </c>
      <c r="C126" s="1" t="s">
        <v>104</v>
      </c>
      <c r="D126" s="1" t="s">
        <v>812</v>
      </c>
      <c r="E126" s="1" t="s">
        <v>109</v>
      </c>
      <c r="G126" s="1" t="s">
        <v>111</v>
      </c>
      <c r="I126" s="30" t="s">
        <v>864</v>
      </c>
      <c r="J126" s="291">
        <v>43340</v>
      </c>
      <c r="K126" s="20">
        <f t="shared" si="10"/>
        <v>8</v>
      </c>
      <c r="L126" s="8" t="s">
        <v>865</v>
      </c>
      <c r="M126" s="7">
        <v>43342</v>
      </c>
      <c r="N126" s="1" t="s">
        <v>866</v>
      </c>
      <c r="O126" s="8" t="s">
        <v>557</v>
      </c>
      <c r="P126" s="7">
        <v>43350</v>
      </c>
      <c r="Q126" s="30" t="s">
        <v>592</v>
      </c>
      <c r="R126" s="1">
        <v>856</v>
      </c>
      <c r="S126" s="10" t="s">
        <v>71</v>
      </c>
      <c r="T126" s="299">
        <v>43353</v>
      </c>
      <c r="U126" s="10">
        <v>149000</v>
      </c>
      <c r="V126" s="12" t="s">
        <v>441</v>
      </c>
      <c r="W126" s="1" t="s">
        <v>122</v>
      </c>
      <c r="X126" s="12"/>
      <c r="Y126" s="13"/>
      <c r="Z126" s="13">
        <v>155209</v>
      </c>
      <c r="AA126" s="15"/>
      <c r="AC126" s="10">
        <v>10</v>
      </c>
      <c r="AD126" s="1" t="s">
        <v>867</v>
      </c>
      <c r="AE126" s="10" t="s">
        <v>126</v>
      </c>
      <c r="AF126" s="19" t="e">
        <f t="shared" si="2"/>
        <v>#VALUE!</v>
      </c>
      <c r="AG126" s="291">
        <v>43356</v>
      </c>
      <c r="AH126" s="1"/>
      <c r="AI126" s="10">
        <v>144</v>
      </c>
      <c r="AJ126" s="7">
        <v>43342</v>
      </c>
      <c r="AK126" s="1">
        <v>173500</v>
      </c>
      <c r="AL126" s="1" t="s">
        <v>122</v>
      </c>
      <c r="AR126" s="10"/>
      <c r="AS126" s="1">
        <f t="shared" si="8"/>
        <v>0</v>
      </c>
      <c r="AT126" s="1" t="s">
        <v>112</v>
      </c>
      <c r="AU126" s="291">
        <v>43375</v>
      </c>
      <c r="AV126" s="17">
        <f t="shared" si="9"/>
        <v>18291</v>
      </c>
      <c r="AW126">
        <f t="shared" si="5"/>
        <v>10</v>
      </c>
    </row>
    <row r="127" spans="1:71" ht="15.75" customHeight="1">
      <c r="A127" s="1"/>
      <c r="B127" s="1" t="s">
        <v>103</v>
      </c>
      <c r="C127" s="101" t="s">
        <v>104</v>
      </c>
      <c r="D127" s="101" t="s">
        <v>812</v>
      </c>
      <c r="E127" s="101" t="s">
        <v>859</v>
      </c>
      <c r="F127" s="101"/>
      <c r="G127" s="101" t="s">
        <v>268</v>
      </c>
      <c r="H127" s="101"/>
      <c r="I127" s="102" t="s">
        <v>868</v>
      </c>
      <c r="J127" s="292">
        <v>43340</v>
      </c>
      <c r="K127" s="104">
        <f t="shared" si="10"/>
        <v>8</v>
      </c>
      <c r="L127" s="101" t="s">
        <v>869</v>
      </c>
      <c r="M127" s="103">
        <v>43342</v>
      </c>
      <c r="N127" s="101" t="s">
        <v>870</v>
      </c>
      <c r="O127" s="101" t="s">
        <v>272</v>
      </c>
      <c r="P127" s="103">
        <v>43346</v>
      </c>
      <c r="Q127" s="105" t="s">
        <v>871</v>
      </c>
      <c r="R127" s="101" t="s">
        <v>872</v>
      </c>
      <c r="S127" s="106"/>
      <c r="T127" s="302"/>
      <c r="U127" s="106">
        <v>0</v>
      </c>
      <c r="V127" s="107" t="s">
        <v>873</v>
      </c>
      <c r="W127" s="101" t="s">
        <v>122</v>
      </c>
      <c r="X127" s="107"/>
      <c r="Y127" s="108"/>
      <c r="Z127" s="108">
        <v>0</v>
      </c>
      <c r="AA127" s="109"/>
      <c r="AB127" s="101"/>
      <c r="AC127" s="106"/>
      <c r="AD127" s="101" t="s">
        <v>822</v>
      </c>
      <c r="AE127" s="106" t="s">
        <v>126</v>
      </c>
      <c r="AF127" s="110" t="e">
        <f t="shared" si="2"/>
        <v>#VALUE!</v>
      </c>
      <c r="AG127" s="292">
        <v>0</v>
      </c>
      <c r="AH127" s="101"/>
      <c r="AI127" s="106">
        <v>0</v>
      </c>
      <c r="AJ127" s="101">
        <v>0</v>
      </c>
      <c r="AK127" s="101">
        <v>0</v>
      </c>
      <c r="AL127" s="101" t="s">
        <v>122</v>
      </c>
      <c r="AM127" s="101">
        <v>0</v>
      </c>
      <c r="AN127" s="292">
        <v>0</v>
      </c>
      <c r="AO127" s="101"/>
      <c r="AP127" s="101">
        <v>0</v>
      </c>
      <c r="AQ127" s="292">
        <v>0</v>
      </c>
      <c r="AR127" s="106">
        <v>0</v>
      </c>
      <c r="AS127" s="1">
        <f t="shared" si="8"/>
        <v>0</v>
      </c>
      <c r="AT127" s="107">
        <v>0</v>
      </c>
      <c r="AU127" s="292">
        <v>0</v>
      </c>
      <c r="AV127" s="111">
        <f t="shared" si="9"/>
        <v>0</v>
      </c>
      <c r="AW127">
        <f t="shared" si="5"/>
        <v>1</v>
      </c>
      <c r="AX127" s="101"/>
      <c r="AY127" s="101"/>
      <c r="AZ127" s="101"/>
      <c r="BA127" s="101"/>
      <c r="BB127" s="101"/>
      <c r="BC127" s="101"/>
      <c r="BD127" s="101"/>
      <c r="BE127" s="185"/>
      <c r="BF127" s="185"/>
      <c r="BG127" s="185"/>
      <c r="BH127" s="185"/>
      <c r="BI127" s="185"/>
      <c r="BJ127" s="101"/>
      <c r="BK127" s="101"/>
      <c r="BL127" s="101"/>
      <c r="BM127" s="101"/>
      <c r="BN127" s="101"/>
      <c r="BO127" s="101"/>
      <c r="BP127" s="101"/>
      <c r="BQ127" s="101"/>
      <c r="BR127" s="101"/>
      <c r="BS127" s="101"/>
    </row>
    <row r="128" spans="1:71" ht="15.75" customHeight="1">
      <c r="A128" s="1"/>
      <c r="B128" s="1" t="s">
        <v>103</v>
      </c>
      <c r="C128" s="1" t="s">
        <v>255</v>
      </c>
      <c r="D128" s="1" t="s">
        <v>812</v>
      </c>
      <c r="E128" s="1" t="s">
        <v>109</v>
      </c>
      <c r="G128" s="1" t="s">
        <v>824</v>
      </c>
      <c r="I128" s="30" t="s">
        <v>874</v>
      </c>
      <c r="J128" s="291">
        <v>43341</v>
      </c>
      <c r="K128" s="20">
        <f t="shared" si="10"/>
        <v>8</v>
      </c>
      <c r="L128" s="1" t="s">
        <v>185</v>
      </c>
      <c r="M128" s="7">
        <v>43344</v>
      </c>
      <c r="N128" s="1" t="s">
        <v>826</v>
      </c>
      <c r="O128" s="1" t="s">
        <v>319</v>
      </c>
      <c r="P128" s="7">
        <v>43347</v>
      </c>
      <c r="Q128" s="9" t="s">
        <v>875</v>
      </c>
      <c r="R128" s="1">
        <v>47</v>
      </c>
      <c r="S128" s="10" t="s">
        <v>71</v>
      </c>
      <c r="T128" s="299">
        <v>43347</v>
      </c>
      <c r="U128" s="10">
        <v>59000</v>
      </c>
      <c r="V128" s="12" t="s">
        <v>441</v>
      </c>
      <c r="W128" s="1" t="s">
        <v>122</v>
      </c>
      <c r="X128" s="12"/>
      <c r="Y128" s="13"/>
      <c r="Z128" s="13">
        <v>61459</v>
      </c>
      <c r="AA128" s="15"/>
      <c r="AC128" s="10">
        <v>10</v>
      </c>
      <c r="AD128" s="1" t="s">
        <v>246</v>
      </c>
      <c r="AE128" s="10" t="s">
        <v>126</v>
      </c>
      <c r="AF128" s="19" t="e">
        <f t="shared" si="2"/>
        <v>#VALUE!</v>
      </c>
      <c r="AG128" s="291">
        <v>43362</v>
      </c>
      <c r="AH128" s="1" t="s">
        <v>876</v>
      </c>
      <c r="AI128" s="10">
        <v>148</v>
      </c>
      <c r="AJ128" s="7">
        <v>43344</v>
      </c>
      <c r="AK128" s="1">
        <v>70000</v>
      </c>
      <c r="AL128" s="1" t="s">
        <v>122</v>
      </c>
      <c r="AM128" s="1">
        <v>148</v>
      </c>
      <c r="AN128" s="291">
        <v>43347</v>
      </c>
      <c r="AP128" s="1" t="s">
        <v>877</v>
      </c>
      <c r="AQ128" s="291">
        <v>43356</v>
      </c>
      <c r="AR128" s="31">
        <v>43364</v>
      </c>
      <c r="AS128" s="1">
        <f t="shared" si="8"/>
        <v>38</v>
      </c>
      <c r="AT128" s="100" t="s">
        <v>112</v>
      </c>
      <c r="AU128" s="318">
        <v>43361</v>
      </c>
      <c r="AV128" s="17">
        <f t="shared" si="9"/>
        <v>8541</v>
      </c>
      <c r="AW128">
        <f t="shared" si="5"/>
        <v>9</v>
      </c>
    </row>
    <row r="129" spans="1:71" ht="15.75" customHeight="1">
      <c r="A129" s="1"/>
      <c r="B129" s="1" t="s">
        <v>103</v>
      </c>
      <c r="C129" s="1" t="s">
        <v>104</v>
      </c>
      <c r="D129" s="1" t="s">
        <v>812</v>
      </c>
      <c r="E129" s="1" t="s">
        <v>109</v>
      </c>
      <c r="G129" s="1" t="s">
        <v>268</v>
      </c>
      <c r="I129" s="30" t="s">
        <v>878</v>
      </c>
      <c r="J129" s="291">
        <v>43342</v>
      </c>
      <c r="K129" s="20">
        <f t="shared" si="10"/>
        <v>8</v>
      </c>
      <c r="L129" s="1" t="s">
        <v>503</v>
      </c>
      <c r="M129" s="7">
        <v>43346</v>
      </c>
      <c r="N129" s="1" t="s">
        <v>271</v>
      </c>
      <c r="O129" s="1" t="s">
        <v>272</v>
      </c>
      <c r="P129" s="7">
        <v>43349</v>
      </c>
      <c r="Q129" s="30" t="s">
        <v>879</v>
      </c>
      <c r="R129" s="1">
        <v>232</v>
      </c>
      <c r="S129" s="10" t="s">
        <v>71</v>
      </c>
      <c r="T129" s="299">
        <v>43347</v>
      </c>
      <c r="U129" s="10">
        <v>127000</v>
      </c>
      <c r="V129" s="12" t="s">
        <v>121</v>
      </c>
      <c r="W129" s="1" t="s">
        <v>122</v>
      </c>
      <c r="X129" s="12">
        <v>40000</v>
      </c>
      <c r="Y129" s="85">
        <v>43347</v>
      </c>
      <c r="Z129" s="13">
        <v>127000</v>
      </c>
      <c r="AA129" s="15">
        <v>87000</v>
      </c>
      <c r="AC129" s="10">
        <v>10</v>
      </c>
      <c r="AD129" s="1" t="s">
        <v>880</v>
      </c>
      <c r="AE129" s="10" t="s">
        <v>126</v>
      </c>
      <c r="AF129" s="19" t="e">
        <f t="shared" si="2"/>
        <v>#VALUE!</v>
      </c>
      <c r="AG129" s="291">
        <v>43355</v>
      </c>
      <c r="AI129" s="10">
        <v>150</v>
      </c>
      <c r="AJ129" s="7">
        <v>43346</v>
      </c>
      <c r="AK129" s="1">
        <v>143000</v>
      </c>
      <c r="AL129" s="1" t="s">
        <v>122</v>
      </c>
      <c r="AM129" s="1">
        <v>153</v>
      </c>
      <c r="AN129" s="291">
        <v>43350</v>
      </c>
      <c r="AP129" s="1" t="s">
        <v>881</v>
      </c>
      <c r="AQ129" s="291">
        <v>43383</v>
      </c>
      <c r="AR129" s="31">
        <v>43411</v>
      </c>
      <c r="AS129" s="1">
        <f t="shared" si="8"/>
        <v>45</v>
      </c>
      <c r="AT129" s="1" t="s">
        <v>112</v>
      </c>
      <c r="AU129" s="291">
        <v>43395</v>
      </c>
      <c r="AV129" s="17">
        <f t="shared" si="9"/>
        <v>16000</v>
      </c>
      <c r="AW129">
        <f t="shared" si="5"/>
        <v>10</v>
      </c>
    </row>
    <row r="130" spans="1:71" ht="15.75" customHeight="1">
      <c r="A130" s="1"/>
      <c r="B130" s="1" t="s">
        <v>103</v>
      </c>
      <c r="C130" s="101" t="s">
        <v>133</v>
      </c>
      <c r="D130" s="101" t="s">
        <v>812</v>
      </c>
      <c r="E130" s="101" t="s">
        <v>790</v>
      </c>
      <c r="F130" s="101"/>
      <c r="G130" s="101" t="s">
        <v>882</v>
      </c>
      <c r="H130" s="101"/>
      <c r="I130" s="102" t="s">
        <v>883</v>
      </c>
      <c r="J130" s="292">
        <v>43342</v>
      </c>
      <c r="K130" s="104">
        <f t="shared" si="10"/>
        <v>8</v>
      </c>
      <c r="L130" s="101" t="s">
        <v>884</v>
      </c>
      <c r="M130" s="103">
        <v>43346</v>
      </c>
      <c r="N130" s="101" t="s">
        <v>210</v>
      </c>
      <c r="O130" s="101" t="s">
        <v>885</v>
      </c>
      <c r="P130" s="103">
        <v>43350</v>
      </c>
      <c r="Q130" s="105" t="s">
        <v>886</v>
      </c>
      <c r="R130" s="101" t="s">
        <v>857</v>
      </c>
      <c r="S130" s="106"/>
      <c r="T130" s="302"/>
      <c r="U130" s="106">
        <v>0</v>
      </c>
      <c r="V130" s="107" t="s">
        <v>441</v>
      </c>
      <c r="W130" s="101" t="s">
        <v>122</v>
      </c>
      <c r="X130" s="107"/>
      <c r="Y130" s="108"/>
      <c r="Z130" s="108">
        <v>0</v>
      </c>
      <c r="AA130" s="109"/>
      <c r="AB130" s="101"/>
      <c r="AC130" s="106">
        <v>10</v>
      </c>
      <c r="AD130" s="101" t="s">
        <v>880</v>
      </c>
      <c r="AE130" s="106" t="s">
        <v>887</v>
      </c>
      <c r="AF130" s="110" t="e">
        <f t="shared" si="2"/>
        <v>#VALUE!</v>
      </c>
      <c r="AG130" s="292" t="s">
        <v>89</v>
      </c>
      <c r="AH130" s="101"/>
      <c r="AI130" s="106"/>
      <c r="AJ130" s="101"/>
      <c r="AK130" s="101">
        <v>0</v>
      </c>
      <c r="AL130" s="101" t="s">
        <v>122</v>
      </c>
      <c r="AM130" s="101"/>
      <c r="AN130" s="292"/>
      <c r="AO130" s="101"/>
      <c r="AP130" s="101"/>
      <c r="AQ130" s="292"/>
      <c r="AR130" s="106"/>
      <c r="AS130" s="101">
        <f t="shared" si="8"/>
        <v>0</v>
      </c>
      <c r="AT130" s="101" t="s">
        <v>888</v>
      </c>
      <c r="AU130" s="292"/>
      <c r="AV130" s="111">
        <f t="shared" si="9"/>
        <v>0</v>
      </c>
      <c r="AW130" s="101">
        <f t="shared" si="5"/>
        <v>1</v>
      </c>
      <c r="AX130" s="101"/>
      <c r="AY130" s="101"/>
      <c r="AZ130" s="101"/>
      <c r="BA130" s="101"/>
      <c r="BB130" s="101"/>
      <c r="BC130" s="101"/>
      <c r="BD130" s="101"/>
      <c r="BE130" s="185"/>
      <c r="BF130" s="185"/>
      <c r="BG130" s="185"/>
      <c r="BH130" s="185"/>
      <c r="BI130" s="185"/>
      <c r="BJ130" s="101"/>
      <c r="BK130" s="101"/>
      <c r="BL130" s="101"/>
      <c r="BM130" s="101"/>
      <c r="BN130" s="101"/>
      <c r="BO130" s="101"/>
      <c r="BP130" s="101"/>
      <c r="BQ130" s="101"/>
      <c r="BR130" s="101"/>
      <c r="BS130" s="101"/>
    </row>
    <row r="131" spans="1:71" ht="15.75" customHeight="1">
      <c r="A131" s="1"/>
      <c r="B131" s="1" t="s">
        <v>103</v>
      </c>
      <c r="C131" s="101" t="s">
        <v>133</v>
      </c>
      <c r="D131" s="101" t="s">
        <v>851</v>
      </c>
      <c r="E131" s="101" t="s">
        <v>790</v>
      </c>
      <c r="F131" s="101"/>
      <c r="G131" s="101" t="s">
        <v>882</v>
      </c>
      <c r="H131" s="101"/>
      <c r="I131" s="102" t="s">
        <v>889</v>
      </c>
      <c r="J131" s="292">
        <v>43342</v>
      </c>
      <c r="K131" s="104">
        <f t="shared" si="10"/>
        <v>8</v>
      </c>
      <c r="L131" s="101" t="s">
        <v>884</v>
      </c>
      <c r="M131" s="103">
        <v>43346</v>
      </c>
      <c r="N131" s="101" t="s">
        <v>210</v>
      </c>
      <c r="O131" s="101" t="s">
        <v>885</v>
      </c>
      <c r="P131" s="103">
        <v>43350</v>
      </c>
      <c r="Q131" s="105" t="s">
        <v>890</v>
      </c>
      <c r="R131" s="101" t="s">
        <v>857</v>
      </c>
      <c r="S131" s="106"/>
      <c r="T131" s="302"/>
      <c r="U131" s="106">
        <v>0</v>
      </c>
      <c r="V131" s="107" t="s">
        <v>441</v>
      </c>
      <c r="W131" s="101" t="s">
        <v>122</v>
      </c>
      <c r="X131" s="107"/>
      <c r="Y131" s="108"/>
      <c r="Z131" s="108">
        <v>0</v>
      </c>
      <c r="AA131" s="109"/>
      <c r="AB131" s="101"/>
      <c r="AC131" s="106">
        <v>10</v>
      </c>
      <c r="AD131" s="101" t="s">
        <v>880</v>
      </c>
      <c r="AE131" s="106" t="s">
        <v>126</v>
      </c>
      <c r="AF131" s="110" t="e">
        <f t="shared" si="2"/>
        <v>#VALUE!</v>
      </c>
      <c r="AG131" s="292" t="s">
        <v>89</v>
      </c>
      <c r="AH131" s="101"/>
      <c r="AI131" s="106"/>
      <c r="AJ131" s="101"/>
      <c r="AK131" s="101">
        <v>0</v>
      </c>
      <c r="AL131" s="101" t="s">
        <v>122</v>
      </c>
      <c r="AM131" s="101"/>
      <c r="AN131" s="292"/>
      <c r="AO131" s="101"/>
      <c r="AP131" s="101"/>
      <c r="AQ131" s="292"/>
      <c r="AR131" s="106"/>
      <c r="AS131" s="101">
        <f t="shared" si="8"/>
        <v>0</v>
      </c>
      <c r="AT131" s="101" t="s">
        <v>888</v>
      </c>
      <c r="AU131" s="292"/>
      <c r="AV131" s="111">
        <f t="shared" si="9"/>
        <v>0</v>
      </c>
      <c r="AW131" s="101">
        <f t="shared" si="5"/>
        <v>1</v>
      </c>
      <c r="AX131" s="101"/>
      <c r="AY131" s="101"/>
      <c r="AZ131" s="101"/>
      <c r="BA131" s="101"/>
      <c r="BB131" s="101"/>
      <c r="BC131" s="101"/>
      <c r="BD131" s="101"/>
      <c r="BE131" s="185"/>
      <c r="BF131" s="185"/>
      <c r="BG131" s="185"/>
      <c r="BH131" s="185"/>
      <c r="BI131" s="185"/>
      <c r="BJ131" s="101"/>
      <c r="BK131" s="101"/>
      <c r="BL131" s="101"/>
      <c r="BM131" s="101"/>
      <c r="BN131" s="101"/>
      <c r="BO131" s="101"/>
      <c r="BP131" s="101"/>
      <c r="BQ131" s="101"/>
      <c r="BR131" s="101"/>
      <c r="BS131" s="101"/>
    </row>
    <row r="132" spans="1:71" ht="15.75" customHeight="1">
      <c r="A132" s="1"/>
      <c r="B132" s="1" t="s">
        <v>103</v>
      </c>
      <c r="C132" s="1" t="s">
        <v>104</v>
      </c>
      <c r="D132" s="1" t="s">
        <v>851</v>
      </c>
      <c r="E132" s="1" t="s">
        <v>109</v>
      </c>
      <c r="G132" s="1" t="s">
        <v>891</v>
      </c>
      <c r="I132" s="30" t="s">
        <v>892</v>
      </c>
      <c r="J132" s="291">
        <v>43342</v>
      </c>
      <c r="K132" s="20">
        <f t="shared" si="10"/>
        <v>8</v>
      </c>
      <c r="L132" s="1" t="s">
        <v>893</v>
      </c>
      <c r="M132" s="7">
        <v>43342</v>
      </c>
      <c r="N132" s="1" t="s">
        <v>894</v>
      </c>
      <c r="O132" s="1" t="s">
        <v>895</v>
      </c>
      <c r="P132" s="7">
        <v>43343</v>
      </c>
      <c r="Q132" s="9" t="s">
        <v>896</v>
      </c>
      <c r="R132" s="1">
        <v>57</v>
      </c>
      <c r="S132" s="10" t="s">
        <v>71</v>
      </c>
      <c r="T132" s="299">
        <v>43343</v>
      </c>
      <c r="U132" s="10">
        <v>11000</v>
      </c>
      <c r="V132" s="12" t="s">
        <v>441</v>
      </c>
      <c r="W132" s="1" t="s">
        <v>122</v>
      </c>
      <c r="X132" s="12"/>
      <c r="Y132" s="13"/>
      <c r="Z132" s="13">
        <v>11459</v>
      </c>
      <c r="AA132" s="15"/>
      <c r="AC132" s="10">
        <v>10</v>
      </c>
      <c r="AD132" s="1" t="s">
        <v>880</v>
      </c>
      <c r="AE132" s="10" t="s">
        <v>126</v>
      </c>
      <c r="AF132" s="19" t="e">
        <f t="shared" si="2"/>
        <v>#VALUE!</v>
      </c>
      <c r="AG132" s="291">
        <v>43364</v>
      </c>
      <c r="AH132" s="1"/>
      <c r="AI132" s="10">
        <v>146</v>
      </c>
      <c r="AJ132" s="7">
        <v>43342</v>
      </c>
      <c r="AK132" s="1">
        <v>16000</v>
      </c>
      <c r="AL132" s="1" t="s">
        <v>122</v>
      </c>
      <c r="AP132" s="1" t="s">
        <v>897</v>
      </c>
      <c r="AQ132" s="291">
        <v>43368</v>
      </c>
      <c r="AR132" s="10"/>
      <c r="AS132" s="1">
        <f t="shared" si="8"/>
        <v>0</v>
      </c>
      <c r="AT132" s="1" t="s">
        <v>112</v>
      </c>
      <c r="AU132" s="291">
        <v>43813</v>
      </c>
      <c r="AV132" s="17">
        <f t="shared" si="9"/>
        <v>4541</v>
      </c>
      <c r="AW132">
        <f t="shared" si="5"/>
        <v>12</v>
      </c>
    </row>
    <row r="133" spans="1:71" ht="15.75" customHeight="1">
      <c r="A133" s="1"/>
      <c r="B133" s="1" t="s">
        <v>103</v>
      </c>
      <c r="C133" s="1" t="s">
        <v>104</v>
      </c>
      <c r="D133" s="1" t="s">
        <v>898</v>
      </c>
      <c r="E133" s="1" t="s">
        <v>109</v>
      </c>
      <c r="G133" s="1" t="s">
        <v>268</v>
      </c>
      <c r="I133" s="30" t="s">
        <v>899</v>
      </c>
      <c r="J133" s="291">
        <v>43343</v>
      </c>
      <c r="K133" s="20">
        <f t="shared" si="10"/>
        <v>8</v>
      </c>
      <c r="L133" s="1" t="s">
        <v>503</v>
      </c>
      <c r="M133" s="7">
        <v>43345</v>
      </c>
      <c r="N133" s="1" t="s">
        <v>900</v>
      </c>
      <c r="O133" s="1" t="s">
        <v>540</v>
      </c>
      <c r="P133" s="7">
        <v>43348</v>
      </c>
      <c r="Q133" s="113" t="s">
        <v>901</v>
      </c>
      <c r="R133" s="114">
        <v>86</v>
      </c>
      <c r="S133" s="115" t="s">
        <v>71</v>
      </c>
      <c r="T133" s="303">
        <v>43348</v>
      </c>
      <c r="U133" s="115">
        <v>80000</v>
      </c>
      <c r="V133" s="116" t="s">
        <v>441</v>
      </c>
      <c r="W133" s="114" t="s">
        <v>122</v>
      </c>
      <c r="X133" s="116"/>
      <c r="Y133" s="117"/>
      <c r="Z133" s="117">
        <v>83334</v>
      </c>
      <c r="AA133" s="118"/>
      <c r="AB133" s="114"/>
      <c r="AC133" s="115">
        <v>10</v>
      </c>
      <c r="AD133" s="114" t="s">
        <v>867</v>
      </c>
      <c r="AE133" s="115" t="s">
        <v>126</v>
      </c>
      <c r="AF133" s="19" t="e">
        <f t="shared" si="2"/>
        <v>#VALUE!</v>
      </c>
      <c r="AG133" s="306">
        <v>43374</v>
      </c>
      <c r="AH133" s="1" t="s">
        <v>146</v>
      </c>
      <c r="AI133" s="10">
        <v>149</v>
      </c>
      <c r="AJ133" s="7">
        <v>43345</v>
      </c>
      <c r="AK133" s="1">
        <v>96000</v>
      </c>
      <c r="AL133" s="1" t="s">
        <v>122</v>
      </c>
      <c r="AP133" s="1" t="s">
        <v>902</v>
      </c>
      <c r="AQ133" s="291">
        <v>43368</v>
      </c>
      <c r="AR133" s="10"/>
      <c r="AS133" s="1">
        <f t="shared" si="8"/>
        <v>0</v>
      </c>
      <c r="AT133" s="1" t="s">
        <v>112</v>
      </c>
      <c r="AU133" s="291">
        <v>43390</v>
      </c>
      <c r="AV133" s="17">
        <f t="shared" si="9"/>
        <v>12666</v>
      </c>
      <c r="AW133">
        <f t="shared" si="5"/>
        <v>10</v>
      </c>
    </row>
    <row r="134" spans="1:71" ht="15.75" customHeight="1">
      <c r="A134" s="1"/>
      <c r="B134" s="1" t="s">
        <v>103</v>
      </c>
      <c r="C134" s="1" t="s">
        <v>255</v>
      </c>
      <c r="D134" s="1" t="s">
        <v>898</v>
      </c>
      <c r="E134" s="1" t="s">
        <v>109</v>
      </c>
      <c r="G134" s="1" t="s">
        <v>632</v>
      </c>
      <c r="I134" s="30" t="s">
        <v>903</v>
      </c>
      <c r="J134" s="291">
        <v>43343</v>
      </c>
      <c r="K134" s="20">
        <f t="shared" si="10"/>
        <v>8</v>
      </c>
      <c r="L134" s="1" t="s">
        <v>634</v>
      </c>
      <c r="M134" s="7">
        <v>43343</v>
      </c>
      <c r="N134" s="1" t="s">
        <v>900</v>
      </c>
      <c r="O134" s="1" t="s">
        <v>456</v>
      </c>
      <c r="P134" s="7">
        <v>43347</v>
      </c>
      <c r="Q134" s="1" t="s">
        <v>904</v>
      </c>
      <c r="R134" s="1" t="s">
        <v>123</v>
      </c>
      <c r="S134" s="10" t="s">
        <v>71</v>
      </c>
      <c r="T134" s="299">
        <v>43347</v>
      </c>
      <c r="U134" s="10">
        <v>25000</v>
      </c>
      <c r="V134" s="12" t="s">
        <v>441</v>
      </c>
      <c r="W134" s="1" t="s">
        <v>122</v>
      </c>
      <c r="X134" s="12"/>
      <c r="Y134" s="13"/>
      <c r="Z134" s="13">
        <v>26042</v>
      </c>
      <c r="AC134" s="10">
        <v>10</v>
      </c>
      <c r="AD134" s="1" t="s">
        <v>246</v>
      </c>
      <c r="AE134" s="10" t="s">
        <v>126</v>
      </c>
      <c r="AF134" s="19" t="s">
        <v>126</v>
      </c>
      <c r="AG134" s="291">
        <v>43356</v>
      </c>
      <c r="AH134" s="1"/>
      <c r="AI134" s="10">
        <v>147</v>
      </c>
      <c r="AJ134" s="7">
        <v>43343</v>
      </c>
      <c r="AK134" s="1">
        <v>30000</v>
      </c>
      <c r="AL134" s="1" t="s">
        <v>122</v>
      </c>
      <c r="AP134" s="1" t="s">
        <v>905</v>
      </c>
      <c r="AQ134" s="291">
        <v>43348</v>
      </c>
      <c r="AR134" s="31">
        <v>43354</v>
      </c>
      <c r="AS134" s="1">
        <f t="shared" si="8"/>
        <v>37</v>
      </c>
      <c r="AT134" s="1" t="s">
        <v>112</v>
      </c>
      <c r="AU134" s="291">
        <v>43356</v>
      </c>
      <c r="AV134" s="17">
        <f t="shared" si="9"/>
        <v>3958</v>
      </c>
      <c r="AW134">
        <f t="shared" si="5"/>
        <v>9</v>
      </c>
    </row>
    <row r="135" spans="1:71" ht="15.75" customHeight="1">
      <c r="A135" s="1"/>
      <c r="B135" s="1" t="s">
        <v>103</v>
      </c>
      <c r="C135" s="1" t="s">
        <v>133</v>
      </c>
      <c r="D135" s="1" t="s">
        <v>771</v>
      </c>
      <c r="E135" s="1" t="s">
        <v>109</v>
      </c>
      <c r="G135" s="1" t="s">
        <v>906</v>
      </c>
      <c r="I135" s="30" t="s">
        <v>855</v>
      </c>
      <c r="J135" s="291">
        <v>43333</v>
      </c>
      <c r="K135" s="20">
        <f t="shared" si="10"/>
        <v>8</v>
      </c>
      <c r="L135" s="1" t="s">
        <v>545</v>
      </c>
      <c r="M135" s="7">
        <v>43333</v>
      </c>
      <c r="N135" s="1" t="s">
        <v>856</v>
      </c>
      <c r="O135" s="1" t="s">
        <v>136</v>
      </c>
      <c r="P135" s="7">
        <v>43333</v>
      </c>
      <c r="Q135" s="1" t="s">
        <v>773</v>
      </c>
      <c r="S135" s="10"/>
      <c r="T135" s="299"/>
      <c r="U135" s="10">
        <v>21000</v>
      </c>
      <c r="V135" s="12" t="s">
        <v>121</v>
      </c>
      <c r="W135" s="1" t="s">
        <v>122</v>
      </c>
      <c r="X135" s="12"/>
      <c r="Y135" s="13"/>
      <c r="Z135" s="13">
        <v>21000</v>
      </c>
      <c r="AA135" s="15"/>
      <c r="AC135" s="10"/>
      <c r="AD135" s="1"/>
      <c r="AE135" s="119" t="s">
        <v>126</v>
      </c>
      <c r="AF135" s="19" t="e">
        <f t="shared" ref="AF135:AF138" si="11">WEEKNUM(AE135)</f>
        <v>#VALUE!</v>
      </c>
      <c r="AG135" s="291" t="s">
        <v>126</v>
      </c>
      <c r="AH135" s="1"/>
      <c r="AI135" s="10">
        <v>136</v>
      </c>
      <c r="AJ135" s="7">
        <v>43333</v>
      </c>
      <c r="AK135" s="1">
        <v>43000</v>
      </c>
      <c r="AL135" s="1" t="s">
        <v>122</v>
      </c>
      <c r="AR135" s="10"/>
      <c r="AS135" s="1">
        <f t="shared" si="8"/>
        <v>0</v>
      </c>
      <c r="AT135" s="1" t="s">
        <v>112</v>
      </c>
      <c r="AU135" s="291">
        <v>43346</v>
      </c>
      <c r="AV135" s="17">
        <f t="shared" si="9"/>
        <v>22000</v>
      </c>
      <c r="AW135">
        <f t="shared" si="5"/>
        <v>9</v>
      </c>
    </row>
    <row r="136" spans="1:71" ht="15.75" customHeight="1">
      <c r="A136" s="1"/>
      <c r="B136" s="1" t="s">
        <v>103</v>
      </c>
      <c r="C136" s="1" t="s">
        <v>104</v>
      </c>
      <c r="D136" s="1" t="s">
        <v>812</v>
      </c>
      <c r="E136" s="1" t="s">
        <v>109</v>
      </c>
      <c r="G136" s="1" t="s">
        <v>268</v>
      </c>
      <c r="I136" s="30" t="s">
        <v>907</v>
      </c>
      <c r="J136" s="291">
        <v>43344</v>
      </c>
      <c r="K136" s="20">
        <f t="shared" si="10"/>
        <v>9</v>
      </c>
      <c r="L136" s="1" t="s">
        <v>869</v>
      </c>
      <c r="M136" s="1" t="s">
        <v>908</v>
      </c>
      <c r="N136" s="1" t="s">
        <v>271</v>
      </c>
      <c r="O136" s="1" t="s">
        <v>272</v>
      </c>
      <c r="P136" s="7">
        <v>43348</v>
      </c>
      <c r="Q136" s="1" t="s">
        <v>909</v>
      </c>
      <c r="R136" s="1">
        <v>77</v>
      </c>
      <c r="S136" s="10" t="s">
        <v>71</v>
      </c>
      <c r="T136" s="299">
        <v>43348</v>
      </c>
      <c r="U136" s="10">
        <v>125000</v>
      </c>
      <c r="V136" s="12" t="s">
        <v>441</v>
      </c>
      <c r="W136" s="1" t="s">
        <v>122</v>
      </c>
      <c r="X136" s="12"/>
      <c r="Y136" s="13"/>
      <c r="Z136" s="13">
        <v>130209</v>
      </c>
      <c r="AA136" s="15"/>
      <c r="AC136" s="10" t="s">
        <v>910</v>
      </c>
      <c r="AD136" s="1" t="s">
        <v>246</v>
      </c>
      <c r="AE136" s="10" t="s">
        <v>126</v>
      </c>
      <c r="AF136" s="19" t="e">
        <f t="shared" si="11"/>
        <v>#VALUE!</v>
      </c>
      <c r="AG136" s="291">
        <v>43364</v>
      </c>
      <c r="AH136" s="1"/>
      <c r="AI136" s="10">
        <v>151</v>
      </c>
      <c r="AJ136" s="7">
        <v>43344</v>
      </c>
      <c r="AK136" s="1">
        <v>146000</v>
      </c>
      <c r="AL136" s="1" t="s">
        <v>122</v>
      </c>
      <c r="AP136" s="1" t="s">
        <v>902</v>
      </c>
      <c r="AQ136" s="291">
        <v>43368</v>
      </c>
      <c r="AR136" s="10"/>
      <c r="AS136" s="1">
        <f t="shared" si="8"/>
        <v>0</v>
      </c>
      <c r="AT136" s="1" t="s">
        <v>112</v>
      </c>
      <c r="AU136" s="291">
        <v>43390</v>
      </c>
      <c r="AV136" s="17">
        <f t="shared" si="9"/>
        <v>15791</v>
      </c>
      <c r="AW136">
        <f t="shared" si="5"/>
        <v>10</v>
      </c>
    </row>
    <row r="137" spans="1:71" ht="15.75" customHeight="1">
      <c r="A137" s="1"/>
      <c r="B137" s="1" t="s">
        <v>103</v>
      </c>
      <c r="C137" s="1" t="s">
        <v>104</v>
      </c>
      <c r="D137" s="1" t="s">
        <v>812</v>
      </c>
      <c r="E137" s="1" t="s">
        <v>109</v>
      </c>
      <c r="G137" s="1" t="s">
        <v>111</v>
      </c>
      <c r="I137" s="30" t="s">
        <v>911</v>
      </c>
      <c r="J137" s="291">
        <v>43346</v>
      </c>
      <c r="K137" s="20">
        <f t="shared" si="10"/>
        <v>9</v>
      </c>
      <c r="L137" s="8" t="s">
        <v>865</v>
      </c>
      <c r="M137" s="7">
        <v>43347</v>
      </c>
      <c r="N137" s="1" t="s">
        <v>866</v>
      </c>
      <c r="O137" s="8" t="s">
        <v>557</v>
      </c>
      <c r="P137" s="7">
        <v>43354</v>
      </c>
      <c r="Q137" s="30" t="s">
        <v>592</v>
      </c>
      <c r="R137" s="1">
        <v>860</v>
      </c>
      <c r="S137" s="10" t="s">
        <v>71</v>
      </c>
      <c r="T137" s="299">
        <v>43356</v>
      </c>
      <c r="U137" s="10">
        <v>150000</v>
      </c>
      <c r="V137" s="12" t="s">
        <v>441</v>
      </c>
      <c r="W137" s="1" t="s">
        <v>122</v>
      </c>
      <c r="X137" s="12"/>
      <c r="Y137" s="13"/>
      <c r="Z137" s="13">
        <v>156250</v>
      </c>
      <c r="AA137" s="15"/>
      <c r="AC137" s="10">
        <v>10</v>
      </c>
      <c r="AD137" s="1" t="s">
        <v>867</v>
      </c>
      <c r="AE137" s="10" t="s">
        <v>126</v>
      </c>
      <c r="AF137" s="19" t="e">
        <f t="shared" si="11"/>
        <v>#VALUE!</v>
      </c>
      <c r="AG137" s="291">
        <v>43367</v>
      </c>
      <c r="AI137" s="10"/>
      <c r="AK137" s="1">
        <v>176000</v>
      </c>
      <c r="AL137" s="1" t="s">
        <v>122</v>
      </c>
      <c r="AR137" s="10"/>
      <c r="AS137" s="1">
        <f t="shared" si="8"/>
        <v>0</v>
      </c>
      <c r="AT137" s="1" t="s">
        <v>112</v>
      </c>
      <c r="AU137" s="291">
        <v>43375</v>
      </c>
      <c r="AV137" s="17">
        <f t="shared" si="9"/>
        <v>19750</v>
      </c>
      <c r="AW137">
        <f t="shared" si="5"/>
        <v>10</v>
      </c>
    </row>
    <row r="138" spans="1:71" ht="15.75" customHeight="1">
      <c r="A138" s="1"/>
      <c r="B138" s="1" t="s">
        <v>103</v>
      </c>
      <c r="C138" s="1" t="s">
        <v>912</v>
      </c>
      <c r="D138" s="1" t="s">
        <v>812</v>
      </c>
      <c r="E138" s="1" t="s">
        <v>109</v>
      </c>
      <c r="G138" s="1" t="s">
        <v>913</v>
      </c>
      <c r="I138" s="30" t="s">
        <v>914</v>
      </c>
      <c r="J138" s="291">
        <v>43347</v>
      </c>
      <c r="K138" s="20">
        <f t="shared" si="10"/>
        <v>9</v>
      </c>
      <c r="L138" s="1" t="s">
        <v>776</v>
      </c>
      <c r="M138" s="7">
        <v>43348</v>
      </c>
      <c r="N138" s="1" t="s">
        <v>915</v>
      </c>
      <c r="O138" s="8" t="s">
        <v>916</v>
      </c>
      <c r="P138" s="1" t="s">
        <v>917</v>
      </c>
      <c r="Q138" s="1" t="s">
        <v>918</v>
      </c>
      <c r="R138" s="1">
        <v>814</v>
      </c>
      <c r="S138" s="10" t="s">
        <v>71</v>
      </c>
      <c r="T138" s="299">
        <v>43348</v>
      </c>
      <c r="U138" s="10">
        <v>160000</v>
      </c>
      <c r="V138" s="12" t="s">
        <v>121</v>
      </c>
      <c r="W138" s="1" t="s">
        <v>122</v>
      </c>
      <c r="X138" s="12">
        <v>48000</v>
      </c>
      <c r="Y138" s="85">
        <v>43348</v>
      </c>
      <c r="Z138" s="13">
        <v>160000</v>
      </c>
      <c r="AA138" s="15">
        <v>112000</v>
      </c>
      <c r="AC138" s="10">
        <v>7</v>
      </c>
      <c r="AD138" s="1" t="s">
        <v>246</v>
      </c>
      <c r="AE138" s="10" t="s">
        <v>126</v>
      </c>
      <c r="AF138" s="19" t="e">
        <f t="shared" si="11"/>
        <v>#VALUE!</v>
      </c>
      <c r="AG138" s="291">
        <v>43361</v>
      </c>
      <c r="AH138" s="1"/>
      <c r="AI138" s="10">
        <v>154</v>
      </c>
      <c r="AJ138" s="73">
        <v>43348</v>
      </c>
      <c r="AK138" s="1">
        <v>185000</v>
      </c>
      <c r="AL138" s="1" t="s">
        <v>122</v>
      </c>
      <c r="AM138" s="1">
        <v>154</v>
      </c>
      <c r="AN138" s="291">
        <v>43352</v>
      </c>
      <c r="AP138" s="1" t="s">
        <v>919</v>
      </c>
      <c r="AQ138" s="291">
        <v>43368</v>
      </c>
      <c r="AR138" s="120">
        <v>43384</v>
      </c>
      <c r="AS138" s="1">
        <f t="shared" si="8"/>
        <v>41</v>
      </c>
      <c r="AT138" s="1" t="s">
        <v>112</v>
      </c>
      <c r="AU138" s="291">
        <v>43391</v>
      </c>
      <c r="AV138" s="17">
        <f t="shared" si="9"/>
        <v>25000</v>
      </c>
      <c r="AW138">
        <f t="shared" si="5"/>
        <v>10</v>
      </c>
    </row>
    <row r="139" spans="1:71" ht="15.75" customHeight="1">
      <c r="A139" s="1"/>
      <c r="B139" s="1" t="s">
        <v>103</v>
      </c>
      <c r="C139" s="1" t="s">
        <v>255</v>
      </c>
      <c r="D139" s="1" t="s">
        <v>812</v>
      </c>
      <c r="E139" s="1" t="s">
        <v>109</v>
      </c>
      <c r="G139" s="1" t="s">
        <v>824</v>
      </c>
      <c r="I139" s="30" t="s">
        <v>920</v>
      </c>
      <c r="J139" s="291">
        <v>43348</v>
      </c>
      <c r="K139" s="20">
        <f t="shared" si="10"/>
        <v>9</v>
      </c>
      <c r="L139" s="1" t="s">
        <v>185</v>
      </c>
      <c r="M139" s="7">
        <v>43351</v>
      </c>
      <c r="N139" s="1" t="s">
        <v>826</v>
      </c>
      <c r="O139" s="1" t="s">
        <v>319</v>
      </c>
      <c r="P139" s="7">
        <v>43354</v>
      </c>
      <c r="Q139" s="8" t="s">
        <v>921</v>
      </c>
      <c r="R139" s="1" t="s">
        <v>922</v>
      </c>
      <c r="S139" s="10" t="s">
        <v>71</v>
      </c>
      <c r="T139" s="299">
        <v>43354</v>
      </c>
      <c r="U139" s="10">
        <v>58000</v>
      </c>
      <c r="V139" s="12" t="s">
        <v>441</v>
      </c>
      <c r="W139" s="1" t="s">
        <v>122</v>
      </c>
      <c r="X139" s="12"/>
      <c r="Y139" s="13"/>
      <c r="Z139" s="13">
        <v>60417</v>
      </c>
      <c r="AA139" s="15"/>
      <c r="AC139" s="10">
        <v>10</v>
      </c>
      <c r="AD139" s="1" t="s">
        <v>246</v>
      </c>
      <c r="AE139" s="10" t="s">
        <v>126</v>
      </c>
      <c r="AF139" s="19" t="s">
        <v>923</v>
      </c>
      <c r="AG139" s="291">
        <v>43362</v>
      </c>
      <c r="AH139" s="1"/>
      <c r="AI139" s="10">
        <v>157</v>
      </c>
      <c r="AJ139" s="7">
        <v>43351</v>
      </c>
      <c r="AK139" s="1">
        <v>70000</v>
      </c>
      <c r="AL139" s="1" t="s">
        <v>122</v>
      </c>
      <c r="AP139" s="1" t="s">
        <v>877</v>
      </c>
      <c r="AQ139" s="291">
        <v>43355</v>
      </c>
      <c r="AR139" s="31">
        <v>43363</v>
      </c>
      <c r="AS139" s="1">
        <f t="shared" si="8"/>
        <v>38</v>
      </c>
      <c r="AT139" s="100" t="s">
        <v>112</v>
      </c>
      <c r="AU139" s="318">
        <v>43362</v>
      </c>
      <c r="AV139" s="17">
        <f t="shared" si="9"/>
        <v>9583</v>
      </c>
      <c r="AW139">
        <f t="shared" si="5"/>
        <v>9</v>
      </c>
    </row>
    <row r="140" spans="1:71" ht="15.75" customHeight="1">
      <c r="A140" s="1"/>
      <c r="B140" s="1" t="s">
        <v>103</v>
      </c>
      <c r="C140" s="1" t="s">
        <v>133</v>
      </c>
      <c r="D140" s="1" t="s">
        <v>771</v>
      </c>
      <c r="E140" s="1" t="s">
        <v>109</v>
      </c>
      <c r="G140" s="1" t="s">
        <v>906</v>
      </c>
      <c r="I140" s="30" t="s">
        <v>855</v>
      </c>
      <c r="J140" s="291">
        <v>43344</v>
      </c>
      <c r="K140" s="20">
        <f t="shared" si="10"/>
        <v>9</v>
      </c>
      <c r="L140" s="1" t="s">
        <v>545</v>
      </c>
      <c r="M140" s="7">
        <v>43348</v>
      </c>
      <c r="N140" s="1" t="s">
        <v>856</v>
      </c>
      <c r="O140" s="1" t="s">
        <v>136</v>
      </c>
      <c r="P140" s="7">
        <v>43348</v>
      </c>
      <c r="Q140" s="1" t="s">
        <v>773</v>
      </c>
      <c r="S140" s="10"/>
      <c r="T140" s="299"/>
      <c r="U140" s="10">
        <v>20000</v>
      </c>
      <c r="V140" s="12" t="s">
        <v>121</v>
      </c>
      <c r="W140" s="1" t="s">
        <v>122</v>
      </c>
      <c r="X140" s="12"/>
      <c r="Y140" s="13"/>
      <c r="Z140" s="13">
        <v>20000</v>
      </c>
      <c r="AA140" s="15"/>
      <c r="AC140" s="10"/>
      <c r="AE140" s="10" t="s">
        <v>126</v>
      </c>
      <c r="AF140" s="19" t="e">
        <f t="shared" ref="AF140:AF251" si="12">WEEKNUM(AE140)</f>
        <v>#VALUE!</v>
      </c>
      <c r="AG140" s="291" t="s">
        <v>126</v>
      </c>
      <c r="AH140" s="1"/>
      <c r="AI140" s="10">
        <v>153</v>
      </c>
      <c r="AJ140" s="7">
        <v>43348</v>
      </c>
      <c r="AK140" s="1">
        <v>36000</v>
      </c>
      <c r="AL140" s="1" t="s">
        <v>122</v>
      </c>
      <c r="AR140" s="10"/>
      <c r="AS140" s="1">
        <f t="shared" si="8"/>
        <v>0</v>
      </c>
      <c r="AT140" s="1" t="s">
        <v>112</v>
      </c>
      <c r="AU140" s="291">
        <v>43384</v>
      </c>
      <c r="AV140" s="17">
        <f t="shared" si="9"/>
        <v>16000</v>
      </c>
      <c r="AW140">
        <f t="shared" si="5"/>
        <v>10</v>
      </c>
    </row>
    <row r="141" spans="1:71" ht="15.75" customHeight="1">
      <c r="A141" s="1"/>
      <c r="B141" s="1" t="s">
        <v>103</v>
      </c>
      <c r="C141" s="1" t="s">
        <v>133</v>
      </c>
      <c r="D141" s="1" t="s">
        <v>812</v>
      </c>
      <c r="E141" s="1" t="s">
        <v>109</v>
      </c>
      <c r="G141" s="1" t="s">
        <v>134</v>
      </c>
      <c r="I141" s="30" t="s">
        <v>924</v>
      </c>
      <c r="J141" s="291">
        <v>43348</v>
      </c>
      <c r="K141" s="20">
        <f t="shared" si="10"/>
        <v>9</v>
      </c>
      <c r="L141" s="1" t="s">
        <v>545</v>
      </c>
      <c r="M141" s="7">
        <v>43353</v>
      </c>
      <c r="N141" s="1" t="s">
        <v>137</v>
      </c>
      <c r="O141" s="1" t="s">
        <v>185</v>
      </c>
      <c r="P141" s="7">
        <v>43355</v>
      </c>
      <c r="Q141" s="1" t="s">
        <v>925</v>
      </c>
      <c r="R141" s="1">
        <v>146</v>
      </c>
      <c r="S141" s="10" t="s">
        <v>71</v>
      </c>
      <c r="T141" s="299">
        <v>43355</v>
      </c>
      <c r="U141" s="10">
        <v>24000</v>
      </c>
      <c r="V141" s="12" t="s">
        <v>441</v>
      </c>
      <c r="W141" s="1" t="s">
        <v>122</v>
      </c>
      <c r="X141" s="12"/>
      <c r="Y141" s="13"/>
      <c r="Z141" s="13">
        <v>25806</v>
      </c>
      <c r="AA141" s="15"/>
      <c r="AC141" s="10">
        <v>7</v>
      </c>
      <c r="AD141" s="1" t="s">
        <v>880</v>
      </c>
      <c r="AE141" s="10" t="s">
        <v>126</v>
      </c>
      <c r="AF141" s="19" t="e">
        <f t="shared" si="12"/>
        <v>#VALUE!</v>
      </c>
      <c r="AG141" s="291">
        <v>43360</v>
      </c>
      <c r="AH141" s="1"/>
      <c r="AI141" s="10">
        <v>160</v>
      </c>
      <c r="AJ141" s="7">
        <v>43356</v>
      </c>
      <c r="AK141" s="1">
        <v>34000</v>
      </c>
      <c r="AL141" s="1" t="s">
        <v>122</v>
      </c>
      <c r="AM141" s="1">
        <v>160</v>
      </c>
      <c r="AN141" s="291">
        <v>43356</v>
      </c>
      <c r="AP141" s="1" t="s">
        <v>926</v>
      </c>
      <c r="AQ141" s="291">
        <v>43356</v>
      </c>
      <c r="AR141" s="31">
        <v>43375</v>
      </c>
      <c r="AS141" s="1">
        <f t="shared" si="8"/>
        <v>40</v>
      </c>
      <c r="AT141" s="1" t="s">
        <v>71</v>
      </c>
      <c r="AV141" s="17">
        <f t="shared" si="9"/>
        <v>8194</v>
      </c>
      <c r="AW141">
        <f t="shared" si="5"/>
        <v>1</v>
      </c>
    </row>
    <row r="142" spans="1:71" ht="15.75" customHeight="1">
      <c r="A142" s="1"/>
      <c r="B142" s="1" t="s">
        <v>103</v>
      </c>
      <c r="C142" s="1" t="s">
        <v>104</v>
      </c>
      <c r="D142" s="1" t="s">
        <v>898</v>
      </c>
      <c r="E142" s="1" t="s">
        <v>109</v>
      </c>
      <c r="G142" s="1" t="s">
        <v>111</v>
      </c>
      <c r="I142" s="30" t="s">
        <v>927</v>
      </c>
      <c r="J142" s="291">
        <v>43350</v>
      </c>
      <c r="K142" s="20">
        <f t="shared" si="10"/>
        <v>9</v>
      </c>
      <c r="L142" s="8" t="s">
        <v>865</v>
      </c>
      <c r="M142" s="7">
        <v>43350</v>
      </c>
      <c r="N142" s="1" t="s">
        <v>866</v>
      </c>
      <c r="O142" s="8" t="s">
        <v>557</v>
      </c>
      <c r="P142" s="7">
        <v>43357</v>
      </c>
      <c r="Q142" s="1" t="s">
        <v>158</v>
      </c>
      <c r="R142" s="1">
        <v>444</v>
      </c>
      <c r="S142" s="10" t="s">
        <v>71</v>
      </c>
      <c r="T142" s="299">
        <v>43357</v>
      </c>
      <c r="U142" s="10">
        <v>150000</v>
      </c>
      <c r="V142" s="12" t="s">
        <v>441</v>
      </c>
      <c r="W142" s="1" t="s">
        <v>122</v>
      </c>
      <c r="X142" s="12"/>
      <c r="Y142" s="13"/>
      <c r="Z142" s="13">
        <v>156250</v>
      </c>
      <c r="AA142" s="15"/>
      <c r="AC142" s="10">
        <v>10</v>
      </c>
      <c r="AD142" s="1" t="s">
        <v>867</v>
      </c>
      <c r="AE142" s="10" t="s">
        <v>126</v>
      </c>
      <c r="AF142" s="19" t="e">
        <f t="shared" si="12"/>
        <v>#VALUE!</v>
      </c>
      <c r="AG142" s="291">
        <v>43374</v>
      </c>
      <c r="AH142" s="1" t="s">
        <v>146</v>
      </c>
      <c r="AI142" s="10" t="s">
        <v>928</v>
      </c>
      <c r="AJ142" s="73">
        <v>43350</v>
      </c>
      <c r="AK142" s="1">
        <v>176000</v>
      </c>
      <c r="AL142" s="1" t="s">
        <v>122</v>
      </c>
      <c r="AP142" s="95" t="s">
        <v>929</v>
      </c>
      <c r="AQ142" s="291">
        <v>43376</v>
      </c>
      <c r="AR142" s="31">
        <v>43380</v>
      </c>
      <c r="AS142" s="1">
        <f t="shared" si="8"/>
        <v>41</v>
      </c>
      <c r="AT142" s="1" t="s">
        <v>112</v>
      </c>
      <c r="AU142" s="291">
        <v>43384</v>
      </c>
      <c r="AV142" s="17">
        <f t="shared" si="9"/>
        <v>19750</v>
      </c>
      <c r="AW142">
        <f t="shared" si="5"/>
        <v>10</v>
      </c>
    </row>
    <row r="143" spans="1:71" ht="15.75" customHeight="1">
      <c r="A143" s="1"/>
      <c r="B143" s="1" t="s">
        <v>103</v>
      </c>
      <c r="C143" s="1" t="s">
        <v>104</v>
      </c>
      <c r="D143" s="1" t="s">
        <v>898</v>
      </c>
      <c r="E143" s="1" t="s">
        <v>109</v>
      </c>
      <c r="G143" s="1" t="s">
        <v>111</v>
      </c>
      <c r="I143" s="30" t="s">
        <v>930</v>
      </c>
      <c r="J143" s="291">
        <v>43349</v>
      </c>
      <c r="K143" s="20">
        <f t="shared" si="10"/>
        <v>9</v>
      </c>
      <c r="L143" s="1" t="s">
        <v>931</v>
      </c>
      <c r="M143" s="7">
        <v>43349</v>
      </c>
      <c r="N143" s="1" t="s">
        <v>116</v>
      </c>
      <c r="O143" s="1" t="s">
        <v>932</v>
      </c>
      <c r="P143" s="7">
        <v>43353</v>
      </c>
      <c r="Q143" s="1" t="s">
        <v>933</v>
      </c>
      <c r="R143" s="1" t="s">
        <v>171</v>
      </c>
      <c r="S143" s="10" t="s">
        <v>71</v>
      </c>
      <c r="T143" s="299">
        <v>43353</v>
      </c>
      <c r="U143" s="10">
        <v>33000</v>
      </c>
      <c r="V143" s="12" t="s">
        <v>441</v>
      </c>
      <c r="W143" s="1" t="s">
        <v>122</v>
      </c>
      <c r="X143" s="12"/>
      <c r="Y143" s="13"/>
      <c r="Z143" s="13">
        <v>34555</v>
      </c>
      <c r="AA143" s="15"/>
      <c r="AC143" s="10">
        <v>10</v>
      </c>
      <c r="AD143" s="1" t="s">
        <v>867</v>
      </c>
      <c r="AE143" s="10" t="s">
        <v>126</v>
      </c>
      <c r="AF143" s="19" t="e">
        <f t="shared" si="12"/>
        <v>#VALUE!</v>
      </c>
      <c r="AG143" s="291">
        <v>43381</v>
      </c>
      <c r="AH143" s="1" t="s">
        <v>170</v>
      </c>
      <c r="AI143" s="10" t="s">
        <v>934</v>
      </c>
      <c r="AJ143" s="7">
        <v>43349</v>
      </c>
      <c r="AK143" s="1">
        <v>50000</v>
      </c>
      <c r="AL143" s="1" t="s">
        <v>122</v>
      </c>
      <c r="AP143" s="121" t="s">
        <v>929</v>
      </c>
      <c r="AQ143" s="291">
        <v>43376</v>
      </c>
      <c r="AR143" s="31">
        <v>43379</v>
      </c>
      <c r="AS143" s="1">
        <f t="shared" si="8"/>
        <v>40</v>
      </c>
      <c r="AT143" s="1" t="s">
        <v>112</v>
      </c>
      <c r="AU143" s="291">
        <v>43384</v>
      </c>
      <c r="AV143" s="17">
        <f t="shared" si="9"/>
        <v>15445</v>
      </c>
      <c r="AW143">
        <f t="shared" si="5"/>
        <v>10</v>
      </c>
    </row>
    <row r="144" spans="1:71" ht="15.75" customHeight="1">
      <c r="A144" s="1"/>
      <c r="B144" s="1" t="s">
        <v>103</v>
      </c>
      <c r="C144" s="1" t="s">
        <v>255</v>
      </c>
      <c r="D144" s="1" t="s">
        <v>898</v>
      </c>
      <c r="E144" s="1" t="s">
        <v>109</v>
      </c>
      <c r="G144" s="1" t="s">
        <v>641</v>
      </c>
      <c r="I144" s="30" t="s">
        <v>935</v>
      </c>
      <c r="J144" s="291">
        <v>43350</v>
      </c>
      <c r="K144" s="20">
        <f t="shared" si="10"/>
        <v>9</v>
      </c>
      <c r="L144" s="1" t="s">
        <v>936</v>
      </c>
      <c r="M144" s="7">
        <v>43351</v>
      </c>
      <c r="N144" s="1" t="s">
        <v>644</v>
      </c>
      <c r="O144" s="8" t="s">
        <v>937</v>
      </c>
      <c r="P144" s="7">
        <v>43353</v>
      </c>
      <c r="Q144" s="1" t="s">
        <v>938</v>
      </c>
      <c r="R144" s="1">
        <v>150</v>
      </c>
      <c r="S144" s="10" t="s">
        <v>71</v>
      </c>
      <c r="T144" s="299">
        <v>43352</v>
      </c>
      <c r="U144" s="10">
        <v>29000</v>
      </c>
      <c r="V144" s="12" t="s">
        <v>441</v>
      </c>
      <c r="W144" s="1" t="s">
        <v>122</v>
      </c>
      <c r="X144" s="12"/>
      <c r="Y144" s="13"/>
      <c r="Z144" s="13">
        <v>30209</v>
      </c>
      <c r="AA144" s="15"/>
      <c r="AC144" s="10">
        <v>10</v>
      </c>
      <c r="AD144" s="1" t="s">
        <v>867</v>
      </c>
      <c r="AE144" s="10" t="s">
        <v>126</v>
      </c>
      <c r="AF144" s="19" t="e">
        <f t="shared" si="12"/>
        <v>#VALUE!</v>
      </c>
      <c r="AG144" s="291">
        <v>43374</v>
      </c>
      <c r="AH144" s="1" t="s">
        <v>146</v>
      </c>
      <c r="AI144" s="10">
        <v>156</v>
      </c>
      <c r="AJ144" s="7">
        <v>43350</v>
      </c>
      <c r="AK144" s="1">
        <v>34000</v>
      </c>
      <c r="AL144" s="1" t="s">
        <v>122</v>
      </c>
      <c r="AP144" s="1" t="s">
        <v>877</v>
      </c>
      <c r="AQ144" s="291">
        <v>43355</v>
      </c>
      <c r="AR144" s="31">
        <v>43356</v>
      </c>
      <c r="AS144" s="1">
        <f t="shared" si="8"/>
        <v>37</v>
      </c>
      <c r="AT144" s="1" t="s">
        <v>112</v>
      </c>
      <c r="AU144" s="291">
        <v>43356</v>
      </c>
      <c r="AV144" s="17">
        <f t="shared" si="9"/>
        <v>3791</v>
      </c>
      <c r="AW144">
        <f t="shared" si="5"/>
        <v>9</v>
      </c>
    </row>
    <row r="145" spans="1:53" ht="15.75" customHeight="1">
      <c r="A145" s="1"/>
      <c r="B145" s="1" t="s">
        <v>103</v>
      </c>
      <c r="C145" s="1" t="s">
        <v>133</v>
      </c>
      <c r="D145" s="1" t="s">
        <v>771</v>
      </c>
      <c r="E145" s="1" t="s">
        <v>109</v>
      </c>
      <c r="G145" s="1" t="s">
        <v>906</v>
      </c>
      <c r="I145" s="30" t="s">
        <v>855</v>
      </c>
      <c r="J145" s="291">
        <v>43350</v>
      </c>
      <c r="K145" s="20">
        <f t="shared" si="10"/>
        <v>9</v>
      </c>
      <c r="L145" s="8" t="s">
        <v>545</v>
      </c>
      <c r="M145" s="7">
        <v>43352</v>
      </c>
      <c r="N145" s="1" t="s">
        <v>856</v>
      </c>
      <c r="O145" s="1" t="s">
        <v>136</v>
      </c>
      <c r="P145" s="7">
        <v>43352</v>
      </c>
      <c r="Q145" s="1" t="s">
        <v>773</v>
      </c>
      <c r="S145" s="10"/>
      <c r="T145" s="299"/>
      <c r="U145" s="10">
        <v>0</v>
      </c>
      <c r="V145" s="12" t="s">
        <v>441</v>
      </c>
      <c r="W145" s="1"/>
      <c r="X145" s="12"/>
      <c r="Y145" s="13"/>
      <c r="Z145" s="13"/>
      <c r="AA145" s="15"/>
      <c r="AC145" s="10"/>
      <c r="AD145" s="1"/>
      <c r="AE145" s="10" t="s">
        <v>126</v>
      </c>
      <c r="AF145" s="19" t="e">
        <f t="shared" si="12"/>
        <v>#VALUE!</v>
      </c>
      <c r="AG145" s="291" t="s">
        <v>126</v>
      </c>
      <c r="AH145" s="1"/>
      <c r="AI145" s="10">
        <v>172</v>
      </c>
      <c r="AJ145" s="7">
        <v>43356</v>
      </c>
      <c r="AK145" s="1">
        <v>31000</v>
      </c>
      <c r="AL145" s="1" t="s">
        <v>122</v>
      </c>
      <c r="AR145" s="10"/>
      <c r="AS145" s="1">
        <f t="shared" si="8"/>
        <v>0</v>
      </c>
      <c r="AT145" s="1" t="s">
        <v>112</v>
      </c>
      <c r="AU145" s="291">
        <v>43384</v>
      </c>
      <c r="AV145" s="17"/>
      <c r="AW145">
        <f t="shared" si="5"/>
        <v>10</v>
      </c>
    </row>
    <row r="146" spans="1:53" ht="15.75" customHeight="1">
      <c r="A146" s="1"/>
      <c r="B146" s="1" t="s">
        <v>103</v>
      </c>
      <c r="C146" s="1" t="s">
        <v>104</v>
      </c>
      <c r="D146" s="1" t="s">
        <v>898</v>
      </c>
      <c r="E146" s="1" t="s">
        <v>109</v>
      </c>
      <c r="G146" s="1" t="s">
        <v>111</v>
      </c>
      <c r="I146" s="30" t="s">
        <v>939</v>
      </c>
      <c r="J146" s="291">
        <v>43353</v>
      </c>
      <c r="K146" s="20">
        <f t="shared" si="10"/>
        <v>9</v>
      </c>
      <c r="L146" s="8" t="s">
        <v>865</v>
      </c>
      <c r="M146" s="7">
        <v>43353</v>
      </c>
      <c r="N146" s="1" t="s">
        <v>866</v>
      </c>
      <c r="O146" s="1" t="s">
        <v>940</v>
      </c>
      <c r="P146" s="7">
        <v>43354</v>
      </c>
      <c r="Q146" s="1" t="s">
        <v>941</v>
      </c>
      <c r="R146" s="1">
        <v>755</v>
      </c>
      <c r="S146" s="10" t="s">
        <v>71</v>
      </c>
      <c r="T146" s="299">
        <v>43354</v>
      </c>
      <c r="U146" s="10">
        <v>22000</v>
      </c>
      <c r="V146" s="12" t="s">
        <v>441</v>
      </c>
      <c r="W146" s="1" t="s">
        <v>122</v>
      </c>
      <c r="X146" s="12"/>
      <c r="Y146" s="13"/>
      <c r="Z146" s="13">
        <v>22917</v>
      </c>
      <c r="AA146" s="15"/>
      <c r="AC146" s="10">
        <v>10</v>
      </c>
      <c r="AD146" s="1" t="s">
        <v>880</v>
      </c>
      <c r="AE146" s="10" t="s">
        <v>126</v>
      </c>
      <c r="AF146" s="19" t="e">
        <f t="shared" si="12"/>
        <v>#VALUE!</v>
      </c>
      <c r="AG146" s="291">
        <v>43371</v>
      </c>
      <c r="AH146" s="1"/>
      <c r="AI146" s="10" t="s">
        <v>942</v>
      </c>
      <c r="AJ146" s="73">
        <v>43353</v>
      </c>
      <c r="AK146" s="1">
        <v>30000</v>
      </c>
      <c r="AL146" s="1" t="s">
        <v>122</v>
      </c>
      <c r="AP146" s="95" t="s">
        <v>929</v>
      </c>
      <c r="AQ146" s="291">
        <v>43376</v>
      </c>
      <c r="AR146" s="122">
        <v>43383</v>
      </c>
      <c r="AS146" s="1">
        <f t="shared" si="8"/>
        <v>41</v>
      </c>
      <c r="AT146" s="1" t="s">
        <v>112</v>
      </c>
      <c r="AU146" s="291">
        <v>43384</v>
      </c>
      <c r="AV146" s="17">
        <f t="shared" ref="AV146:AV216" si="13">AK146-Z146</f>
        <v>7083</v>
      </c>
      <c r="AW146">
        <f t="shared" si="5"/>
        <v>10</v>
      </c>
    </row>
    <row r="147" spans="1:53" ht="15.75" customHeight="1">
      <c r="A147" s="1"/>
      <c r="B147" s="1" t="s">
        <v>103</v>
      </c>
      <c r="C147" s="1" t="s">
        <v>255</v>
      </c>
      <c r="D147" s="1" t="s">
        <v>898</v>
      </c>
      <c r="E147" s="1" t="s">
        <v>109</v>
      </c>
      <c r="G147" s="1" t="s">
        <v>641</v>
      </c>
      <c r="I147" s="30" t="s">
        <v>943</v>
      </c>
      <c r="J147" s="291">
        <v>43353</v>
      </c>
      <c r="K147" s="20">
        <f t="shared" si="10"/>
        <v>9</v>
      </c>
      <c r="L147" s="1" t="s">
        <v>944</v>
      </c>
      <c r="M147" s="7">
        <v>43353</v>
      </c>
      <c r="N147" s="1" t="s">
        <v>644</v>
      </c>
      <c r="O147" s="1" t="s">
        <v>945</v>
      </c>
      <c r="P147" s="7">
        <v>43354</v>
      </c>
      <c r="Q147" s="1" t="s">
        <v>946</v>
      </c>
      <c r="R147" s="1">
        <v>92</v>
      </c>
      <c r="S147" s="10" t="s">
        <v>71</v>
      </c>
      <c r="T147" s="299">
        <v>43353</v>
      </c>
      <c r="U147" s="10">
        <v>11000</v>
      </c>
      <c r="V147" s="12" t="s">
        <v>441</v>
      </c>
      <c r="W147" s="1" t="s">
        <v>122</v>
      </c>
      <c r="X147" s="12"/>
      <c r="Y147" s="13"/>
      <c r="Z147" s="13">
        <v>11458</v>
      </c>
      <c r="AA147" s="15"/>
      <c r="AC147" s="10">
        <v>10</v>
      </c>
      <c r="AD147" s="1" t="s">
        <v>947</v>
      </c>
      <c r="AE147" s="10" t="s">
        <v>126</v>
      </c>
      <c r="AF147" s="19" t="e">
        <f t="shared" si="12"/>
        <v>#VALUE!</v>
      </c>
      <c r="AG147" s="291">
        <v>43360</v>
      </c>
      <c r="AH147" s="1"/>
      <c r="AI147" s="10">
        <v>160</v>
      </c>
      <c r="AJ147" s="7">
        <v>43353</v>
      </c>
      <c r="AK147" s="1">
        <v>13000</v>
      </c>
      <c r="AL147" s="1" t="s">
        <v>122</v>
      </c>
      <c r="AP147" s="1" t="s">
        <v>877</v>
      </c>
      <c r="AQ147" s="291">
        <v>43355</v>
      </c>
      <c r="AR147" s="31">
        <v>43356</v>
      </c>
      <c r="AS147" s="1">
        <f t="shared" si="8"/>
        <v>37</v>
      </c>
      <c r="AT147" s="1" t="s">
        <v>112</v>
      </c>
      <c r="AU147" s="291">
        <v>43356</v>
      </c>
      <c r="AV147" s="17">
        <f t="shared" si="13"/>
        <v>1542</v>
      </c>
      <c r="AW147">
        <f t="shared" si="5"/>
        <v>9</v>
      </c>
    </row>
    <row r="148" spans="1:53" ht="15.75" customHeight="1">
      <c r="A148" s="1"/>
      <c r="B148" s="1" t="s">
        <v>103</v>
      </c>
      <c r="C148" s="1" t="s">
        <v>255</v>
      </c>
      <c r="D148" s="1" t="s">
        <v>898</v>
      </c>
      <c r="E148" s="1" t="s">
        <v>109</v>
      </c>
      <c r="G148" s="1" t="s">
        <v>641</v>
      </c>
      <c r="I148" s="30" t="s">
        <v>948</v>
      </c>
      <c r="J148" s="291">
        <v>43353</v>
      </c>
      <c r="K148" s="20">
        <f t="shared" si="10"/>
        <v>9</v>
      </c>
      <c r="L148" s="1" t="s">
        <v>945</v>
      </c>
      <c r="M148" s="7">
        <v>43355</v>
      </c>
      <c r="N148" s="1" t="s">
        <v>644</v>
      </c>
      <c r="O148" s="1" t="s">
        <v>949</v>
      </c>
      <c r="P148" s="7">
        <v>43356</v>
      </c>
      <c r="Q148" s="1" t="s">
        <v>950</v>
      </c>
      <c r="R148" s="1">
        <v>361</v>
      </c>
      <c r="S148" s="10" t="s">
        <v>71</v>
      </c>
      <c r="T148" s="299">
        <v>43356</v>
      </c>
      <c r="U148" s="10">
        <v>39000</v>
      </c>
      <c r="V148" s="12" t="s">
        <v>441</v>
      </c>
      <c r="W148" s="1" t="s">
        <v>122</v>
      </c>
      <c r="X148" s="12"/>
      <c r="Y148" s="13"/>
      <c r="Z148" s="13">
        <v>40625</v>
      </c>
      <c r="AA148" s="15"/>
      <c r="AC148" s="10">
        <v>10</v>
      </c>
      <c r="AD148" s="1" t="s">
        <v>880</v>
      </c>
      <c r="AE148" s="10" t="s">
        <v>126</v>
      </c>
      <c r="AF148" s="19" t="e">
        <f t="shared" si="12"/>
        <v>#VALUE!</v>
      </c>
      <c r="AG148" s="291">
        <v>43371</v>
      </c>
      <c r="AH148" s="1"/>
      <c r="AI148" s="10">
        <v>163</v>
      </c>
      <c r="AJ148" s="7">
        <v>43355</v>
      </c>
      <c r="AK148" s="1">
        <v>43500</v>
      </c>
      <c r="AL148" s="1" t="s">
        <v>122</v>
      </c>
      <c r="AP148" s="1" t="s">
        <v>877</v>
      </c>
      <c r="AQ148" s="291">
        <v>43362</v>
      </c>
      <c r="AR148" s="10"/>
      <c r="AS148" s="1">
        <f t="shared" si="8"/>
        <v>0</v>
      </c>
      <c r="AT148" s="1" t="s">
        <v>112</v>
      </c>
      <c r="AU148" s="291">
        <v>43363</v>
      </c>
      <c r="AV148" s="17">
        <f t="shared" si="13"/>
        <v>2875</v>
      </c>
      <c r="AW148">
        <f t="shared" si="5"/>
        <v>9</v>
      </c>
    </row>
    <row r="149" spans="1:53" ht="18.75" customHeight="1">
      <c r="A149" s="1"/>
      <c r="B149" s="1" t="s">
        <v>103</v>
      </c>
      <c r="C149" s="1" t="s">
        <v>104</v>
      </c>
      <c r="D149" s="1" t="s">
        <v>812</v>
      </c>
      <c r="E149" s="1" t="s">
        <v>109</v>
      </c>
      <c r="G149" s="1" t="s">
        <v>268</v>
      </c>
      <c r="I149" s="30" t="s">
        <v>951</v>
      </c>
      <c r="J149" s="291">
        <v>43353</v>
      </c>
      <c r="K149" s="20">
        <f t="shared" si="10"/>
        <v>9</v>
      </c>
      <c r="L149" s="1" t="s">
        <v>952</v>
      </c>
      <c r="M149" s="7">
        <v>43354</v>
      </c>
      <c r="N149" s="8" t="s">
        <v>953</v>
      </c>
      <c r="O149" s="8" t="s">
        <v>954</v>
      </c>
      <c r="P149" s="7">
        <v>43357</v>
      </c>
      <c r="Q149" s="1" t="s">
        <v>955</v>
      </c>
      <c r="R149" s="1">
        <v>232</v>
      </c>
      <c r="S149" s="10" t="s">
        <v>71</v>
      </c>
      <c r="T149" s="299">
        <v>43360</v>
      </c>
      <c r="U149" s="10">
        <v>65000</v>
      </c>
      <c r="V149" s="12" t="s">
        <v>441</v>
      </c>
      <c r="W149" s="1" t="s">
        <v>122</v>
      </c>
      <c r="X149" s="12"/>
      <c r="Y149" s="13"/>
      <c r="Z149" s="13">
        <v>67709</v>
      </c>
      <c r="AA149" s="15"/>
      <c r="AC149" s="10">
        <v>7</v>
      </c>
      <c r="AD149" s="1" t="s">
        <v>880</v>
      </c>
      <c r="AE149" s="10" t="s">
        <v>126</v>
      </c>
      <c r="AF149" s="19" t="e">
        <f t="shared" si="12"/>
        <v>#VALUE!</v>
      </c>
      <c r="AG149" s="291">
        <v>43364</v>
      </c>
      <c r="AH149" s="1"/>
      <c r="AI149" s="10">
        <v>161</v>
      </c>
      <c r="AJ149" s="73">
        <v>43354</v>
      </c>
      <c r="AK149" s="1">
        <v>77000</v>
      </c>
      <c r="AL149" s="1" t="s">
        <v>122</v>
      </c>
      <c r="AM149" s="1">
        <v>164</v>
      </c>
      <c r="AN149" s="291">
        <v>43357</v>
      </c>
      <c r="AP149" s="95" t="s">
        <v>956</v>
      </c>
      <c r="AQ149" s="291">
        <v>43376</v>
      </c>
      <c r="AR149" s="122">
        <v>43384</v>
      </c>
      <c r="AS149" s="1">
        <f t="shared" si="8"/>
        <v>41</v>
      </c>
      <c r="AT149" s="1" t="s">
        <v>112</v>
      </c>
      <c r="AU149" s="291">
        <v>43395</v>
      </c>
      <c r="AV149" s="17">
        <f t="shared" si="13"/>
        <v>9291</v>
      </c>
      <c r="AW149">
        <f t="shared" si="5"/>
        <v>10</v>
      </c>
    </row>
    <row r="150" spans="1:53" ht="15.75" customHeight="1">
      <c r="A150" s="1"/>
      <c r="B150" s="1" t="s">
        <v>103</v>
      </c>
      <c r="C150" s="1" t="s">
        <v>104</v>
      </c>
      <c r="D150" s="1" t="s">
        <v>812</v>
      </c>
      <c r="E150" s="1" t="s">
        <v>109</v>
      </c>
      <c r="G150" s="1" t="s">
        <v>111</v>
      </c>
      <c r="I150" s="30" t="s">
        <v>957</v>
      </c>
      <c r="J150" s="291">
        <v>43346</v>
      </c>
      <c r="K150" s="20">
        <f t="shared" si="10"/>
        <v>9</v>
      </c>
      <c r="L150" s="8" t="s">
        <v>865</v>
      </c>
      <c r="M150" s="7">
        <v>43354</v>
      </c>
      <c r="N150" s="1" t="s">
        <v>866</v>
      </c>
      <c r="O150" s="8" t="s">
        <v>557</v>
      </c>
      <c r="P150" s="7">
        <v>43361</v>
      </c>
      <c r="Q150" s="30" t="s">
        <v>592</v>
      </c>
      <c r="R150" s="1">
        <v>869</v>
      </c>
      <c r="S150" s="10" t="s">
        <v>71</v>
      </c>
      <c r="T150" s="299">
        <v>43367</v>
      </c>
      <c r="U150" s="10">
        <v>146000</v>
      </c>
      <c r="V150" s="12" t="s">
        <v>441</v>
      </c>
      <c r="W150" s="1" t="s">
        <v>122</v>
      </c>
      <c r="X150" s="12"/>
      <c r="Y150" s="13"/>
      <c r="Z150" s="13">
        <v>152880</v>
      </c>
      <c r="AA150" s="15"/>
      <c r="AC150" s="10">
        <v>10</v>
      </c>
      <c r="AD150" s="1" t="s">
        <v>867</v>
      </c>
      <c r="AE150" s="10" t="s">
        <v>126</v>
      </c>
      <c r="AF150" s="19" t="e">
        <f t="shared" si="12"/>
        <v>#VALUE!</v>
      </c>
      <c r="AG150" s="291">
        <v>43385</v>
      </c>
      <c r="AH150" s="1" t="s">
        <v>170</v>
      </c>
      <c r="AI150" s="10" t="s">
        <v>958</v>
      </c>
      <c r="AJ150" s="73">
        <v>43355</v>
      </c>
      <c r="AK150" s="1">
        <v>176000</v>
      </c>
      <c r="AL150" s="1" t="s">
        <v>122</v>
      </c>
      <c r="AP150" s="95" t="s">
        <v>929</v>
      </c>
      <c r="AQ150" s="291">
        <v>43376</v>
      </c>
      <c r="AR150" s="122">
        <v>43385</v>
      </c>
      <c r="AS150" s="1">
        <f t="shared" si="8"/>
        <v>41</v>
      </c>
      <c r="AT150" s="1" t="s">
        <v>112</v>
      </c>
      <c r="AU150" s="291">
        <v>43384</v>
      </c>
      <c r="AV150" s="17">
        <f t="shared" si="13"/>
        <v>23120</v>
      </c>
      <c r="AW150">
        <f t="shared" si="5"/>
        <v>10</v>
      </c>
    </row>
    <row r="151" spans="1:53" ht="33" customHeight="1">
      <c r="A151" s="1"/>
      <c r="B151" s="1" t="s">
        <v>103</v>
      </c>
      <c r="C151" s="1" t="s">
        <v>104</v>
      </c>
      <c r="D151" s="1" t="s">
        <v>812</v>
      </c>
      <c r="E151" s="1" t="s">
        <v>109</v>
      </c>
      <c r="G151" s="1" t="s">
        <v>111</v>
      </c>
      <c r="I151" s="30" t="s">
        <v>959</v>
      </c>
      <c r="J151" s="291">
        <v>43354</v>
      </c>
      <c r="K151" s="20">
        <f t="shared" si="10"/>
        <v>9</v>
      </c>
      <c r="L151" s="8" t="s">
        <v>865</v>
      </c>
      <c r="M151" s="7">
        <v>43355</v>
      </c>
      <c r="N151" s="1" t="s">
        <v>866</v>
      </c>
      <c r="O151" s="8" t="s">
        <v>557</v>
      </c>
      <c r="P151" s="7">
        <v>43362</v>
      </c>
      <c r="Q151" s="30" t="s">
        <v>592</v>
      </c>
      <c r="R151" s="1">
        <v>868</v>
      </c>
      <c r="S151" s="10" t="s">
        <v>71</v>
      </c>
      <c r="T151" s="299">
        <v>43367</v>
      </c>
      <c r="U151" s="10">
        <v>149000</v>
      </c>
      <c r="V151" s="12" t="s">
        <v>441</v>
      </c>
      <c r="W151" s="1" t="s">
        <v>122</v>
      </c>
      <c r="X151" s="12"/>
      <c r="Y151" s="13"/>
      <c r="Z151" s="13">
        <v>156021</v>
      </c>
      <c r="AA151" s="15"/>
      <c r="AC151" s="10">
        <v>10</v>
      </c>
      <c r="AD151" s="1" t="s">
        <v>867</v>
      </c>
      <c r="AE151" s="10" t="s">
        <v>126</v>
      </c>
      <c r="AF151" s="19" t="e">
        <f t="shared" si="12"/>
        <v>#VALUE!</v>
      </c>
      <c r="AG151" s="291">
        <v>43376</v>
      </c>
      <c r="AH151" s="1" t="s">
        <v>146</v>
      </c>
      <c r="AI151" s="10">
        <v>165</v>
      </c>
      <c r="AJ151" s="73">
        <v>43355</v>
      </c>
      <c r="AK151" s="1">
        <v>176000</v>
      </c>
      <c r="AL151" s="1" t="s">
        <v>122</v>
      </c>
      <c r="AM151" s="1">
        <v>174</v>
      </c>
      <c r="AN151" s="291">
        <v>43363</v>
      </c>
      <c r="AP151" s="95"/>
      <c r="AR151" s="10"/>
      <c r="AS151" s="1">
        <f t="shared" si="8"/>
        <v>0</v>
      </c>
      <c r="AT151" s="15" t="s">
        <v>960</v>
      </c>
      <c r="AU151" s="291">
        <v>43389</v>
      </c>
      <c r="AV151" s="17">
        <f t="shared" si="13"/>
        <v>19979</v>
      </c>
      <c r="AW151">
        <f t="shared" si="5"/>
        <v>10</v>
      </c>
    </row>
    <row r="152" spans="1:53" ht="15.75" customHeight="1">
      <c r="A152" s="1"/>
      <c r="B152" s="1" t="s">
        <v>103</v>
      </c>
      <c r="C152" s="1" t="s">
        <v>912</v>
      </c>
      <c r="D152" s="1" t="s">
        <v>898</v>
      </c>
      <c r="E152" s="1" t="s">
        <v>109</v>
      </c>
      <c r="G152" s="1" t="s">
        <v>961</v>
      </c>
      <c r="I152" s="30" t="s">
        <v>962</v>
      </c>
      <c r="J152" s="291">
        <v>43354</v>
      </c>
      <c r="K152" s="20">
        <f t="shared" si="10"/>
        <v>9</v>
      </c>
      <c r="L152" s="1" t="s">
        <v>185</v>
      </c>
      <c r="M152" s="7">
        <v>43355</v>
      </c>
      <c r="N152" s="1" t="s">
        <v>963</v>
      </c>
      <c r="O152" s="1" t="s">
        <v>319</v>
      </c>
      <c r="P152" s="7">
        <v>43357</v>
      </c>
      <c r="Q152" s="1" t="s">
        <v>964</v>
      </c>
      <c r="R152" s="1">
        <v>1077</v>
      </c>
      <c r="S152" s="10" t="s">
        <v>71</v>
      </c>
      <c r="T152" s="299">
        <v>43357</v>
      </c>
      <c r="U152" s="10">
        <v>10000</v>
      </c>
      <c r="V152" s="12" t="s">
        <v>441</v>
      </c>
      <c r="W152" s="1" t="s">
        <v>122</v>
      </c>
      <c r="X152" s="12"/>
      <c r="Y152" s="13"/>
      <c r="Z152" s="13">
        <v>10472</v>
      </c>
      <c r="AA152" s="15"/>
      <c r="AC152" s="10">
        <v>10</v>
      </c>
      <c r="AD152" s="1" t="s">
        <v>880</v>
      </c>
      <c r="AE152" s="10" t="s">
        <v>126</v>
      </c>
      <c r="AF152" s="19" t="e">
        <f t="shared" si="12"/>
        <v>#VALUE!</v>
      </c>
      <c r="AG152" s="291">
        <v>43367</v>
      </c>
      <c r="AH152" s="1"/>
      <c r="AI152" s="10">
        <v>167</v>
      </c>
      <c r="AJ152" s="7">
        <v>43355</v>
      </c>
      <c r="AK152" s="1">
        <v>13000</v>
      </c>
      <c r="AL152" s="1" t="s">
        <v>122</v>
      </c>
      <c r="AR152" s="31">
        <v>43360</v>
      </c>
      <c r="AS152" s="1">
        <f t="shared" si="8"/>
        <v>38</v>
      </c>
      <c r="AT152" s="1" t="s">
        <v>112</v>
      </c>
      <c r="AU152" s="291">
        <v>43360</v>
      </c>
      <c r="AV152" s="17">
        <f t="shared" si="13"/>
        <v>2528</v>
      </c>
      <c r="AW152">
        <f t="shared" si="5"/>
        <v>9</v>
      </c>
    </row>
    <row r="153" spans="1:53" ht="15.75" customHeight="1">
      <c r="A153" s="1"/>
      <c r="B153" s="1" t="s">
        <v>103</v>
      </c>
      <c r="C153" s="1" t="s">
        <v>255</v>
      </c>
      <c r="D153" s="1" t="s">
        <v>812</v>
      </c>
      <c r="E153" s="1" t="s">
        <v>109</v>
      </c>
      <c r="G153" s="1" t="s">
        <v>824</v>
      </c>
      <c r="I153" s="30" t="s">
        <v>965</v>
      </c>
      <c r="J153" s="291">
        <v>43354</v>
      </c>
      <c r="K153" s="20">
        <f t="shared" si="10"/>
        <v>9</v>
      </c>
      <c r="L153" s="1" t="s">
        <v>185</v>
      </c>
      <c r="M153" s="7">
        <v>43358</v>
      </c>
      <c r="N153" s="1" t="s">
        <v>826</v>
      </c>
      <c r="O153" s="1" t="s">
        <v>319</v>
      </c>
      <c r="P153" s="7">
        <v>43361</v>
      </c>
      <c r="Q153" s="1" t="s">
        <v>508</v>
      </c>
      <c r="R153" s="1">
        <v>514</v>
      </c>
      <c r="S153" s="10" t="s">
        <v>71</v>
      </c>
      <c r="T153" s="299">
        <v>43361</v>
      </c>
      <c r="U153" s="10">
        <v>59000</v>
      </c>
      <c r="V153" s="12" t="s">
        <v>441</v>
      </c>
      <c r="W153" s="1" t="s">
        <v>122</v>
      </c>
      <c r="X153" s="12"/>
      <c r="Y153" s="13"/>
      <c r="Z153" s="13">
        <v>61781</v>
      </c>
      <c r="AA153" s="15"/>
      <c r="AC153" s="10">
        <v>10</v>
      </c>
      <c r="AD153" s="1" t="s">
        <v>880</v>
      </c>
      <c r="AE153" s="10" t="s">
        <v>126</v>
      </c>
      <c r="AF153" s="19" t="e">
        <f t="shared" si="12"/>
        <v>#VALUE!</v>
      </c>
      <c r="AG153" s="291">
        <v>43376</v>
      </c>
      <c r="AH153" s="1" t="s">
        <v>146</v>
      </c>
      <c r="AI153" s="10">
        <v>171</v>
      </c>
      <c r="AJ153" s="73">
        <v>43358</v>
      </c>
      <c r="AK153" s="1">
        <v>70000</v>
      </c>
      <c r="AL153" s="1" t="s">
        <v>122</v>
      </c>
      <c r="AP153" s="95" t="s">
        <v>966</v>
      </c>
      <c r="AQ153" s="291">
        <v>43376</v>
      </c>
      <c r="AR153" s="122"/>
      <c r="AS153" s="1">
        <f t="shared" si="8"/>
        <v>0</v>
      </c>
      <c r="AT153" s="100" t="s">
        <v>112</v>
      </c>
      <c r="AU153" s="318">
        <v>43384</v>
      </c>
      <c r="AV153" s="17">
        <f t="shared" si="13"/>
        <v>8219</v>
      </c>
      <c r="AW153">
        <f t="shared" si="5"/>
        <v>10</v>
      </c>
      <c r="BA153" s="4">
        <v>15000</v>
      </c>
    </row>
    <row r="154" spans="1:53" ht="15.75" customHeight="1">
      <c r="A154" s="1"/>
      <c r="B154" s="1" t="s">
        <v>103</v>
      </c>
      <c r="C154" s="1" t="s">
        <v>104</v>
      </c>
      <c r="D154" s="1" t="s">
        <v>812</v>
      </c>
      <c r="E154" s="1" t="s">
        <v>109</v>
      </c>
      <c r="G154" s="1" t="s">
        <v>268</v>
      </c>
      <c r="I154" s="30" t="s">
        <v>967</v>
      </c>
      <c r="J154" s="291">
        <v>43355</v>
      </c>
      <c r="K154" s="20">
        <f t="shared" si="10"/>
        <v>9</v>
      </c>
      <c r="L154" s="1" t="s">
        <v>503</v>
      </c>
      <c r="M154" s="7">
        <v>43357</v>
      </c>
      <c r="N154" s="1" t="s">
        <v>900</v>
      </c>
      <c r="O154" s="1" t="s">
        <v>272</v>
      </c>
      <c r="P154" s="7">
        <v>43360</v>
      </c>
      <c r="Q154" s="30" t="s">
        <v>879</v>
      </c>
      <c r="R154" s="1">
        <v>238</v>
      </c>
      <c r="S154" s="10" t="s">
        <v>71</v>
      </c>
      <c r="T154" s="299">
        <v>43357</v>
      </c>
      <c r="U154" s="10">
        <v>127000</v>
      </c>
      <c r="V154" s="12" t="s">
        <v>121</v>
      </c>
      <c r="W154" s="1" t="s">
        <v>122</v>
      </c>
      <c r="X154" s="12">
        <v>40000</v>
      </c>
      <c r="Y154" s="85">
        <v>43357</v>
      </c>
      <c r="Z154" s="13">
        <v>127000</v>
      </c>
      <c r="AA154" s="15">
        <v>87000</v>
      </c>
      <c r="AC154" s="10">
        <v>10</v>
      </c>
      <c r="AD154" s="1" t="s">
        <v>867</v>
      </c>
      <c r="AE154" s="10" t="s">
        <v>126</v>
      </c>
      <c r="AF154" s="19" t="e">
        <f t="shared" si="12"/>
        <v>#VALUE!</v>
      </c>
      <c r="AG154" s="291">
        <v>43390</v>
      </c>
      <c r="AI154" s="10">
        <v>169</v>
      </c>
      <c r="AJ154" s="7">
        <v>43357</v>
      </c>
      <c r="AK154" s="1">
        <v>143000</v>
      </c>
      <c r="AL154" s="1" t="s">
        <v>122</v>
      </c>
      <c r="AM154" s="1">
        <v>169</v>
      </c>
      <c r="AN154" s="291">
        <v>43360</v>
      </c>
      <c r="AP154" s="123" t="s">
        <v>881</v>
      </c>
      <c r="AQ154" s="291">
        <v>43383</v>
      </c>
      <c r="AR154" s="120">
        <v>43387</v>
      </c>
      <c r="AS154" s="1">
        <f t="shared" si="8"/>
        <v>42</v>
      </c>
      <c r="AT154" s="1" t="s">
        <v>112</v>
      </c>
      <c r="AU154" s="291">
        <v>43398</v>
      </c>
      <c r="AV154" s="17">
        <f t="shared" si="13"/>
        <v>16000</v>
      </c>
      <c r="AW154">
        <f t="shared" si="5"/>
        <v>10</v>
      </c>
    </row>
    <row r="155" spans="1:53" ht="15.75" customHeight="1">
      <c r="A155" s="1"/>
      <c r="B155" s="1" t="s">
        <v>103</v>
      </c>
      <c r="C155" s="1" t="s">
        <v>104</v>
      </c>
      <c r="D155" s="1" t="s">
        <v>898</v>
      </c>
      <c r="E155" s="1" t="s">
        <v>109</v>
      </c>
      <c r="G155" s="1" t="s">
        <v>373</v>
      </c>
      <c r="I155" s="30" t="s">
        <v>968</v>
      </c>
      <c r="J155" s="291">
        <v>43355</v>
      </c>
      <c r="K155" s="20">
        <f t="shared" si="10"/>
        <v>9</v>
      </c>
      <c r="L155" s="1" t="s">
        <v>969</v>
      </c>
      <c r="M155" s="7">
        <v>43356</v>
      </c>
      <c r="N155" s="1" t="s">
        <v>970</v>
      </c>
      <c r="O155" s="1" t="s">
        <v>971</v>
      </c>
      <c r="P155" s="7">
        <v>43360</v>
      </c>
      <c r="Q155" s="1" t="s">
        <v>972</v>
      </c>
      <c r="R155" s="1">
        <v>635</v>
      </c>
      <c r="S155" s="10" t="s">
        <v>71</v>
      </c>
      <c r="T155" s="299">
        <v>43357</v>
      </c>
      <c r="U155" s="10">
        <v>50000</v>
      </c>
      <c r="V155" s="12" t="s">
        <v>441</v>
      </c>
      <c r="W155" s="1" t="s">
        <v>122</v>
      </c>
      <c r="X155" s="12"/>
      <c r="Y155" s="13"/>
      <c r="Z155" s="13">
        <v>52356</v>
      </c>
      <c r="AA155" s="15"/>
      <c r="AC155" s="10">
        <v>10</v>
      </c>
      <c r="AD155" s="1" t="s">
        <v>880</v>
      </c>
      <c r="AE155" s="10" t="s">
        <v>126</v>
      </c>
      <c r="AF155" s="19" t="e">
        <f t="shared" si="12"/>
        <v>#VALUE!</v>
      </c>
      <c r="AG155" s="291">
        <v>43367</v>
      </c>
      <c r="AI155" s="10">
        <v>166</v>
      </c>
      <c r="AJ155" s="7">
        <v>43356</v>
      </c>
      <c r="AK155" s="1">
        <v>63000</v>
      </c>
      <c r="AL155" s="1" t="s">
        <v>122</v>
      </c>
      <c r="AM155" s="1">
        <v>168</v>
      </c>
      <c r="AN155" s="291">
        <v>43357</v>
      </c>
      <c r="AP155" s="95" t="s">
        <v>973</v>
      </c>
      <c r="AQ155" s="291">
        <v>43390</v>
      </c>
      <c r="AR155" s="120">
        <v>43401</v>
      </c>
      <c r="AS155" s="1">
        <f t="shared" si="8"/>
        <v>44</v>
      </c>
      <c r="AT155" s="1" t="s">
        <v>112</v>
      </c>
      <c r="AU155" s="291">
        <v>43390</v>
      </c>
      <c r="AV155" s="17">
        <f t="shared" si="13"/>
        <v>10644</v>
      </c>
      <c r="AW155">
        <f t="shared" si="5"/>
        <v>10</v>
      </c>
    </row>
    <row r="156" spans="1:53" ht="15.75" customHeight="1">
      <c r="A156" s="1"/>
      <c r="B156" s="1" t="s">
        <v>103</v>
      </c>
      <c r="C156" s="1" t="s">
        <v>104</v>
      </c>
      <c r="D156" s="1" t="s">
        <v>812</v>
      </c>
      <c r="E156" s="1" t="s">
        <v>109</v>
      </c>
      <c r="G156" s="1" t="s">
        <v>111</v>
      </c>
      <c r="I156" s="30" t="s">
        <v>974</v>
      </c>
      <c r="J156" s="291">
        <v>43356</v>
      </c>
      <c r="K156" s="20">
        <f t="shared" si="10"/>
        <v>9</v>
      </c>
      <c r="L156" s="1" t="s">
        <v>776</v>
      </c>
      <c r="M156" s="7">
        <v>43358</v>
      </c>
      <c r="N156" s="1" t="s">
        <v>975</v>
      </c>
      <c r="O156" s="1" t="s">
        <v>976</v>
      </c>
      <c r="P156" s="7">
        <v>43364</v>
      </c>
      <c r="Q156" s="1" t="s">
        <v>977</v>
      </c>
      <c r="R156" s="1">
        <v>66</v>
      </c>
      <c r="S156" s="10" t="s">
        <v>71</v>
      </c>
      <c r="T156" s="299">
        <v>43357</v>
      </c>
      <c r="U156" s="10">
        <v>225000</v>
      </c>
      <c r="V156" s="12" t="s">
        <v>121</v>
      </c>
      <c r="W156" s="1" t="s">
        <v>122</v>
      </c>
      <c r="X156" s="12">
        <v>68000</v>
      </c>
      <c r="Y156" s="85">
        <v>43360</v>
      </c>
      <c r="Z156" s="13">
        <v>225000</v>
      </c>
      <c r="AA156" s="15">
        <v>157000</v>
      </c>
      <c r="AC156" s="10">
        <v>10</v>
      </c>
      <c r="AD156" s="1" t="s">
        <v>880</v>
      </c>
      <c r="AE156" s="10" t="s">
        <v>126</v>
      </c>
      <c r="AF156" s="19" t="e">
        <f t="shared" si="12"/>
        <v>#VALUE!</v>
      </c>
      <c r="AG156" s="291">
        <v>43376</v>
      </c>
      <c r="AI156" s="10">
        <v>170</v>
      </c>
      <c r="AJ156" s="7">
        <v>43358</v>
      </c>
      <c r="AK156" s="1">
        <v>260000</v>
      </c>
      <c r="AL156" s="1" t="s">
        <v>122</v>
      </c>
      <c r="AP156" s="1" t="s">
        <v>978</v>
      </c>
      <c r="AQ156" s="291">
        <v>43382</v>
      </c>
      <c r="AR156" s="120">
        <v>43388</v>
      </c>
      <c r="AS156" s="1">
        <f t="shared" si="8"/>
        <v>42</v>
      </c>
      <c r="AT156" s="1" t="s">
        <v>112</v>
      </c>
      <c r="AU156" s="291">
        <v>43389</v>
      </c>
      <c r="AV156" s="17">
        <f t="shared" si="13"/>
        <v>35000</v>
      </c>
      <c r="AW156">
        <f t="shared" si="5"/>
        <v>10</v>
      </c>
    </row>
    <row r="157" spans="1:53" ht="15.75" customHeight="1">
      <c r="A157" s="1"/>
      <c r="B157" s="1" t="s">
        <v>103</v>
      </c>
      <c r="C157" s="1" t="s">
        <v>912</v>
      </c>
      <c r="D157" s="1" t="s">
        <v>898</v>
      </c>
      <c r="E157" s="1" t="s">
        <v>109</v>
      </c>
      <c r="G157" s="1" t="s">
        <v>979</v>
      </c>
      <c r="I157" s="30" t="s">
        <v>980</v>
      </c>
      <c r="J157" s="291">
        <v>43356</v>
      </c>
      <c r="K157" s="20">
        <f t="shared" si="10"/>
        <v>9</v>
      </c>
      <c r="L157" s="1" t="s">
        <v>981</v>
      </c>
      <c r="M157" s="7">
        <v>43360</v>
      </c>
      <c r="N157" s="1" t="s">
        <v>982</v>
      </c>
      <c r="O157" s="1" t="s">
        <v>983</v>
      </c>
      <c r="P157" s="7">
        <v>43361</v>
      </c>
      <c r="Q157" s="1" t="s">
        <v>984</v>
      </c>
      <c r="R157" s="1">
        <v>109</v>
      </c>
      <c r="S157" s="10" t="s">
        <v>71</v>
      </c>
      <c r="T157" s="299">
        <v>43361</v>
      </c>
      <c r="U157" s="10">
        <v>20000</v>
      </c>
      <c r="V157" s="12" t="s">
        <v>441</v>
      </c>
      <c r="W157" s="1" t="s">
        <v>122</v>
      </c>
      <c r="X157" s="12"/>
      <c r="Y157" s="13"/>
      <c r="Z157" s="13">
        <v>20943</v>
      </c>
      <c r="AA157" s="15"/>
      <c r="AC157" s="10">
        <v>5</v>
      </c>
      <c r="AD157" s="1" t="s">
        <v>880</v>
      </c>
      <c r="AE157" s="10" t="s">
        <v>126</v>
      </c>
      <c r="AF157" s="19" t="e">
        <f t="shared" si="12"/>
        <v>#VALUE!</v>
      </c>
      <c r="AG157" s="291">
        <v>43364</v>
      </c>
      <c r="AH157" s="1"/>
      <c r="AI157" s="10">
        <v>174</v>
      </c>
      <c r="AJ157" s="93">
        <v>43360</v>
      </c>
      <c r="AK157" s="1">
        <v>22000</v>
      </c>
      <c r="AL157" s="1" t="s">
        <v>122</v>
      </c>
      <c r="AP157" s="1" t="s">
        <v>877</v>
      </c>
      <c r="AQ157" s="291">
        <v>43362</v>
      </c>
      <c r="AR157" s="10"/>
      <c r="AS157" s="1">
        <f t="shared" si="8"/>
        <v>0</v>
      </c>
      <c r="AT157" s="1" t="s">
        <v>112</v>
      </c>
      <c r="AU157" s="291">
        <v>43364</v>
      </c>
      <c r="AV157" s="17">
        <f t="shared" si="13"/>
        <v>1057</v>
      </c>
      <c r="AW157">
        <f t="shared" si="5"/>
        <v>9</v>
      </c>
    </row>
    <row r="158" spans="1:53" ht="15.75" customHeight="1">
      <c r="A158" s="1"/>
      <c r="B158" s="1" t="s">
        <v>103</v>
      </c>
      <c r="C158" s="1" t="s">
        <v>255</v>
      </c>
      <c r="D158" s="1" t="s">
        <v>898</v>
      </c>
      <c r="E158" s="1" t="s">
        <v>109</v>
      </c>
      <c r="G158" s="1" t="s">
        <v>641</v>
      </c>
      <c r="I158" s="30" t="s">
        <v>985</v>
      </c>
      <c r="J158" s="291">
        <v>43356</v>
      </c>
      <c r="K158" s="20">
        <f t="shared" si="10"/>
        <v>9</v>
      </c>
      <c r="L158" s="1" t="s">
        <v>986</v>
      </c>
      <c r="M158" s="7">
        <v>43357</v>
      </c>
      <c r="N158" s="1" t="s">
        <v>987</v>
      </c>
      <c r="O158" s="1" t="s">
        <v>988</v>
      </c>
      <c r="P158" s="7">
        <v>43357</v>
      </c>
      <c r="Q158" s="1" t="s">
        <v>989</v>
      </c>
      <c r="R158" s="1">
        <v>213</v>
      </c>
      <c r="S158" s="10" t="s">
        <v>71</v>
      </c>
      <c r="T158" s="299">
        <v>43357</v>
      </c>
      <c r="U158" s="10">
        <v>8000</v>
      </c>
      <c r="V158" s="12" t="s">
        <v>121</v>
      </c>
      <c r="W158" s="1" t="s">
        <v>122</v>
      </c>
      <c r="X158" s="12"/>
      <c r="Y158" s="13"/>
      <c r="Z158" s="13">
        <v>8000</v>
      </c>
      <c r="AA158" s="15"/>
      <c r="AC158" s="10">
        <v>10</v>
      </c>
      <c r="AD158" s="1" t="s">
        <v>880</v>
      </c>
      <c r="AE158" s="10" t="s">
        <v>126</v>
      </c>
      <c r="AF158" s="19" t="e">
        <f t="shared" si="12"/>
        <v>#VALUE!</v>
      </c>
      <c r="AG158" s="291">
        <v>43367</v>
      </c>
      <c r="AH158" s="1"/>
      <c r="AI158" s="10">
        <v>168</v>
      </c>
      <c r="AJ158" s="7">
        <v>43357</v>
      </c>
      <c r="AK158" s="1">
        <v>10000</v>
      </c>
      <c r="AL158" s="1" t="s">
        <v>122</v>
      </c>
      <c r="AP158" s="1" t="s">
        <v>877</v>
      </c>
      <c r="AQ158" s="291">
        <v>43362</v>
      </c>
      <c r="AR158" s="10"/>
      <c r="AS158" s="1">
        <f t="shared" si="8"/>
        <v>0</v>
      </c>
      <c r="AT158" s="1" t="s">
        <v>112</v>
      </c>
      <c r="AU158" s="291">
        <v>43363</v>
      </c>
      <c r="AV158" s="17">
        <f t="shared" si="13"/>
        <v>2000</v>
      </c>
      <c r="AW158">
        <f t="shared" si="5"/>
        <v>9</v>
      </c>
    </row>
    <row r="159" spans="1:53" ht="15.75" customHeight="1">
      <c r="A159" s="1"/>
      <c r="B159" s="1" t="s">
        <v>103</v>
      </c>
      <c r="C159" s="1" t="s">
        <v>912</v>
      </c>
      <c r="D159" s="1" t="s">
        <v>898</v>
      </c>
      <c r="E159" s="1" t="s">
        <v>109</v>
      </c>
      <c r="G159" s="1" t="s">
        <v>913</v>
      </c>
      <c r="I159" s="30" t="s">
        <v>990</v>
      </c>
      <c r="J159" s="291">
        <v>43357</v>
      </c>
      <c r="K159" s="20">
        <f t="shared" si="10"/>
        <v>9</v>
      </c>
      <c r="L159" s="1" t="s">
        <v>776</v>
      </c>
      <c r="M159" s="7">
        <v>43360</v>
      </c>
      <c r="N159" s="1" t="s">
        <v>915</v>
      </c>
      <c r="O159" s="1" t="s">
        <v>991</v>
      </c>
      <c r="P159" s="7">
        <v>43362</v>
      </c>
      <c r="Q159" s="1" t="s">
        <v>992</v>
      </c>
      <c r="R159" s="1">
        <v>706</v>
      </c>
      <c r="S159" s="10" t="s">
        <v>71</v>
      </c>
      <c r="T159" s="299">
        <v>43368</v>
      </c>
      <c r="U159" s="10">
        <v>62000</v>
      </c>
      <c r="V159" s="12" t="s">
        <v>121</v>
      </c>
      <c r="W159" s="1" t="s">
        <v>122</v>
      </c>
      <c r="X159" s="12"/>
      <c r="Y159" s="13"/>
      <c r="Z159" s="13">
        <v>62000</v>
      </c>
      <c r="AA159" s="15"/>
      <c r="AC159" s="10">
        <v>5</v>
      </c>
      <c r="AD159" s="1" t="s">
        <v>947</v>
      </c>
      <c r="AE159" s="10" t="s">
        <v>126</v>
      </c>
      <c r="AF159" s="19" t="e">
        <f t="shared" si="12"/>
        <v>#VALUE!</v>
      </c>
      <c r="AG159" s="291">
        <v>43374</v>
      </c>
      <c r="AI159" s="10">
        <v>173</v>
      </c>
      <c r="AJ159" s="7">
        <v>43360</v>
      </c>
      <c r="AK159" s="1">
        <v>67000</v>
      </c>
      <c r="AL159" s="1" t="s">
        <v>122</v>
      </c>
      <c r="AM159" s="1">
        <v>173</v>
      </c>
      <c r="AN159" s="291">
        <v>43360</v>
      </c>
      <c r="AP159" s="1" t="s">
        <v>993</v>
      </c>
      <c r="AQ159" s="291">
        <v>43382</v>
      </c>
      <c r="AR159" s="122">
        <v>43391</v>
      </c>
      <c r="AS159" s="1">
        <f t="shared" si="8"/>
        <v>42</v>
      </c>
      <c r="AT159" s="1" t="s">
        <v>112</v>
      </c>
      <c r="AU159" s="291">
        <v>43405</v>
      </c>
      <c r="AV159" s="17">
        <f t="shared" si="13"/>
        <v>5000</v>
      </c>
      <c r="AW159">
        <f t="shared" si="5"/>
        <v>11</v>
      </c>
    </row>
    <row r="160" spans="1:53" ht="15.75" customHeight="1">
      <c r="A160" s="1"/>
      <c r="B160" s="1" t="s">
        <v>103</v>
      </c>
      <c r="C160" s="1" t="s">
        <v>104</v>
      </c>
      <c r="D160" s="1" t="s">
        <v>812</v>
      </c>
      <c r="E160" s="1" t="s">
        <v>109</v>
      </c>
      <c r="G160" s="1" t="s">
        <v>268</v>
      </c>
      <c r="I160" s="30" t="s">
        <v>994</v>
      </c>
      <c r="J160" s="291">
        <v>43360</v>
      </c>
      <c r="K160" s="20">
        <f t="shared" si="10"/>
        <v>9</v>
      </c>
      <c r="L160" s="1" t="s">
        <v>503</v>
      </c>
      <c r="M160" s="7">
        <v>43363</v>
      </c>
      <c r="N160" s="1" t="s">
        <v>870</v>
      </c>
      <c r="O160" s="1" t="s">
        <v>504</v>
      </c>
      <c r="P160" s="7">
        <v>43368</v>
      </c>
      <c r="Q160" s="1" t="s">
        <v>995</v>
      </c>
      <c r="R160" s="1">
        <v>109</v>
      </c>
      <c r="S160" s="10" t="s">
        <v>71</v>
      </c>
      <c r="T160" s="299">
        <v>43374</v>
      </c>
      <c r="U160" s="10">
        <v>145000</v>
      </c>
      <c r="V160" s="12" t="s">
        <v>441</v>
      </c>
      <c r="W160" s="1" t="s">
        <v>122</v>
      </c>
      <c r="X160" s="12"/>
      <c r="Y160" s="13"/>
      <c r="Z160" s="13">
        <v>151832</v>
      </c>
      <c r="AA160" s="15"/>
      <c r="AC160" s="10">
        <v>10</v>
      </c>
      <c r="AD160" s="1" t="s">
        <v>880</v>
      </c>
      <c r="AE160" s="10" t="s">
        <v>126</v>
      </c>
      <c r="AF160" s="19" t="e">
        <f t="shared" si="12"/>
        <v>#VALUE!</v>
      </c>
      <c r="AG160" s="291">
        <v>43383</v>
      </c>
      <c r="AH160" s="1" t="s">
        <v>996</v>
      </c>
      <c r="AI160" s="10">
        <v>178</v>
      </c>
      <c r="AJ160" s="73">
        <v>43363</v>
      </c>
      <c r="AK160" s="1">
        <v>170000</v>
      </c>
      <c r="AL160" s="1" t="s">
        <v>122</v>
      </c>
      <c r="AM160" s="1">
        <v>180</v>
      </c>
      <c r="AN160" s="291">
        <v>43368</v>
      </c>
      <c r="AP160" s="95" t="s">
        <v>956</v>
      </c>
      <c r="AQ160" s="291">
        <v>43376</v>
      </c>
      <c r="AR160" s="122">
        <v>43393</v>
      </c>
      <c r="AS160" s="1">
        <f t="shared" si="8"/>
        <v>42</v>
      </c>
      <c r="AT160" s="1" t="s">
        <v>112</v>
      </c>
      <c r="AU160" s="291">
        <v>43418</v>
      </c>
      <c r="AV160" s="17">
        <f t="shared" si="13"/>
        <v>18168</v>
      </c>
      <c r="AW160">
        <f t="shared" si="5"/>
        <v>11</v>
      </c>
    </row>
    <row r="161" spans="1:71" ht="15.75" customHeight="1">
      <c r="A161" s="1"/>
      <c r="B161" s="1" t="s">
        <v>103</v>
      </c>
      <c r="C161" s="1" t="s">
        <v>148</v>
      </c>
      <c r="D161" s="1" t="s">
        <v>812</v>
      </c>
      <c r="E161" s="1" t="s">
        <v>109</v>
      </c>
      <c r="G161" s="1" t="s">
        <v>149</v>
      </c>
      <c r="I161" s="30" t="s">
        <v>997</v>
      </c>
      <c r="J161" s="291">
        <v>43361</v>
      </c>
      <c r="K161" s="20">
        <f t="shared" si="10"/>
        <v>9</v>
      </c>
      <c r="L161" s="1" t="s">
        <v>853</v>
      </c>
      <c r="M161" s="1" t="s">
        <v>998</v>
      </c>
      <c r="N161" s="1" t="s">
        <v>186</v>
      </c>
      <c r="O161" s="1" t="s">
        <v>136</v>
      </c>
      <c r="P161" s="1" t="s">
        <v>999</v>
      </c>
      <c r="Q161" s="1" t="s">
        <v>713</v>
      </c>
      <c r="R161" s="1">
        <v>139</v>
      </c>
      <c r="S161" s="10" t="s">
        <v>71</v>
      </c>
      <c r="T161" s="299">
        <v>43363</v>
      </c>
      <c r="U161" s="10">
        <v>33000</v>
      </c>
      <c r="V161" s="12" t="s">
        <v>121</v>
      </c>
      <c r="W161" s="1" t="s">
        <v>122</v>
      </c>
      <c r="X161" s="12"/>
      <c r="Y161" s="13"/>
      <c r="Z161" s="13">
        <v>33000</v>
      </c>
      <c r="AA161" s="15"/>
      <c r="AC161" s="10">
        <v>10</v>
      </c>
      <c r="AD161" s="1" t="s">
        <v>867</v>
      </c>
      <c r="AE161" s="10" t="s">
        <v>126</v>
      </c>
      <c r="AF161" s="19" t="e">
        <f t="shared" si="12"/>
        <v>#VALUE!</v>
      </c>
      <c r="AG161" s="291">
        <v>43376</v>
      </c>
      <c r="AH161" s="1"/>
      <c r="AI161" s="10">
        <v>175</v>
      </c>
      <c r="AJ161" s="7">
        <v>43363</v>
      </c>
      <c r="AK161" s="1">
        <v>40000</v>
      </c>
      <c r="AL161" s="1" t="s">
        <v>122</v>
      </c>
      <c r="AP161" s="1" t="s">
        <v>877</v>
      </c>
      <c r="AQ161" s="291">
        <v>43367</v>
      </c>
      <c r="AR161" s="10"/>
      <c r="AS161" s="1">
        <f t="shared" si="8"/>
        <v>0</v>
      </c>
      <c r="AT161" s="1" t="s">
        <v>112</v>
      </c>
      <c r="AU161" s="291">
        <v>43389</v>
      </c>
      <c r="AV161" s="17">
        <f t="shared" si="13"/>
        <v>7000</v>
      </c>
      <c r="AW161">
        <f t="shared" si="5"/>
        <v>10</v>
      </c>
    </row>
    <row r="162" spans="1:71" ht="15.75" customHeight="1">
      <c r="A162" s="1"/>
      <c r="B162" s="1" t="s">
        <v>103</v>
      </c>
      <c r="C162" s="101" t="s">
        <v>255</v>
      </c>
      <c r="D162" s="101" t="s">
        <v>812</v>
      </c>
      <c r="E162" s="101" t="s">
        <v>790</v>
      </c>
      <c r="F162" s="101"/>
      <c r="G162" s="101" t="s">
        <v>824</v>
      </c>
      <c r="H162" s="101"/>
      <c r="I162" s="102" t="s">
        <v>1000</v>
      </c>
      <c r="J162" s="292">
        <v>43361</v>
      </c>
      <c r="K162" s="104">
        <f t="shared" si="10"/>
        <v>9</v>
      </c>
      <c r="L162" s="101" t="s">
        <v>185</v>
      </c>
      <c r="M162" s="103">
        <v>43365</v>
      </c>
      <c r="N162" s="101" t="s">
        <v>826</v>
      </c>
      <c r="O162" s="101" t="s">
        <v>319</v>
      </c>
      <c r="P162" s="103">
        <v>43368</v>
      </c>
      <c r="Q162" s="101" t="s">
        <v>1001</v>
      </c>
      <c r="R162" s="101"/>
      <c r="S162" s="106"/>
      <c r="T162" s="302"/>
      <c r="U162" s="106">
        <v>0</v>
      </c>
      <c r="V162" s="107" t="s">
        <v>121</v>
      </c>
      <c r="W162" s="101" t="s">
        <v>122</v>
      </c>
      <c r="X162" s="107"/>
      <c r="Y162" s="108"/>
      <c r="Z162" s="108"/>
      <c r="AA162" s="109"/>
      <c r="AB162" s="101"/>
      <c r="AC162" s="106" t="s">
        <v>1002</v>
      </c>
      <c r="AD162" s="101" t="s">
        <v>880</v>
      </c>
      <c r="AE162" s="106" t="s">
        <v>126</v>
      </c>
      <c r="AF162" s="110" t="e">
        <f t="shared" si="12"/>
        <v>#VALUE!</v>
      </c>
      <c r="AG162" s="292" t="s">
        <v>89</v>
      </c>
      <c r="AH162" s="101"/>
      <c r="AI162" s="106"/>
      <c r="AJ162" s="101"/>
      <c r="AK162" s="101">
        <v>0</v>
      </c>
      <c r="AL162" s="101" t="s">
        <v>122</v>
      </c>
      <c r="AM162" s="101"/>
      <c r="AN162" s="292"/>
      <c r="AO162" s="101"/>
      <c r="AP162" s="101"/>
      <c r="AQ162" s="292"/>
      <c r="AR162" s="106"/>
      <c r="AS162" s="1">
        <v>0</v>
      </c>
      <c r="AT162" s="101" t="s">
        <v>888</v>
      </c>
      <c r="AU162" s="292"/>
      <c r="AV162" s="17">
        <f t="shared" si="13"/>
        <v>0</v>
      </c>
      <c r="AW162">
        <f t="shared" si="5"/>
        <v>1</v>
      </c>
      <c r="AX162" s="101"/>
      <c r="AY162" s="101"/>
      <c r="AZ162" s="101"/>
      <c r="BA162" s="101"/>
      <c r="BB162" s="101"/>
      <c r="BC162" s="101"/>
      <c r="BD162" s="101"/>
      <c r="BE162" s="185"/>
      <c r="BF162" s="185"/>
      <c r="BG162" s="185"/>
      <c r="BH162" s="185"/>
      <c r="BI162" s="185"/>
      <c r="BJ162" s="101"/>
      <c r="BK162" s="101"/>
      <c r="BL162" s="101"/>
      <c r="BM162" s="101"/>
      <c r="BN162" s="101"/>
      <c r="BO162" s="101"/>
      <c r="BP162" s="101"/>
      <c r="BQ162" s="101"/>
      <c r="BR162" s="101"/>
      <c r="BS162" s="101"/>
    </row>
    <row r="163" spans="1:71" ht="15.75" customHeight="1">
      <c r="A163" s="1"/>
      <c r="B163" s="1" t="s">
        <v>103</v>
      </c>
      <c r="C163" s="1" t="s">
        <v>104</v>
      </c>
      <c r="D163" s="1" t="s">
        <v>812</v>
      </c>
      <c r="E163" s="1" t="s">
        <v>109</v>
      </c>
      <c r="G163" s="1" t="s">
        <v>111</v>
      </c>
      <c r="I163" s="30" t="s">
        <v>1003</v>
      </c>
      <c r="J163" s="291">
        <v>43361</v>
      </c>
      <c r="K163" s="20">
        <f t="shared" si="10"/>
        <v>9</v>
      </c>
      <c r="L163" s="8" t="s">
        <v>865</v>
      </c>
      <c r="M163" s="7">
        <v>43362</v>
      </c>
      <c r="N163" s="1" t="s">
        <v>866</v>
      </c>
      <c r="O163" s="8" t="s">
        <v>557</v>
      </c>
      <c r="P163" s="7">
        <v>43370</v>
      </c>
      <c r="Q163" s="1" t="s">
        <v>592</v>
      </c>
      <c r="R163" s="1">
        <v>873</v>
      </c>
      <c r="S163" s="10" t="s">
        <v>71</v>
      </c>
      <c r="T163" s="299">
        <v>43371</v>
      </c>
      <c r="U163" s="10">
        <v>150000</v>
      </c>
      <c r="V163" s="12" t="s">
        <v>441</v>
      </c>
      <c r="W163" s="1" t="s">
        <v>122</v>
      </c>
      <c r="X163" s="12"/>
      <c r="Y163" s="13"/>
      <c r="Z163" s="13">
        <v>157069</v>
      </c>
      <c r="AA163" s="15"/>
      <c r="AC163" s="10">
        <v>10</v>
      </c>
      <c r="AD163" s="1" t="s">
        <v>867</v>
      </c>
      <c r="AE163" s="10" t="s">
        <v>126</v>
      </c>
      <c r="AF163" s="19" t="e">
        <f t="shared" si="12"/>
        <v>#VALUE!</v>
      </c>
      <c r="AG163" s="291">
        <v>43367</v>
      </c>
      <c r="AH163" s="1" t="s">
        <v>146</v>
      </c>
      <c r="AI163" s="10">
        <v>175</v>
      </c>
      <c r="AJ163" s="7">
        <v>43362</v>
      </c>
      <c r="AK163" s="1">
        <v>176000</v>
      </c>
      <c r="AL163" s="1" t="s">
        <v>122</v>
      </c>
      <c r="AM163" s="1">
        <v>187</v>
      </c>
      <c r="AN163" s="291">
        <v>43374</v>
      </c>
      <c r="AP163" s="95" t="s">
        <v>929</v>
      </c>
      <c r="AQ163" s="291">
        <v>43376</v>
      </c>
      <c r="AR163" s="122">
        <v>43392</v>
      </c>
      <c r="AS163" s="1">
        <f t="shared" ref="AS163:AS480" si="14">WEEKNUM(AR163)</f>
        <v>42</v>
      </c>
      <c r="AT163" s="1" t="s">
        <v>112</v>
      </c>
      <c r="AU163" s="291">
        <v>43389</v>
      </c>
      <c r="AV163" s="17">
        <f t="shared" si="13"/>
        <v>18931</v>
      </c>
      <c r="AW163">
        <f t="shared" si="5"/>
        <v>10</v>
      </c>
    </row>
    <row r="164" spans="1:71" ht="15.75" customHeight="1">
      <c r="A164" s="1"/>
      <c r="B164" s="1" t="s">
        <v>103</v>
      </c>
      <c r="C164" s="1" t="s">
        <v>104</v>
      </c>
      <c r="D164" s="1" t="s">
        <v>107</v>
      </c>
      <c r="E164" s="1" t="s">
        <v>109</v>
      </c>
      <c r="G164" s="1" t="s">
        <v>111</v>
      </c>
      <c r="I164" s="30" t="s">
        <v>1004</v>
      </c>
      <c r="J164" s="291">
        <v>43362</v>
      </c>
      <c r="K164" s="20">
        <f t="shared" si="10"/>
        <v>9</v>
      </c>
      <c r="L164" s="8" t="s">
        <v>865</v>
      </c>
      <c r="M164" s="7">
        <v>43364</v>
      </c>
      <c r="N164" s="1" t="s">
        <v>866</v>
      </c>
      <c r="O164" s="8" t="s">
        <v>557</v>
      </c>
      <c r="P164" s="7">
        <v>43371</v>
      </c>
      <c r="Q164" s="1" t="s">
        <v>592</v>
      </c>
      <c r="R164" s="1">
        <v>874</v>
      </c>
      <c r="S164" s="10" t="s">
        <v>71</v>
      </c>
      <c r="T164" s="299">
        <v>43371</v>
      </c>
      <c r="U164" s="10">
        <v>149000</v>
      </c>
      <c r="V164" s="12" t="s">
        <v>441</v>
      </c>
      <c r="W164" s="1" t="s">
        <v>122</v>
      </c>
      <c r="X164" s="12"/>
      <c r="Y164" s="13"/>
      <c r="Z164" s="13">
        <v>156021</v>
      </c>
      <c r="AA164" s="15"/>
      <c r="AC164" s="10">
        <v>10</v>
      </c>
      <c r="AD164" s="1" t="s">
        <v>125</v>
      </c>
      <c r="AE164" s="10" t="s">
        <v>126</v>
      </c>
      <c r="AF164" s="19" t="e">
        <f t="shared" si="12"/>
        <v>#VALUE!</v>
      </c>
      <c r="AG164" s="291">
        <v>43390</v>
      </c>
      <c r="AH164" s="1" t="s">
        <v>146</v>
      </c>
      <c r="AI164" s="10">
        <v>179</v>
      </c>
      <c r="AJ164" s="7">
        <v>43364</v>
      </c>
      <c r="AK164" s="1">
        <v>176000</v>
      </c>
      <c r="AL164" s="1" t="s">
        <v>122</v>
      </c>
      <c r="AM164" s="1">
        <v>189</v>
      </c>
      <c r="AN164" s="291">
        <v>43374</v>
      </c>
      <c r="AP164" s="95" t="s">
        <v>929</v>
      </c>
      <c r="AQ164" s="291">
        <v>43376</v>
      </c>
      <c r="AR164" s="122">
        <v>43394</v>
      </c>
      <c r="AS164" s="1">
        <f t="shared" si="14"/>
        <v>43</v>
      </c>
      <c r="AT164" s="1" t="s">
        <v>112</v>
      </c>
      <c r="AU164" s="291">
        <v>43389</v>
      </c>
      <c r="AV164" s="17">
        <f t="shared" si="13"/>
        <v>19979</v>
      </c>
      <c r="AW164">
        <f t="shared" si="5"/>
        <v>10</v>
      </c>
    </row>
    <row r="165" spans="1:71" ht="15.75" customHeight="1">
      <c r="A165" s="1"/>
      <c r="B165" s="1" t="s">
        <v>103</v>
      </c>
      <c r="C165" s="1" t="s">
        <v>912</v>
      </c>
      <c r="D165" s="1" t="s">
        <v>104</v>
      </c>
      <c r="E165" s="1" t="s">
        <v>109</v>
      </c>
      <c r="G165" s="1" t="s">
        <v>979</v>
      </c>
      <c r="I165" s="30" t="s">
        <v>1005</v>
      </c>
      <c r="J165" s="291">
        <v>43362</v>
      </c>
      <c r="K165" s="20">
        <f t="shared" si="10"/>
        <v>9</v>
      </c>
      <c r="L165" s="1" t="s">
        <v>981</v>
      </c>
      <c r="M165" s="7">
        <v>43362</v>
      </c>
      <c r="N165" s="1" t="s">
        <v>982</v>
      </c>
      <c r="O165" s="1" t="s">
        <v>983</v>
      </c>
      <c r="P165" s="7">
        <v>43363</v>
      </c>
      <c r="Q165" s="1" t="s">
        <v>1006</v>
      </c>
      <c r="R165" s="1" t="s">
        <v>157</v>
      </c>
      <c r="S165" s="10" t="s">
        <v>71</v>
      </c>
      <c r="T165" s="299"/>
      <c r="U165" s="10">
        <v>20000</v>
      </c>
      <c r="V165" s="12" t="s">
        <v>441</v>
      </c>
      <c r="W165" s="1" t="s">
        <v>122</v>
      </c>
      <c r="X165" s="12"/>
      <c r="Y165" s="13"/>
      <c r="Z165" s="13">
        <v>20943</v>
      </c>
      <c r="AA165" s="15"/>
      <c r="AC165" s="10">
        <v>5</v>
      </c>
      <c r="AD165" s="1" t="s">
        <v>201</v>
      </c>
      <c r="AE165" s="10" t="s">
        <v>126</v>
      </c>
      <c r="AF165" s="19" t="e">
        <f t="shared" si="12"/>
        <v>#VALUE!</v>
      </c>
      <c r="AG165" s="291">
        <v>43371</v>
      </c>
      <c r="AH165" s="1"/>
      <c r="AI165" s="10">
        <v>177</v>
      </c>
      <c r="AJ165" s="93">
        <v>43362</v>
      </c>
      <c r="AK165" s="1">
        <v>22000</v>
      </c>
      <c r="AL165" s="1" t="s">
        <v>122</v>
      </c>
      <c r="AP165" s="95" t="s">
        <v>1007</v>
      </c>
      <c r="AQ165" s="291">
        <v>43376</v>
      </c>
      <c r="AR165" s="122">
        <v>43388</v>
      </c>
      <c r="AS165" s="1">
        <f t="shared" si="14"/>
        <v>42</v>
      </c>
      <c r="AT165" s="1" t="s">
        <v>112</v>
      </c>
      <c r="AU165" s="291">
        <v>43371</v>
      </c>
      <c r="AV165" s="17">
        <f t="shared" si="13"/>
        <v>1057</v>
      </c>
      <c r="AW165">
        <f t="shared" si="5"/>
        <v>9</v>
      </c>
    </row>
    <row r="166" spans="1:71" ht="15.75" customHeight="1">
      <c r="A166" s="1"/>
      <c r="B166" s="1" t="s">
        <v>103</v>
      </c>
      <c r="C166" s="1" t="s">
        <v>104</v>
      </c>
      <c r="D166" s="1" t="s">
        <v>107</v>
      </c>
      <c r="E166" s="1" t="s">
        <v>109</v>
      </c>
      <c r="G166" s="1" t="s">
        <v>268</v>
      </c>
      <c r="I166" s="30" t="s">
        <v>1008</v>
      </c>
      <c r="J166" s="291">
        <v>43363</v>
      </c>
      <c r="K166" s="20">
        <f t="shared" si="10"/>
        <v>9</v>
      </c>
      <c r="L166" s="1" t="s">
        <v>503</v>
      </c>
      <c r="M166" s="7">
        <v>43364</v>
      </c>
      <c r="N166" s="1" t="s">
        <v>900</v>
      </c>
      <c r="O166" s="1" t="s">
        <v>540</v>
      </c>
      <c r="P166" s="7">
        <v>43367</v>
      </c>
      <c r="Q166" s="1" t="s">
        <v>1009</v>
      </c>
      <c r="R166" s="1">
        <v>83</v>
      </c>
      <c r="S166" s="10" t="s">
        <v>71</v>
      </c>
      <c r="T166" s="299">
        <v>43368</v>
      </c>
      <c r="U166" s="10">
        <v>105000</v>
      </c>
      <c r="V166" s="12" t="s">
        <v>121</v>
      </c>
      <c r="W166" s="1" t="s">
        <v>122</v>
      </c>
      <c r="X166" s="12"/>
      <c r="Y166" s="13"/>
      <c r="Z166" s="13">
        <v>105000</v>
      </c>
      <c r="AA166" s="15"/>
      <c r="AC166" s="10">
        <v>10</v>
      </c>
      <c r="AD166" s="1" t="s">
        <v>201</v>
      </c>
      <c r="AE166" s="10" t="s">
        <v>126</v>
      </c>
      <c r="AF166" s="19" t="e">
        <f t="shared" si="12"/>
        <v>#VALUE!</v>
      </c>
      <c r="AG166" s="291">
        <v>43390</v>
      </c>
      <c r="AI166" s="10">
        <v>180</v>
      </c>
      <c r="AJ166" s="7">
        <v>43364</v>
      </c>
      <c r="AK166" s="1">
        <v>118000</v>
      </c>
      <c r="AL166" s="1" t="s">
        <v>122</v>
      </c>
      <c r="AM166" s="1">
        <v>178</v>
      </c>
      <c r="AN166" s="291">
        <v>43367</v>
      </c>
      <c r="AP166" s="95" t="s">
        <v>956</v>
      </c>
      <c r="AR166" s="10"/>
      <c r="AS166" s="1">
        <f t="shared" si="14"/>
        <v>0</v>
      </c>
      <c r="AT166" s="1" t="s">
        <v>112</v>
      </c>
      <c r="AU166" s="291">
        <v>43418</v>
      </c>
      <c r="AV166" s="17">
        <f t="shared" si="13"/>
        <v>13000</v>
      </c>
      <c r="AW166">
        <f t="shared" si="5"/>
        <v>11</v>
      </c>
    </row>
    <row r="167" spans="1:71" ht="19.5" customHeight="1">
      <c r="A167" s="1"/>
      <c r="B167" s="1" t="s">
        <v>103</v>
      </c>
      <c r="C167" s="1" t="s">
        <v>104</v>
      </c>
      <c r="D167" s="1" t="s">
        <v>107</v>
      </c>
      <c r="E167" s="1" t="s">
        <v>109</v>
      </c>
      <c r="G167" s="1" t="s">
        <v>268</v>
      </c>
      <c r="I167" s="30" t="s">
        <v>1010</v>
      </c>
      <c r="J167" s="291">
        <v>43363</v>
      </c>
      <c r="K167" s="20">
        <f t="shared" si="10"/>
        <v>9</v>
      </c>
      <c r="L167" s="1" t="s">
        <v>952</v>
      </c>
      <c r="M167" s="7">
        <v>43364</v>
      </c>
      <c r="N167" s="8" t="s">
        <v>953</v>
      </c>
      <c r="O167" s="1" t="s">
        <v>1011</v>
      </c>
      <c r="P167" s="7">
        <v>43368</v>
      </c>
      <c r="Q167" s="1" t="s">
        <v>1012</v>
      </c>
      <c r="R167" s="1">
        <v>62</v>
      </c>
      <c r="S167" s="10" t="s">
        <v>71</v>
      </c>
      <c r="T167" s="299">
        <v>43368</v>
      </c>
      <c r="U167" s="10">
        <v>40000</v>
      </c>
      <c r="V167" s="12" t="s">
        <v>441</v>
      </c>
      <c r="W167" s="1" t="s">
        <v>122</v>
      </c>
      <c r="X167" s="12"/>
      <c r="Y167" s="13"/>
      <c r="Z167" s="13">
        <v>41885</v>
      </c>
      <c r="AA167" s="15"/>
      <c r="AC167" s="10" t="s">
        <v>1013</v>
      </c>
      <c r="AD167" s="1" t="s">
        <v>125</v>
      </c>
      <c r="AE167" s="10" t="s">
        <v>126</v>
      </c>
      <c r="AF167" s="19" t="e">
        <f t="shared" si="12"/>
        <v>#VALUE!</v>
      </c>
      <c r="AG167" s="291">
        <v>43390</v>
      </c>
      <c r="AH167" s="1" t="s">
        <v>146</v>
      </c>
      <c r="AI167" s="10">
        <v>181</v>
      </c>
      <c r="AJ167" s="7">
        <v>43364</v>
      </c>
      <c r="AK167" s="1">
        <v>57000</v>
      </c>
      <c r="AL167" s="1" t="s">
        <v>122</v>
      </c>
      <c r="AM167" s="1">
        <v>181</v>
      </c>
      <c r="AN167" s="291">
        <v>43368</v>
      </c>
      <c r="AP167" s="95" t="s">
        <v>956</v>
      </c>
      <c r="AQ167" s="291">
        <v>43383</v>
      </c>
      <c r="AR167" s="120">
        <v>43398</v>
      </c>
      <c r="AS167" s="1">
        <f t="shared" si="14"/>
        <v>43</v>
      </c>
      <c r="AT167" s="1" t="s">
        <v>112</v>
      </c>
      <c r="AU167" s="291">
        <v>43406</v>
      </c>
      <c r="AV167" s="17">
        <f t="shared" si="13"/>
        <v>15115</v>
      </c>
      <c r="AW167">
        <f t="shared" si="5"/>
        <v>11</v>
      </c>
    </row>
    <row r="168" spans="1:71" ht="15.75" customHeight="1">
      <c r="A168" s="1"/>
      <c r="B168" s="1" t="s">
        <v>103</v>
      </c>
      <c r="C168" s="1" t="s">
        <v>104</v>
      </c>
      <c r="D168" s="1" t="s">
        <v>104</v>
      </c>
      <c r="E168" s="1" t="s">
        <v>109</v>
      </c>
      <c r="G168" s="1" t="s">
        <v>111</v>
      </c>
      <c r="I168" s="30" t="s">
        <v>1014</v>
      </c>
      <c r="J168" s="291">
        <v>43364</v>
      </c>
      <c r="K168" s="20">
        <f t="shared" si="10"/>
        <v>9</v>
      </c>
      <c r="L168" s="1" t="s">
        <v>776</v>
      </c>
      <c r="M168" s="7">
        <v>43367</v>
      </c>
      <c r="N168" s="1" t="s">
        <v>116</v>
      </c>
      <c r="O168" s="1" t="s">
        <v>1015</v>
      </c>
      <c r="P168" s="7">
        <v>43369</v>
      </c>
      <c r="Q168" s="8" t="s">
        <v>1016</v>
      </c>
      <c r="R168" s="1">
        <v>2753</v>
      </c>
      <c r="S168" s="10" t="s">
        <v>71</v>
      </c>
      <c r="T168" s="299">
        <v>43375</v>
      </c>
      <c r="U168" s="10">
        <v>55000</v>
      </c>
      <c r="V168" s="12" t="s">
        <v>121</v>
      </c>
      <c r="W168" s="1" t="s">
        <v>122</v>
      </c>
      <c r="X168" s="12"/>
      <c r="Y168" s="13"/>
      <c r="Z168" s="13">
        <v>55000</v>
      </c>
      <c r="AA168" s="15"/>
      <c r="AC168" s="10">
        <v>10</v>
      </c>
      <c r="AD168" s="1" t="s">
        <v>201</v>
      </c>
      <c r="AE168" s="10" t="s">
        <v>126</v>
      </c>
      <c r="AF168" s="19" t="e">
        <f t="shared" si="12"/>
        <v>#VALUE!</v>
      </c>
      <c r="AG168" s="291">
        <v>43392</v>
      </c>
      <c r="AI168" s="10">
        <v>187</v>
      </c>
      <c r="AJ168" s="7">
        <v>43367</v>
      </c>
      <c r="AK168" s="1">
        <v>62000</v>
      </c>
      <c r="AL168" s="1" t="s">
        <v>122</v>
      </c>
      <c r="AM168" s="1">
        <v>192</v>
      </c>
      <c r="AN168" s="291">
        <v>43374</v>
      </c>
      <c r="AP168" s="1" t="s">
        <v>1017</v>
      </c>
      <c r="AR168" s="10"/>
      <c r="AS168" s="1">
        <f t="shared" si="14"/>
        <v>0</v>
      </c>
      <c r="AT168" s="1" t="s">
        <v>112</v>
      </c>
      <c r="AU168" s="291">
        <v>43396</v>
      </c>
      <c r="AV168" s="17">
        <f t="shared" si="13"/>
        <v>7000</v>
      </c>
      <c r="AW168">
        <f t="shared" si="5"/>
        <v>10</v>
      </c>
    </row>
    <row r="169" spans="1:71" ht="15.75" customHeight="1">
      <c r="A169" s="1"/>
      <c r="B169" s="1" t="s">
        <v>103</v>
      </c>
      <c r="C169" s="1" t="s">
        <v>255</v>
      </c>
      <c r="D169" s="1" t="s">
        <v>107</v>
      </c>
      <c r="E169" s="1" t="s">
        <v>109</v>
      </c>
      <c r="G169" s="1" t="s">
        <v>1018</v>
      </c>
      <c r="I169" s="30" t="s">
        <v>1019</v>
      </c>
      <c r="J169" s="291">
        <v>43364</v>
      </c>
      <c r="K169" s="20">
        <f t="shared" si="10"/>
        <v>9</v>
      </c>
      <c r="L169" s="1" t="s">
        <v>185</v>
      </c>
      <c r="M169" s="7">
        <v>43365</v>
      </c>
      <c r="N169" s="1" t="s">
        <v>826</v>
      </c>
      <c r="O169" s="1" t="s">
        <v>319</v>
      </c>
      <c r="P169" s="7">
        <v>43368</v>
      </c>
      <c r="Q169" s="1" t="s">
        <v>1020</v>
      </c>
      <c r="R169" s="1">
        <v>707</v>
      </c>
      <c r="S169" s="10" t="s">
        <v>71</v>
      </c>
      <c r="T169" s="299">
        <v>43369</v>
      </c>
      <c r="U169" s="10">
        <v>58000</v>
      </c>
      <c r="V169" s="12" t="s">
        <v>441</v>
      </c>
      <c r="W169" s="1" t="s">
        <v>122</v>
      </c>
      <c r="X169" s="12"/>
      <c r="Y169" s="13"/>
      <c r="Z169" s="13">
        <v>60733</v>
      </c>
      <c r="AA169" s="15"/>
      <c r="AC169" s="10" t="s">
        <v>1021</v>
      </c>
      <c r="AD169" s="1" t="s">
        <v>201</v>
      </c>
      <c r="AE169" s="10" t="s">
        <v>126</v>
      </c>
      <c r="AF169" s="19" t="e">
        <f t="shared" si="12"/>
        <v>#VALUE!</v>
      </c>
      <c r="AG169" s="291">
        <v>43392</v>
      </c>
      <c r="AH169" s="1" t="s">
        <v>170</v>
      </c>
      <c r="AI169" s="10">
        <v>182</v>
      </c>
      <c r="AJ169" s="7">
        <v>43365</v>
      </c>
      <c r="AK169" s="1">
        <v>70000</v>
      </c>
      <c r="AL169" s="1" t="s">
        <v>122</v>
      </c>
      <c r="AM169" s="1">
        <v>178</v>
      </c>
      <c r="AN169" s="291">
        <v>43367</v>
      </c>
      <c r="AP169" s="1" t="s">
        <v>877</v>
      </c>
      <c r="AQ169" s="291">
        <v>43388</v>
      </c>
      <c r="AR169" s="122">
        <v>43395</v>
      </c>
      <c r="AS169" s="1">
        <f t="shared" si="14"/>
        <v>43</v>
      </c>
      <c r="AT169" s="100" t="s">
        <v>112</v>
      </c>
      <c r="AU169" s="318">
        <v>43396</v>
      </c>
      <c r="AV169" s="17">
        <f t="shared" si="13"/>
        <v>9267</v>
      </c>
      <c r="AW169">
        <f t="shared" si="5"/>
        <v>10</v>
      </c>
    </row>
    <row r="170" spans="1:71" ht="15.75" customHeight="1">
      <c r="A170" s="1"/>
      <c r="B170" s="1" t="s">
        <v>103</v>
      </c>
      <c r="C170" s="1" t="s">
        <v>104</v>
      </c>
      <c r="D170" s="1" t="s">
        <v>104</v>
      </c>
      <c r="E170" s="1" t="s">
        <v>109</v>
      </c>
      <c r="G170" s="1" t="s">
        <v>111</v>
      </c>
      <c r="I170" s="30" t="s">
        <v>1022</v>
      </c>
      <c r="J170" s="291">
        <v>43364</v>
      </c>
      <c r="K170" s="20">
        <f t="shared" si="10"/>
        <v>9</v>
      </c>
      <c r="L170" s="1" t="s">
        <v>776</v>
      </c>
      <c r="M170" s="7">
        <v>43367</v>
      </c>
      <c r="N170" s="1" t="s">
        <v>116</v>
      </c>
      <c r="O170" s="1" t="s">
        <v>1015</v>
      </c>
      <c r="P170" s="7">
        <v>43369</v>
      </c>
      <c r="Q170" s="1" t="s">
        <v>1023</v>
      </c>
      <c r="R170" s="1">
        <v>105</v>
      </c>
      <c r="S170" s="10" t="s">
        <v>71</v>
      </c>
      <c r="T170" s="299">
        <v>43369</v>
      </c>
      <c r="U170" s="10">
        <v>52000</v>
      </c>
      <c r="V170" s="12" t="s">
        <v>441</v>
      </c>
      <c r="W170" s="1" t="s">
        <v>122</v>
      </c>
      <c r="X170" s="12"/>
      <c r="Y170" s="13"/>
      <c r="Z170" s="13">
        <v>54451</v>
      </c>
      <c r="AA170" s="15"/>
      <c r="AC170" s="10">
        <v>10</v>
      </c>
      <c r="AD170" s="1" t="s">
        <v>201</v>
      </c>
      <c r="AE170" s="10" t="s">
        <v>126</v>
      </c>
      <c r="AF170" s="19" t="e">
        <f t="shared" si="12"/>
        <v>#VALUE!</v>
      </c>
      <c r="AG170" s="291">
        <v>43385</v>
      </c>
      <c r="AH170" s="1" t="s">
        <v>170</v>
      </c>
      <c r="AI170" s="10">
        <v>185</v>
      </c>
      <c r="AJ170" s="7">
        <v>43367</v>
      </c>
      <c r="AK170" s="1">
        <v>63000</v>
      </c>
      <c r="AL170" s="1" t="s">
        <v>122</v>
      </c>
      <c r="AM170" s="1">
        <v>186</v>
      </c>
      <c r="AN170" s="291">
        <v>43374</v>
      </c>
      <c r="AP170" s="95" t="s">
        <v>978</v>
      </c>
      <c r="AQ170" s="291">
        <v>43382</v>
      </c>
      <c r="AR170" s="122">
        <v>43399</v>
      </c>
      <c r="AS170" s="1">
        <f t="shared" si="14"/>
        <v>43</v>
      </c>
      <c r="AT170" s="1" t="s">
        <v>112</v>
      </c>
      <c r="AU170" s="291">
        <v>43396</v>
      </c>
      <c r="AV170" s="17">
        <f t="shared" si="13"/>
        <v>8549</v>
      </c>
      <c r="AW170">
        <f t="shared" si="5"/>
        <v>10</v>
      </c>
    </row>
    <row r="171" spans="1:71" ht="15.75" customHeight="1">
      <c r="A171" s="1"/>
      <c r="B171" s="1" t="s">
        <v>103</v>
      </c>
      <c r="C171" s="1" t="s">
        <v>104</v>
      </c>
      <c r="D171" s="1" t="s">
        <v>104</v>
      </c>
      <c r="E171" s="1" t="s">
        <v>109</v>
      </c>
      <c r="G171" s="1" t="s">
        <v>111</v>
      </c>
      <c r="I171" s="30" t="s">
        <v>1024</v>
      </c>
      <c r="J171" s="291">
        <v>43364</v>
      </c>
      <c r="K171" s="20">
        <f t="shared" si="10"/>
        <v>9</v>
      </c>
      <c r="L171" s="1" t="s">
        <v>776</v>
      </c>
      <c r="M171" s="7">
        <v>43367</v>
      </c>
      <c r="N171" s="1" t="s">
        <v>116</v>
      </c>
      <c r="O171" s="1" t="s">
        <v>1015</v>
      </c>
      <c r="P171" s="7">
        <v>43369</v>
      </c>
      <c r="Q171" s="1" t="s">
        <v>1025</v>
      </c>
      <c r="R171" s="1">
        <v>178</v>
      </c>
      <c r="S171" s="10" t="s">
        <v>71</v>
      </c>
      <c r="T171" s="299">
        <v>43367</v>
      </c>
      <c r="U171" s="10">
        <v>50000</v>
      </c>
      <c r="V171" s="12" t="s">
        <v>441</v>
      </c>
      <c r="W171" s="1" t="s">
        <v>122</v>
      </c>
      <c r="X171" s="12"/>
      <c r="Y171" s="13"/>
      <c r="Z171" s="13">
        <v>52357</v>
      </c>
      <c r="AA171" s="15"/>
      <c r="AC171" s="10">
        <v>10</v>
      </c>
      <c r="AD171" s="1" t="s">
        <v>201</v>
      </c>
      <c r="AE171" s="10" t="s">
        <v>126</v>
      </c>
      <c r="AF171" s="19" t="e">
        <f t="shared" si="12"/>
        <v>#VALUE!</v>
      </c>
      <c r="AG171" s="291">
        <v>43383</v>
      </c>
      <c r="AH171" s="1" t="s">
        <v>170</v>
      </c>
      <c r="AI171" s="10">
        <v>186</v>
      </c>
      <c r="AJ171" s="7">
        <v>43367</v>
      </c>
      <c r="AK171" s="1">
        <v>63000</v>
      </c>
      <c r="AL171" s="1" t="s">
        <v>122</v>
      </c>
      <c r="AM171" s="1">
        <v>184</v>
      </c>
      <c r="AP171" s="1" t="s">
        <v>1026</v>
      </c>
      <c r="AQ171" s="291">
        <v>43390</v>
      </c>
      <c r="AR171" s="31">
        <v>43406</v>
      </c>
      <c r="AS171" s="1">
        <f t="shared" si="14"/>
        <v>44</v>
      </c>
      <c r="AT171" s="1" t="s">
        <v>112</v>
      </c>
      <c r="AU171" s="291">
        <v>43396</v>
      </c>
      <c r="AV171" s="17">
        <f t="shared" si="13"/>
        <v>10643</v>
      </c>
      <c r="AW171">
        <f t="shared" si="5"/>
        <v>10</v>
      </c>
    </row>
    <row r="172" spans="1:71" ht="15.75" customHeight="1">
      <c r="A172" s="1"/>
      <c r="B172" s="1" t="s">
        <v>103</v>
      </c>
      <c r="C172" s="1" t="s">
        <v>912</v>
      </c>
      <c r="D172" s="1" t="s">
        <v>107</v>
      </c>
      <c r="E172" s="1" t="s">
        <v>109</v>
      </c>
      <c r="G172" s="1" t="s">
        <v>1027</v>
      </c>
      <c r="I172" s="30" t="s">
        <v>1028</v>
      </c>
      <c r="J172" s="291">
        <v>43364</v>
      </c>
      <c r="K172" s="20">
        <f t="shared" si="10"/>
        <v>9</v>
      </c>
      <c r="L172" s="1" t="s">
        <v>1029</v>
      </c>
      <c r="M172" s="7">
        <v>43367</v>
      </c>
      <c r="N172" s="1" t="s">
        <v>1030</v>
      </c>
      <c r="O172" s="1" t="s">
        <v>832</v>
      </c>
      <c r="P172" s="7">
        <v>43368</v>
      </c>
      <c r="Q172" s="1" t="s">
        <v>1031</v>
      </c>
      <c r="R172" s="1">
        <v>55</v>
      </c>
      <c r="S172" s="10" t="s">
        <v>71</v>
      </c>
      <c r="T172" s="299">
        <v>43368</v>
      </c>
      <c r="U172" s="10">
        <v>32000</v>
      </c>
      <c r="V172" s="12" t="s">
        <v>441</v>
      </c>
      <c r="W172" s="1" t="s">
        <v>122</v>
      </c>
      <c r="X172" s="12"/>
      <c r="Y172" s="13"/>
      <c r="Z172" s="13">
        <v>33508</v>
      </c>
      <c r="AA172" s="15"/>
      <c r="AC172" s="10">
        <v>10</v>
      </c>
      <c r="AD172" s="1" t="s">
        <v>201</v>
      </c>
      <c r="AE172" s="10" t="s">
        <v>126</v>
      </c>
      <c r="AF172" s="19" t="e">
        <f t="shared" si="12"/>
        <v>#VALUE!</v>
      </c>
      <c r="AG172" s="291">
        <v>43383</v>
      </c>
      <c r="AH172" s="1" t="s">
        <v>996</v>
      </c>
      <c r="AI172" s="124">
        <v>184</v>
      </c>
      <c r="AJ172" s="7">
        <v>43367</v>
      </c>
      <c r="AK172" s="1">
        <v>36000</v>
      </c>
      <c r="AL172" s="1" t="s">
        <v>122</v>
      </c>
      <c r="AM172" s="1">
        <v>182</v>
      </c>
      <c r="AN172" s="291">
        <v>43368</v>
      </c>
      <c r="AP172" s="95" t="s">
        <v>1032</v>
      </c>
      <c r="AQ172" s="291">
        <v>43382</v>
      </c>
      <c r="AR172" s="31">
        <v>43413</v>
      </c>
      <c r="AS172" s="1">
        <f t="shared" si="14"/>
        <v>45</v>
      </c>
      <c r="AT172" s="1" t="s">
        <v>112</v>
      </c>
      <c r="AU172" s="291">
        <v>43403</v>
      </c>
      <c r="AV172" s="17">
        <f t="shared" si="13"/>
        <v>2492</v>
      </c>
      <c r="AW172">
        <f t="shared" si="5"/>
        <v>10</v>
      </c>
    </row>
    <row r="173" spans="1:71" ht="15.75" customHeight="1">
      <c r="A173" s="1"/>
      <c r="B173" s="1" t="s">
        <v>103</v>
      </c>
      <c r="C173" s="1" t="s">
        <v>912</v>
      </c>
      <c r="D173" s="1" t="s">
        <v>104</v>
      </c>
      <c r="E173" s="1" t="s">
        <v>109</v>
      </c>
      <c r="G173" s="1" t="s">
        <v>1033</v>
      </c>
      <c r="I173" s="30" t="s">
        <v>1034</v>
      </c>
      <c r="J173" s="291">
        <v>43363</v>
      </c>
      <c r="K173" s="20">
        <f t="shared" si="10"/>
        <v>9</v>
      </c>
      <c r="L173" s="1" t="s">
        <v>735</v>
      </c>
      <c r="M173" s="7">
        <v>43367</v>
      </c>
      <c r="N173" s="1" t="s">
        <v>1035</v>
      </c>
      <c r="O173" s="1" t="s">
        <v>1036</v>
      </c>
      <c r="P173" s="7">
        <v>43368</v>
      </c>
      <c r="Q173" s="1" t="s">
        <v>1037</v>
      </c>
      <c r="R173" s="1">
        <v>403</v>
      </c>
      <c r="S173" s="10" t="s">
        <v>71</v>
      </c>
      <c r="T173" s="299">
        <v>43368</v>
      </c>
      <c r="U173" s="10">
        <v>33000</v>
      </c>
      <c r="V173" s="12" t="s">
        <v>441</v>
      </c>
      <c r="W173" s="1" t="s">
        <v>122</v>
      </c>
      <c r="X173" s="12"/>
      <c r="Y173" s="13"/>
      <c r="Z173" s="13">
        <v>34555</v>
      </c>
      <c r="AA173" s="15"/>
      <c r="AC173" s="10">
        <v>10</v>
      </c>
      <c r="AD173" s="1" t="s">
        <v>201</v>
      </c>
      <c r="AE173" s="10" t="s">
        <v>126</v>
      </c>
      <c r="AF173" s="19" t="e">
        <f t="shared" si="12"/>
        <v>#VALUE!</v>
      </c>
      <c r="AG173" s="291">
        <v>43374</v>
      </c>
      <c r="AH173" s="1" t="s">
        <v>146</v>
      </c>
      <c r="AI173" s="10">
        <v>183</v>
      </c>
      <c r="AJ173" s="7">
        <v>43367</v>
      </c>
      <c r="AK173" s="1">
        <v>37000</v>
      </c>
      <c r="AL173" s="1" t="s">
        <v>122</v>
      </c>
      <c r="AM173" s="1">
        <v>183</v>
      </c>
      <c r="AN173" s="291">
        <v>43368</v>
      </c>
      <c r="AP173" s="95" t="s">
        <v>1038</v>
      </c>
      <c r="AQ173" s="291">
        <v>43382</v>
      </c>
      <c r="AR173" s="122"/>
      <c r="AS173" s="1">
        <f t="shared" si="14"/>
        <v>0</v>
      </c>
      <c r="AT173" s="1" t="s">
        <v>112</v>
      </c>
      <c r="AU173" s="291">
        <v>43369</v>
      </c>
      <c r="AV173" s="17">
        <f t="shared" si="13"/>
        <v>2445</v>
      </c>
      <c r="AW173">
        <f t="shared" si="5"/>
        <v>9</v>
      </c>
    </row>
    <row r="174" spans="1:71" ht="15.75" customHeight="1">
      <c r="A174" s="1"/>
      <c r="B174" s="1" t="s">
        <v>103</v>
      </c>
      <c r="C174" s="1" t="s">
        <v>133</v>
      </c>
      <c r="D174" s="1" t="s">
        <v>107</v>
      </c>
      <c r="E174" s="1" t="s">
        <v>109</v>
      </c>
      <c r="G174" s="1" t="s">
        <v>882</v>
      </c>
      <c r="I174" s="30" t="s">
        <v>1039</v>
      </c>
      <c r="J174" s="291">
        <v>43367</v>
      </c>
      <c r="K174" s="20">
        <f t="shared" si="10"/>
        <v>9</v>
      </c>
      <c r="L174" s="1" t="s">
        <v>884</v>
      </c>
      <c r="M174" s="7">
        <v>43370</v>
      </c>
      <c r="N174" s="1" t="s">
        <v>210</v>
      </c>
      <c r="O174" s="1" t="s">
        <v>1040</v>
      </c>
      <c r="P174" s="7">
        <v>43374</v>
      </c>
      <c r="Q174" s="8" t="s">
        <v>921</v>
      </c>
      <c r="R174" s="1" t="s">
        <v>1041</v>
      </c>
      <c r="S174" s="10" t="s">
        <v>71</v>
      </c>
      <c r="T174" s="299">
        <v>43374</v>
      </c>
      <c r="U174" s="10">
        <v>79000</v>
      </c>
      <c r="V174" s="12" t="s">
        <v>441</v>
      </c>
      <c r="W174" s="1" t="s">
        <v>122</v>
      </c>
      <c r="X174" s="12"/>
      <c r="Y174" s="13"/>
      <c r="Z174" s="13">
        <v>82723</v>
      </c>
      <c r="AA174" s="15"/>
      <c r="AC174" s="10" t="s">
        <v>1013</v>
      </c>
      <c r="AD174" s="1" t="s">
        <v>201</v>
      </c>
      <c r="AE174" s="10" t="s">
        <v>126</v>
      </c>
      <c r="AF174" s="19" t="e">
        <f t="shared" si="12"/>
        <v>#VALUE!</v>
      </c>
      <c r="AG174" s="291">
        <v>43390</v>
      </c>
      <c r="AH174" s="1" t="s">
        <v>146</v>
      </c>
      <c r="AI174" s="10">
        <v>190</v>
      </c>
      <c r="AJ174" s="7">
        <v>43370</v>
      </c>
      <c r="AK174" s="1">
        <v>108947.97</v>
      </c>
      <c r="AL174" s="1" t="s">
        <v>122</v>
      </c>
      <c r="AM174" s="1">
        <v>202</v>
      </c>
      <c r="AN174" s="291">
        <v>43375</v>
      </c>
      <c r="AP174" s="1" t="s">
        <v>1042</v>
      </c>
      <c r="AQ174" s="291">
        <v>43382</v>
      </c>
      <c r="AR174" s="10"/>
      <c r="AS174" s="1">
        <f t="shared" si="14"/>
        <v>0</v>
      </c>
      <c r="AT174" s="1" t="s">
        <v>112</v>
      </c>
      <c r="AU174" s="291">
        <v>43405</v>
      </c>
      <c r="AV174" s="17">
        <f t="shared" si="13"/>
        <v>26224.97</v>
      </c>
      <c r="AW174">
        <f t="shared" si="5"/>
        <v>11</v>
      </c>
    </row>
    <row r="175" spans="1:71" ht="15.75" customHeight="1">
      <c r="A175" s="1"/>
      <c r="B175" s="1" t="s">
        <v>103</v>
      </c>
      <c r="C175" s="1" t="s">
        <v>133</v>
      </c>
      <c r="D175" s="1" t="s">
        <v>107</v>
      </c>
      <c r="E175" s="1" t="s">
        <v>109</v>
      </c>
      <c r="G175" s="1" t="s">
        <v>882</v>
      </c>
      <c r="I175" s="30" t="s">
        <v>1043</v>
      </c>
      <c r="J175" s="291">
        <v>43367</v>
      </c>
      <c r="K175" s="20">
        <f t="shared" si="10"/>
        <v>9</v>
      </c>
      <c r="L175" s="1" t="s">
        <v>884</v>
      </c>
      <c r="M175" s="7">
        <v>43370</v>
      </c>
      <c r="N175" s="1" t="s">
        <v>210</v>
      </c>
      <c r="O175" s="1" t="s">
        <v>1040</v>
      </c>
      <c r="P175" s="7">
        <v>43374</v>
      </c>
      <c r="Q175" s="1" t="s">
        <v>1044</v>
      </c>
      <c r="R175" s="1">
        <v>507</v>
      </c>
      <c r="S175" s="10" t="s">
        <v>71</v>
      </c>
      <c r="T175" s="299">
        <v>43374</v>
      </c>
      <c r="U175" s="10">
        <v>77000</v>
      </c>
      <c r="V175" s="12" t="s">
        <v>441</v>
      </c>
      <c r="W175" s="1" t="s">
        <v>122</v>
      </c>
      <c r="X175" s="12"/>
      <c r="Y175" s="13"/>
      <c r="Z175" s="13">
        <v>80629</v>
      </c>
      <c r="AA175" s="15"/>
      <c r="AC175" s="10" t="s">
        <v>1013</v>
      </c>
      <c r="AD175" s="1" t="s">
        <v>201</v>
      </c>
      <c r="AE175" s="10" t="s">
        <v>126</v>
      </c>
      <c r="AF175" s="19" t="e">
        <f t="shared" si="12"/>
        <v>#VALUE!</v>
      </c>
      <c r="AG175" s="291">
        <v>43383</v>
      </c>
      <c r="AH175" s="1" t="s">
        <v>170</v>
      </c>
      <c r="AI175" s="10">
        <v>191</v>
      </c>
      <c r="AJ175" s="7">
        <v>43370</v>
      </c>
      <c r="AK175" s="1">
        <v>108947.97</v>
      </c>
      <c r="AL175" s="1" t="s">
        <v>122</v>
      </c>
      <c r="AM175" s="1">
        <v>203</v>
      </c>
      <c r="AN175" s="291">
        <v>43375</v>
      </c>
      <c r="AR175" s="10"/>
      <c r="AS175" s="1">
        <f t="shared" si="14"/>
        <v>0</v>
      </c>
      <c r="AT175" s="1" t="s">
        <v>112</v>
      </c>
      <c r="AU175" s="291">
        <v>43405</v>
      </c>
      <c r="AV175" s="17">
        <f t="shared" si="13"/>
        <v>28318.97</v>
      </c>
      <c r="AW175">
        <f t="shared" si="5"/>
        <v>11</v>
      </c>
    </row>
    <row r="176" spans="1:71" ht="15.75" customHeight="1">
      <c r="A176" s="1"/>
      <c r="B176" s="1" t="s">
        <v>103</v>
      </c>
      <c r="C176" s="1" t="s">
        <v>255</v>
      </c>
      <c r="D176" s="1" t="s">
        <v>104</v>
      </c>
      <c r="E176" s="1" t="s">
        <v>109</v>
      </c>
      <c r="G176" s="1" t="s">
        <v>1045</v>
      </c>
      <c r="I176" s="30" t="s">
        <v>1046</v>
      </c>
      <c r="J176" s="291">
        <v>43368</v>
      </c>
      <c r="K176" s="20">
        <f t="shared" si="10"/>
        <v>9</v>
      </c>
      <c r="L176" s="1" t="s">
        <v>1047</v>
      </c>
      <c r="M176" s="7">
        <v>43368</v>
      </c>
      <c r="N176" s="1" t="s">
        <v>900</v>
      </c>
      <c r="O176" s="1" t="s">
        <v>741</v>
      </c>
      <c r="P176" s="7">
        <v>43370</v>
      </c>
      <c r="Q176" s="1" t="s">
        <v>1048</v>
      </c>
      <c r="R176" s="1">
        <v>953</v>
      </c>
      <c r="S176" s="10" t="s">
        <v>71</v>
      </c>
      <c r="T176" s="299">
        <v>43370</v>
      </c>
      <c r="U176" s="10">
        <v>47000</v>
      </c>
      <c r="V176" s="12" t="s">
        <v>441</v>
      </c>
      <c r="W176" s="1" t="s">
        <v>122</v>
      </c>
      <c r="X176" s="12"/>
      <c r="Y176" s="13"/>
      <c r="Z176" s="13">
        <v>49215</v>
      </c>
      <c r="AA176" s="15"/>
      <c r="AC176" s="10">
        <v>7</v>
      </c>
      <c r="AD176" s="1" t="s">
        <v>201</v>
      </c>
      <c r="AE176" s="10" t="s">
        <v>126</v>
      </c>
      <c r="AF176" s="19" t="e">
        <f t="shared" si="12"/>
        <v>#VALUE!</v>
      </c>
      <c r="AG176" s="291">
        <v>43376</v>
      </c>
      <c r="AH176" s="1" t="s">
        <v>146</v>
      </c>
      <c r="AI176" s="10">
        <v>188</v>
      </c>
      <c r="AJ176" s="7">
        <v>43368</v>
      </c>
      <c r="AK176" s="1">
        <v>50000</v>
      </c>
      <c r="AL176" s="1" t="s">
        <v>122</v>
      </c>
      <c r="AM176" s="1">
        <v>188</v>
      </c>
      <c r="AN176" s="291">
        <v>43374</v>
      </c>
      <c r="AP176" s="1" t="s">
        <v>1049</v>
      </c>
      <c r="AQ176" s="291">
        <v>43390</v>
      </c>
      <c r="AR176" s="120">
        <v>43395</v>
      </c>
      <c r="AS176" s="1">
        <f t="shared" si="14"/>
        <v>43</v>
      </c>
      <c r="AT176" s="1" t="s">
        <v>112</v>
      </c>
      <c r="AU176" s="291">
        <v>43828</v>
      </c>
      <c r="AV176" s="17">
        <f t="shared" si="13"/>
        <v>785</v>
      </c>
      <c r="AW176">
        <f t="shared" si="5"/>
        <v>12</v>
      </c>
    </row>
    <row r="177" spans="1:50" ht="19.5" customHeight="1">
      <c r="A177" s="1"/>
      <c r="B177" s="1" t="s">
        <v>103</v>
      </c>
      <c r="C177" s="1" t="s">
        <v>255</v>
      </c>
      <c r="D177" s="1" t="s">
        <v>714</v>
      </c>
      <c r="E177" s="1" t="s">
        <v>109</v>
      </c>
      <c r="G177" s="1" t="s">
        <v>1018</v>
      </c>
      <c r="I177" s="30" t="s">
        <v>1050</v>
      </c>
      <c r="J177" s="291">
        <v>43368</v>
      </c>
      <c r="K177" s="20">
        <f t="shared" si="10"/>
        <v>9</v>
      </c>
      <c r="L177" s="1" t="s">
        <v>185</v>
      </c>
      <c r="M177" s="7">
        <v>43372</v>
      </c>
      <c r="N177" s="1" t="s">
        <v>826</v>
      </c>
      <c r="O177" s="1" t="s">
        <v>319</v>
      </c>
      <c r="P177" s="7">
        <v>43375</v>
      </c>
      <c r="Q177" s="1" t="s">
        <v>875</v>
      </c>
      <c r="R177" s="1">
        <v>52</v>
      </c>
      <c r="S177" s="10" t="s">
        <v>71</v>
      </c>
      <c r="T177" s="299">
        <v>43375</v>
      </c>
      <c r="U177" s="10">
        <v>59000</v>
      </c>
      <c r="V177" s="12" t="s">
        <v>441</v>
      </c>
      <c r="W177" s="1" t="s">
        <v>122</v>
      </c>
      <c r="X177" s="12"/>
      <c r="Y177" s="13"/>
      <c r="Z177" s="13">
        <v>61781</v>
      </c>
      <c r="AA177" s="15"/>
      <c r="AC177" s="10">
        <v>10</v>
      </c>
      <c r="AD177" s="1" t="s">
        <v>201</v>
      </c>
      <c r="AE177" s="10" t="s">
        <v>126</v>
      </c>
      <c r="AF177" s="19" t="e">
        <f t="shared" si="12"/>
        <v>#VALUE!</v>
      </c>
      <c r="AG177" s="291">
        <v>43392</v>
      </c>
      <c r="AH177" s="1" t="s">
        <v>170</v>
      </c>
      <c r="AI177" s="10">
        <v>197</v>
      </c>
      <c r="AJ177" s="7">
        <v>43371</v>
      </c>
      <c r="AK177" s="1">
        <v>70000</v>
      </c>
      <c r="AL177" s="1" t="s">
        <v>122</v>
      </c>
      <c r="AM177" s="1">
        <v>197</v>
      </c>
      <c r="AN177" s="291">
        <v>43375</v>
      </c>
      <c r="AP177" s="1" t="s">
        <v>877</v>
      </c>
      <c r="AQ177" s="291">
        <v>43388</v>
      </c>
      <c r="AR177" s="122">
        <v>43395</v>
      </c>
      <c r="AS177" s="1">
        <f t="shared" si="14"/>
        <v>43</v>
      </c>
      <c r="AT177" s="1" t="s">
        <v>112</v>
      </c>
      <c r="AU177" s="291">
        <v>43396</v>
      </c>
      <c r="AV177" s="17">
        <f t="shared" si="13"/>
        <v>8219</v>
      </c>
      <c r="AW177">
        <f t="shared" si="5"/>
        <v>10</v>
      </c>
    </row>
    <row r="178" spans="1:50" ht="15.75" customHeight="1">
      <c r="A178" s="1"/>
      <c r="B178" s="1" t="s">
        <v>103</v>
      </c>
      <c r="C178" s="1" t="s">
        <v>104</v>
      </c>
      <c r="D178" s="1" t="s">
        <v>104</v>
      </c>
      <c r="E178" s="1" t="s">
        <v>109</v>
      </c>
      <c r="G178" s="1" t="s">
        <v>268</v>
      </c>
      <c r="I178" s="30" t="s">
        <v>1051</v>
      </c>
      <c r="J178" s="291">
        <v>43368</v>
      </c>
      <c r="K178" s="20">
        <f t="shared" si="10"/>
        <v>9</v>
      </c>
      <c r="L178" s="1" t="s">
        <v>931</v>
      </c>
      <c r="M178" s="7">
        <v>43369</v>
      </c>
      <c r="N178" s="1" t="s">
        <v>116</v>
      </c>
      <c r="O178" s="1" t="s">
        <v>1052</v>
      </c>
      <c r="P178" s="7">
        <v>43371</v>
      </c>
      <c r="Q178" s="1" t="s">
        <v>1053</v>
      </c>
      <c r="R178" s="1">
        <v>2</v>
      </c>
      <c r="S178" s="10" t="s">
        <v>71</v>
      </c>
      <c r="T178" s="299">
        <v>43369</v>
      </c>
      <c r="U178" s="10">
        <v>55000</v>
      </c>
      <c r="V178" s="12" t="s">
        <v>441</v>
      </c>
      <c r="W178" s="1" t="s">
        <v>122</v>
      </c>
      <c r="X178" s="12"/>
      <c r="Y178" s="13"/>
      <c r="Z178" s="13">
        <v>57592</v>
      </c>
      <c r="AA178" s="15"/>
      <c r="AC178" s="10">
        <v>10</v>
      </c>
      <c r="AD178" s="1" t="s">
        <v>201</v>
      </c>
      <c r="AE178" s="10" t="s">
        <v>126</v>
      </c>
      <c r="AF178" s="19" t="e">
        <f t="shared" si="12"/>
        <v>#VALUE!</v>
      </c>
      <c r="AG178" s="291">
        <v>43374</v>
      </c>
      <c r="AH178" s="1" t="s">
        <v>146</v>
      </c>
      <c r="AI178" s="10">
        <v>189</v>
      </c>
      <c r="AJ178" s="7">
        <v>43369</v>
      </c>
      <c r="AK178" s="1">
        <v>65000</v>
      </c>
      <c r="AL178" s="1" t="s">
        <v>122</v>
      </c>
      <c r="AM178" s="1">
        <v>189</v>
      </c>
      <c r="AN178" s="291">
        <v>43371</v>
      </c>
      <c r="AP178" s="30" t="s">
        <v>881</v>
      </c>
      <c r="AQ178" s="291">
        <v>43383</v>
      </c>
      <c r="AR178" s="80">
        <v>43399</v>
      </c>
      <c r="AS178" s="1">
        <f t="shared" si="14"/>
        <v>43</v>
      </c>
      <c r="AT178" s="1" t="s">
        <v>112</v>
      </c>
      <c r="AU178" s="291">
        <v>43406</v>
      </c>
      <c r="AV178" s="17">
        <f t="shared" si="13"/>
        <v>7408</v>
      </c>
      <c r="AW178">
        <f t="shared" si="5"/>
        <v>11</v>
      </c>
    </row>
    <row r="179" spans="1:50" ht="15.75" customHeight="1">
      <c r="A179" s="1"/>
      <c r="B179" s="1" t="s">
        <v>103</v>
      </c>
      <c r="C179" s="1" t="s">
        <v>104</v>
      </c>
      <c r="D179" s="1" t="s">
        <v>107</v>
      </c>
      <c r="E179" s="1" t="s">
        <v>859</v>
      </c>
      <c r="G179" s="1" t="s">
        <v>111</v>
      </c>
      <c r="I179" s="30" t="s">
        <v>1054</v>
      </c>
      <c r="J179" s="291">
        <v>43369</v>
      </c>
      <c r="K179" s="20">
        <f t="shared" si="10"/>
        <v>9</v>
      </c>
      <c r="L179" s="8" t="s">
        <v>865</v>
      </c>
      <c r="M179" s="7">
        <v>43370</v>
      </c>
      <c r="N179" s="1" t="s">
        <v>866</v>
      </c>
      <c r="O179" s="8" t="s">
        <v>557</v>
      </c>
      <c r="P179" s="7">
        <v>43378</v>
      </c>
      <c r="Q179" s="1" t="s">
        <v>592</v>
      </c>
      <c r="R179" s="1">
        <v>880</v>
      </c>
      <c r="S179" s="10" t="s">
        <v>71</v>
      </c>
      <c r="T179" s="299">
        <v>43382</v>
      </c>
      <c r="U179" s="10">
        <v>149000</v>
      </c>
      <c r="V179" s="12" t="s">
        <v>441</v>
      </c>
      <c r="W179" s="1" t="s">
        <v>122</v>
      </c>
      <c r="X179" s="12"/>
      <c r="Y179" s="13"/>
      <c r="Z179" s="13">
        <v>156021</v>
      </c>
      <c r="AA179" s="15"/>
      <c r="AB179" s="4" t="s">
        <v>112</v>
      </c>
      <c r="AC179" s="10">
        <v>10</v>
      </c>
      <c r="AD179" s="1" t="s">
        <v>125</v>
      </c>
      <c r="AE179" s="10" t="s">
        <v>126</v>
      </c>
      <c r="AF179" s="19" t="e">
        <f t="shared" si="12"/>
        <v>#VALUE!</v>
      </c>
      <c r="AG179" s="291">
        <v>43402</v>
      </c>
      <c r="AH179" s="1" t="s">
        <v>1055</v>
      </c>
      <c r="AI179" s="10">
        <v>195</v>
      </c>
      <c r="AJ179" s="7">
        <v>43370</v>
      </c>
      <c r="AK179" s="1">
        <v>176000</v>
      </c>
      <c r="AL179" s="1" t="s">
        <v>122</v>
      </c>
      <c r="AM179" s="1">
        <v>224</v>
      </c>
      <c r="AN179" s="291">
        <v>43382</v>
      </c>
      <c r="AR179" s="10"/>
      <c r="AS179" s="1">
        <f t="shared" si="14"/>
        <v>0</v>
      </c>
      <c r="AT179" s="1" t="s">
        <v>112</v>
      </c>
      <c r="AV179" s="17">
        <f t="shared" si="13"/>
        <v>19979</v>
      </c>
      <c r="AW179">
        <f t="shared" si="5"/>
        <v>1</v>
      </c>
      <c r="AX179" s="8" t="s">
        <v>1056</v>
      </c>
    </row>
    <row r="180" spans="1:50" ht="15.75" customHeight="1">
      <c r="A180" s="1"/>
      <c r="B180" s="1" t="s">
        <v>103</v>
      </c>
      <c r="C180" s="1" t="s">
        <v>255</v>
      </c>
      <c r="D180" s="1" t="s">
        <v>104</v>
      </c>
      <c r="E180" s="1" t="s">
        <v>109</v>
      </c>
      <c r="G180" s="1" t="s">
        <v>1057</v>
      </c>
      <c r="I180" s="30" t="s">
        <v>1058</v>
      </c>
      <c r="J180" s="291">
        <v>43369</v>
      </c>
      <c r="K180" s="20">
        <f t="shared" si="10"/>
        <v>9</v>
      </c>
      <c r="L180" s="1" t="s">
        <v>1059</v>
      </c>
      <c r="M180" s="7">
        <v>43369</v>
      </c>
      <c r="N180" s="1" t="s">
        <v>1060</v>
      </c>
      <c r="O180" s="1" t="s">
        <v>1061</v>
      </c>
      <c r="P180" s="7">
        <v>43371</v>
      </c>
      <c r="Q180" s="1" t="s">
        <v>1062</v>
      </c>
      <c r="R180" s="1">
        <v>419</v>
      </c>
      <c r="S180" s="10" t="s">
        <v>71</v>
      </c>
      <c r="T180" s="299">
        <v>43371</v>
      </c>
      <c r="U180" s="10">
        <v>50000</v>
      </c>
      <c r="V180" s="12" t="s">
        <v>441</v>
      </c>
      <c r="W180" s="1" t="s">
        <v>122</v>
      </c>
      <c r="X180" s="12"/>
      <c r="Y180" s="13"/>
      <c r="Z180" s="13">
        <v>52356</v>
      </c>
      <c r="AA180" s="15"/>
      <c r="AC180" s="10">
        <v>10</v>
      </c>
      <c r="AD180" s="1" t="s">
        <v>125</v>
      </c>
      <c r="AE180" s="10" t="s">
        <v>126</v>
      </c>
      <c r="AF180" s="19" t="e">
        <f t="shared" si="12"/>
        <v>#VALUE!</v>
      </c>
      <c r="AG180" s="291">
        <v>43402</v>
      </c>
      <c r="AH180" s="1" t="s">
        <v>1055</v>
      </c>
      <c r="AI180" s="10">
        <v>194</v>
      </c>
      <c r="AJ180" s="7">
        <v>43369</v>
      </c>
      <c r="AK180" s="1">
        <v>56000</v>
      </c>
      <c r="AL180" s="1" t="s">
        <v>122</v>
      </c>
      <c r="AM180" s="1">
        <v>193</v>
      </c>
      <c r="AN180" s="291">
        <v>43374</v>
      </c>
      <c r="AP180" s="1" t="s">
        <v>1063</v>
      </c>
      <c r="AQ180" s="291">
        <v>43390</v>
      </c>
      <c r="AR180" s="120">
        <v>43404</v>
      </c>
      <c r="AS180" s="1">
        <f t="shared" si="14"/>
        <v>44</v>
      </c>
      <c r="AT180" s="1" t="s">
        <v>112</v>
      </c>
      <c r="AU180" s="291">
        <v>43453</v>
      </c>
      <c r="AV180" s="17">
        <f t="shared" si="13"/>
        <v>3644</v>
      </c>
      <c r="AW180">
        <f t="shared" si="5"/>
        <v>12</v>
      </c>
    </row>
    <row r="181" spans="1:50" ht="20.25" customHeight="1">
      <c r="A181" s="1"/>
      <c r="B181" s="1" t="s">
        <v>103</v>
      </c>
      <c r="C181" s="1" t="s">
        <v>104</v>
      </c>
      <c r="D181" s="1" t="s">
        <v>107</v>
      </c>
      <c r="E181" s="1" t="s">
        <v>109</v>
      </c>
      <c r="G181" s="1" t="s">
        <v>268</v>
      </c>
      <c r="I181" s="30" t="s">
        <v>1064</v>
      </c>
      <c r="J181" s="291">
        <v>43369</v>
      </c>
      <c r="K181" s="20">
        <f t="shared" si="10"/>
        <v>9</v>
      </c>
      <c r="L181" s="1" t="s">
        <v>952</v>
      </c>
      <c r="M181" s="7">
        <v>43371</v>
      </c>
      <c r="N181" s="8" t="s">
        <v>953</v>
      </c>
      <c r="O181" s="1" t="s">
        <v>1065</v>
      </c>
      <c r="P181" s="8" t="s">
        <v>1066</v>
      </c>
      <c r="Q181" s="1" t="s">
        <v>1067</v>
      </c>
      <c r="R181" s="1">
        <v>200</v>
      </c>
      <c r="S181" s="10" t="s">
        <v>71</v>
      </c>
      <c r="T181" s="299">
        <v>43369</v>
      </c>
      <c r="U181" s="10">
        <v>75000</v>
      </c>
      <c r="V181" s="12" t="s">
        <v>441</v>
      </c>
      <c r="W181" s="1" t="s">
        <v>122</v>
      </c>
      <c r="X181" s="12"/>
      <c r="Y181" s="13"/>
      <c r="Z181" s="13">
        <v>78534</v>
      </c>
      <c r="AA181" s="15"/>
      <c r="AC181" s="10" t="s">
        <v>1013</v>
      </c>
      <c r="AD181" s="1" t="s">
        <v>201</v>
      </c>
      <c r="AE181" s="10" t="s">
        <v>126</v>
      </c>
      <c r="AF181" s="19" t="e">
        <f t="shared" si="12"/>
        <v>#VALUE!</v>
      </c>
      <c r="AG181" s="291">
        <v>43385</v>
      </c>
      <c r="AH181" s="1" t="s">
        <v>170</v>
      </c>
      <c r="AI181" s="10">
        <v>200</v>
      </c>
      <c r="AJ181" s="7">
        <v>43371</v>
      </c>
      <c r="AK181" s="1">
        <v>87000</v>
      </c>
      <c r="AL181" s="1" t="s">
        <v>122</v>
      </c>
      <c r="AM181" s="1">
        <v>199</v>
      </c>
      <c r="AN181" s="291">
        <v>43375</v>
      </c>
      <c r="AP181" s="95" t="s">
        <v>1068</v>
      </c>
      <c r="AQ181" s="291">
        <v>43390</v>
      </c>
      <c r="AR181" s="31">
        <v>43406</v>
      </c>
      <c r="AS181" s="1">
        <f t="shared" si="14"/>
        <v>44</v>
      </c>
      <c r="AT181" s="1" t="s">
        <v>112</v>
      </c>
      <c r="AU181" s="291">
        <v>43405</v>
      </c>
      <c r="AV181" s="17">
        <f t="shared" si="13"/>
        <v>8466</v>
      </c>
      <c r="AW181">
        <f t="shared" si="5"/>
        <v>11</v>
      </c>
    </row>
    <row r="182" spans="1:50" ht="15.75" customHeight="1">
      <c r="A182" s="1"/>
      <c r="B182" s="1" t="s">
        <v>32</v>
      </c>
      <c r="C182" s="1" t="s">
        <v>148</v>
      </c>
      <c r="D182" s="1" t="s">
        <v>107</v>
      </c>
      <c r="E182" s="1" t="s">
        <v>109</v>
      </c>
      <c r="G182" s="1" t="s">
        <v>149</v>
      </c>
      <c r="I182" s="30" t="s">
        <v>1069</v>
      </c>
      <c r="J182" s="291">
        <v>43369</v>
      </c>
      <c r="K182" s="20">
        <f t="shared" si="10"/>
        <v>9</v>
      </c>
      <c r="L182" s="1" t="s">
        <v>814</v>
      </c>
      <c r="M182" s="31">
        <v>43371</v>
      </c>
      <c r="N182" s="1" t="s">
        <v>186</v>
      </c>
      <c r="O182" s="1" t="s">
        <v>185</v>
      </c>
      <c r="P182" s="93">
        <v>43390</v>
      </c>
      <c r="Q182" s="1" t="s">
        <v>352</v>
      </c>
      <c r="R182" s="125">
        <v>43389</v>
      </c>
      <c r="S182" s="10" t="s">
        <v>71</v>
      </c>
      <c r="T182" s="299">
        <v>43390</v>
      </c>
      <c r="U182" s="10">
        <v>101737.62</v>
      </c>
      <c r="V182" s="12">
        <v>0</v>
      </c>
      <c r="W182" s="1" t="s">
        <v>355</v>
      </c>
      <c r="X182" s="12"/>
      <c r="Y182" s="13"/>
      <c r="Z182" s="13">
        <v>101737.62</v>
      </c>
      <c r="AA182" s="15"/>
      <c r="AC182" s="10">
        <v>30</v>
      </c>
      <c r="AD182" s="1" t="s">
        <v>125</v>
      </c>
      <c r="AE182" s="10" t="s">
        <v>126</v>
      </c>
      <c r="AF182" s="19" t="e">
        <f t="shared" si="12"/>
        <v>#VALUE!</v>
      </c>
      <c r="AG182" s="295">
        <v>43496</v>
      </c>
      <c r="AI182" s="10">
        <v>279</v>
      </c>
      <c r="AJ182" s="7">
        <v>43410</v>
      </c>
      <c r="AK182" s="1">
        <v>158230.16</v>
      </c>
      <c r="AL182" s="1" t="s">
        <v>355</v>
      </c>
      <c r="AM182" s="1">
        <v>279</v>
      </c>
      <c r="AN182" s="291">
        <v>43410</v>
      </c>
      <c r="AP182" s="1" t="s">
        <v>1070</v>
      </c>
      <c r="AQ182" s="291">
        <v>43412</v>
      </c>
      <c r="AR182" s="10"/>
      <c r="AS182" s="1">
        <f t="shared" si="14"/>
        <v>0</v>
      </c>
      <c r="AT182" s="1" t="s">
        <v>112</v>
      </c>
      <c r="AU182" s="291">
        <v>43426</v>
      </c>
      <c r="AV182" s="17">
        <f t="shared" si="13"/>
        <v>56492.540000000008</v>
      </c>
      <c r="AW182">
        <f t="shared" si="5"/>
        <v>11</v>
      </c>
    </row>
    <row r="183" spans="1:50" ht="15.75" customHeight="1">
      <c r="A183" s="1"/>
      <c r="B183" s="1" t="s">
        <v>103</v>
      </c>
      <c r="C183" s="1" t="s">
        <v>912</v>
      </c>
      <c r="D183" s="1" t="s">
        <v>104</v>
      </c>
      <c r="E183" s="1" t="s">
        <v>790</v>
      </c>
      <c r="G183" s="1" t="s">
        <v>1033</v>
      </c>
      <c r="I183" s="30" t="s">
        <v>1071</v>
      </c>
      <c r="J183" s="291">
        <v>43370</v>
      </c>
      <c r="K183" s="20">
        <f t="shared" si="10"/>
        <v>9</v>
      </c>
      <c r="L183" s="1" t="s">
        <v>735</v>
      </c>
      <c r="M183" s="7">
        <v>43374</v>
      </c>
      <c r="N183" s="1" t="s">
        <v>1035</v>
      </c>
      <c r="O183" s="1" t="s">
        <v>1036</v>
      </c>
      <c r="P183" s="7">
        <v>43375</v>
      </c>
      <c r="Q183" s="1" t="s">
        <v>1037</v>
      </c>
      <c r="R183" s="1">
        <v>423</v>
      </c>
      <c r="S183" s="10" t="s">
        <v>71</v>
      </c>
      <c r="T183" s="299">
        <v>43377</v>
      </c>
      <c r="U183" s="10">
        <v>33000</v>
      </c>
      <c r="V183" s="12" t="s">
        <v>441</v>
      </c>
      <c r="W183" s="1" t="s">
        <v>122</v>
      </c>
      <c r="X183" s="12"/>
      <c r="Y183" s="13"/>
      <c r="Z183" s="13">
        <v>34555</v>
      </c>
      <c r="AA183" s="15"/>
      <c r="AC183" s="10">
        <v>10</v>
      </c>
      <c r="AD183" s="1" t="s">
        <v>201</v>
      </c>
      <c r="AE183" s="10" t="s">
        <v>126</v>
      </c>
      <c r="AF183" s="19" t="e">
        <f t="shared" si="12"/>
        <v>#VALUE!</v>
      </c>
      <c r="AG183" s="291">
        <v>43385</v>
      </c>
      <c r="AH183" s="1" t="s">
        <v>170</v>
      </c>
      <c r="AI183" s="10">
        <v>204</v>
      </c>
      <c r="AJ183" s="7">
        <v>43374</v>
      </c>
      <c r="AK183" s="1">
        <v>37000</v>
      </c>
      <c r="AL183" s="1" t="s">
        <v>122</v>
      </c>
      <c r="AM183" s="1">
        <v>205</v>
      </c>
      <c r="AN183" s="291">
        <v>43375</v>
      </c>
      <c r="AP183" s="1" t="s">
        <v>877</v>
      </c>
      <c r="AQ183" s="291">
        <v>43382</v>
      </c>
      <c r="AR183" s="122">
        <v>43384</v>
      </c>
      <c r="AS183" s="1">
        <f t="shared" si="14"/>
        <v>41</v>
      </c>
      <c r="AT183" s="1" t="s">
        <v>112</v>
      </c>
      <c r="AU183" s="291">
        <v>43382</v>
      </c>
      <c r="AV183" s="17">
        <f t="shared" si="13"/>
        <v>2445</v>
      </c>
      <c r="AW183">
        <f t="shared" si="5"/>
        <v>10</v>
      </c>
    </row>
    <row r="184" spans="1:50" ht="15.75" customHeight="1">
      <c r="A184" s="1"/>
      <c r="B184" s="1" t="s">
        <v>103</v>
      </c>
      <c r="C184" s="1" t="s">
        <v>104</v>
      </c>
      <c r="D184" s="1" t="s">
        <v>107</v>
      </c>
      <c r="E184" s="1" t="s">
        <v>790</v>
      </c>
      <c r="G184" s="1" t="s">
        <v>111</v>
      </c>
      <c r="I184" s="30" t="s">
        <v>1072</v>
      </c>
      <c r="J184" s="291">
        <v>43370</v>
      </c>
      <c r="K184" s="20">
        <f t="shared" si="10"/>
        <v>9</v>
      </c>
      <c r="L184" s="8" t="s">
        <v>865</v>
      </c>
      <c r="M184" s="7">
        <v>43371</v>
      </c>
      <c r="N184" s="1" t="s">
        <v>866</v>
      </c>
      <c r="O184" s="8" t="s">
        <v>557</v>
      </c>
      <c r="P184" s="7">
        <v>43382</v>
      </c>
      <c r="Q184" s="1" t="s">
        <v>592</v>
      </c>
      <c r="R184" s="1">
        <v>881</v>
      </c>
      <c r="S184" s="10" t="s">
        <v>71</v>
      </c>
      <c r="T184" s="299">
        <v>43382</v>
      </c>
      <c r="U184" s="10">
        <v>149000</v>
      </c>
      <c r="V184" s="12" t="s">
        <v>1073</v>
      </c>
      <c r="W184" s="1" t="s">
        <v>122</v>
      </c>
      <c r="X184" s="12"/>
      <c r="Y184" s="13"/>
      <c r="Z184" s="13">
        <v>156021</v>
      </c>
      <c r="AA184" s="15"/>
      <c r="AB184" s="4" t="s">
        <v>112</v>
      </c>
      <c r="AC184" s="10">
        <v>10</v>
      </c>
      <c r="AD184" s="1" t="s">
        <v>125</v>
      </c>
      <c r="AE184" s="10" t="s">
        <v>126</v>
      </c>
      <c r="AF184" s="19" t="e">
        <f t="shared" si="12"/>
        <v>#VALUE!</v>
      </c>
      <c r="AG184" s="291">
        <v>43402</v>
      </c>
      <c r="AH184" s="1" t="s">
        <v>1074</v>
      </c>
      <c r="AI184" s="10">
        <v>198</v>
      </c>
      <c r="AJ184" s="7">
        <v>43371</v>
      </c>
      <c r="AK184" s="1">
        <v>176000</v>
      </c>
      <c r="AL184" s="1" t="s">
        <v>122</v>
      </c>
      <c r="AM184" s="1">
        <v>225</v>
      </c>
      <c r="AN184" s="291">
        <v>43382</v>
      </c>
      <c r="AR184" s="10"/>
      <c r="AS184" s="1">
        <f t="shared" si="14"/>
        <v>0</v>
      </c>
      <c r="AT184" s="1" t="s">
        <v>112</v>
      </c>
      <c r="AU184" s="291">
        <v>43403</v>
      </c>
      <c r="AV184" s="17">
        <f t="shared" si="13"/>
        <v>19979</v>
      </c>
      <c r="AW184">
        <f t="shared" si="5"/>
        <v>10</v>
      </c>
    </row>
    <row r="185" spans="1:50" ht="15.75" customHeight="1">
      <c r="A185" s="1"/>
      <c r="B185" s="1" t="s">
        <v>103</v>
      </c>
      <c r="C185" s="1" t="s">
        <v>104</v>
      </c>
      <c r="D185" s="1" t="s">
        <v>104</v>
      </c>
      <c r="E185" s="1" t="s">
        <v>109</v>
      </c>
      <c r="G185" s="1" t="s">
        <v>733</v>
      </c>
      <c r="I185" s="30" t="s">
        <v>1075</v>
      </c>
      <c r="J185" s="291">
        <v>43370</v>
      </c>
      <c r="K185" s="20">
        <f t="shared" si="10"/>
        <v>9</v>
      </c>
      <c r="L185" s="1" t="s">
        <v>841</v>
      </c>
      <c r="M185" s="7">
        <v>43371</v>
      </c>
      <c r="N185" s="1" t="s">
        <v>842</v>
      </c>
      <c r="O185" s="8" t="s">
        <v>843</v>
      </c>
      <c r="P185" s="7">
        <v>43374</v>
      </c>
      <c r="Q185" s="8" t="s">
        <v>921</v>
      </c>
      <c r="R185" s="1" t="s">
        <v>237</v>
      </c>
      <c r="S185" s="10" t="s">
        <v>71</v>
      </c>
      <c r="T185" s="299">
        <v>43374</v>
      </c>
      <c r="U185" s="10">
        <v>59000</v>
      </c>
      <c r="V185" s="12" t="s">
        <v>1073</v>
      </c>
      <c r="W185" s="1" t="s">
        <v>122</v>
      </c>
      <c r="X185" s="12"/>
      <c r="Y185" s="13"/>
      <c r="Z185" s="13">
        <v>62827</v>
      </c>
      <c r="AA185" s="15"/>
      <c r="AC185" s="10">
        <v>10</v>
      </c>
      <c r="AD185" s="1" t="s">
        <v>125</v>
      </c>
      <c r="AE185" s="10" t="s">
        <v>126</v>
      </c>
      <c r="AF185" s="19" t="e">
        <f t="shared" si="12"/>
        <v>#VALUE!</v>
      </c>
      <c r="AG185" s="291">
        <v>43402</v>
      </c>
      <c r="AH185" s="1" t="s">
        <v>1076</v>
      </c>
      <c r="AI185" s="10">
        <v>201</v>
      </c>
      <c r="AJ185" s="7">
        <v>43371</v>
      </c>
      <c r="AK185" s="1">
        <v>69000</v>
      </c>
      <c r="AL185" s="1" t="s">
        <v>122</v>
      </c>
      <c r="AM185" s="1">
        <v>197</v>
      </c>
      <c r="AN185" s="291">
        <v>43374</v>
      </c>
      <c r="AP185" s="95" t="s">
        <v>1077</v>
      </c>
      <c r="AQ185" s="291">
        <v>43390</v>
      </c>
      <c r="AR185" s="120">
        <v>43422</v>
      </c>
      <c r="AS185" s="1">
        <f t="shared" si="14"/>
        <v>47</v>
      </c>
      <c r="AT185" s="1" t="s">
        <v>71</v>
      </c>
      <c r="AU185" s="291">
        <v>43417</v>
      </c>
      <c r="AV185" s="17">
        <f t="shared" si="13"/>
        <v>6173</v>
      </c>
      <c r="AW185">
        <f t="shared" si="5"/>
        <v>11</v>
      </c>
    </row>
    <row r="186" spans="1:50" ht="15.75" customHeight="1">
      <c r="A186" s="1"/>
      <c r="B186" s="1" t="s">
        <v>103</v>
      </c>
      <c r="C186" s="1" t="s">
        <v>104</v>
      </c>
      <c r="D186" s="1" t="s">
        <v>104</v>
      </c>
      <c r="E186" s="1" t="s">
        <v>109</v>
      </c>
      <c r="G186" s="1" t="s">
        <v>111</v>
      </c>
      <c r="I186" s="30" t="s">
        <v>1078</v>
      </c>
      <c r="J186" s="291">
        <v>43370</v>
      </c>
      <c r="K186" s="20">
        <f t="shared" si="10"/>
        <v>9</v>
      </c>
      <c r="L186" s="8" t="s">
        <v>865</v>
      </c>
      <c r="M186" s="7">
        <v>43371</v>
      </c>
      <c r="N186" s="1" t="s">
        <v>866</v>
      </c>
      <c r="O186" s="1" t="s">
        <v>1079</v>
      </c>
      <c r="P186" s="7">
        <v>43375</v>
      </c>
      <c r="Q186" s="1" t="s">
        <v>1080</v>
      </c>
      <c r="R186" s="1">
        <v>81</v>
      </c>
      <c r="S186" s="10" t="s">
        <v>71</v>
      </c>
      <c r="T186" s="299">
        <v>43370</v>
      </c>
      <c r="U186" s="10">
        <v>160000</v>
      </c>
      <c r="V186" s="12" t="s">
        <v>1073</v>
      </c>
      <c r="W186" s="1" t="s">
        <v>122</v>
      </c>
      <c r="X186" s="12"/>
      <c r="Y186" s="13"/>
      <c r="Z186" s="13">
        <v>167539</v>
      </c>
      <c r="AA186" s="15"/>
      <c r="AC186" s="10">
        <v>10</v>
      </c>
      <c r="AD186" s="1" t="s">
        <v>201</v>
      </c>
      <c r="AE186" s="10" t="s">
        <v>126</v>
      </c>
      <c r="AF186" s="19" t="e">
        <f t="shared" si="12"/>
        <v>#VALUE!</v>
      </c>
      <c r="AG186" s="291">
        <v>43385</v>
      </c>
      <c r="AH186" s="1" t="s">
        <v>146</v>
      </c>
      <c r="AI186" s="10">
        <v>199</v>
      </c>
      <c r="AJ186" s="7">
        <v>43371</v>
      </c>
      <c r="AK186" s="1">
        <v>210000</v>
      </c>
      <c r="AL186" s="1" t="s">
        <v>122</v>
      </c>
      <c r="AM186" s="1">
        <v>206</v>
      </c>
      <c r="AN186" s="291">
        <v>43375</v>
      </c>
      <c r="AP186" s="1" t="s">
        <v>1026</v>
      </c>
      <c r="AQ186" s="291">
        <v>43390</v>
      </c>
      <c r="AR186" s="80">
        <v>43406</v>
      </c>
      <c r="AS186" s="1">
        <f t="shared" si="14"/>
        <v>44</v>
      </c>
      <c r="AT186" s="1" t="s">
        <v>112</v>
      </c>
      <c r="AU186" s="291">
        <v>43398</v>
      </c>
      <c r="AV186" s="17">
        <f t="shared" si="13"/>
        <v>42461</v>
      </c>
      <c r="AW186">
        <f t="shared" si="5"/>
        <v>10</v>
      </c>
    </row>
    <row r="187" spans="1:50" ht="15.75" customHeight="1">
      <c r="A187" s="1"/>
      <c r="B187" s="1" t="s">
        <v>103</v>
      </c>
      <c r="C187" s="1" t="s">
        <v>912</v>
      </c>
      <c r="D187" s="1" t="s">
        <v>107</v>
      </c>
      <c r="E187" s="1" t="s">
        <v>109</v>
      </c>
      <c r="G187" s="1" t="s">
        <v>979</v>
      </c>
      <c r="I187" s="30" t="s">
        <v>1081</v>
      </c>
      <c r="J187" s="291">
        <v>43370</v>
      </c>
      <c r="K187" s="20">
        <f t="shared" si="10"/>
        <v>9</v>
      </c>
      <c r="L187" s="1" t="s">
        <v>981</v>
      </c>
      <c r="M187" s="7">
        <v>43370</v>
      </c>
      <c r="N187" s="1" t="s">
        <v>982</v>
      </c>
      <c r="O187" s="1" t="s">
        <v>983</v>
      </c>
      <c r="P187" s="7">
        <v>43371</v>
      </c>
      <c r="Q187" s="1" t="s">
        <v>1082</v>
      </c>
      <c r="R187" s="1">
        <v>36</v>
      </c>
      <c r="S187" s="10" t="s">
        <v>71</v>
      </c>
      <c r="T187" s="299">
        <v>43372</v>
      </c>
      <c r="U187" s="10">
        <v>19500</v>
      </c>
      <c r="V187" s="12" t="s">
        <v>1073</v>
      </c>
      <c r="W187" s="1" t="s">
        <v>122</v>
      </c>
      <c r="X187" s="12"/>
      <c r="Y187" s="13"/>
      <c r="Z187" s="13">
        <v>20419</v>
      </c>
      <c r="AA187" s="15"/>
      <c r="AC187" s="10">
        <v>10</v>
      </c>
      <c r="AD187" s="1" t="s">
        <v>125</v>
      </c>
      <c r="AE187" s="10" t="s">
        <v>126</v>
      </c>
      <c r="AF187" s="19" t="e">
        <f t="shared" si="12"/>
        <v>#VALUE!</v>
      </c>
      <c r="AG187" s="291">
        <v>43383</v>
      </c>
      <c r="AH187" s="1" t="s">
        <v>170</v>
      </c>
      <c r="AI187" s="10">
        <v>193</v>
      </c>
      <c r="AJ187" s="7">
        <v>43370</v>
      </c>
      <c r="AK187" s="1">
        <v>22000</v>
      </c>
      <c r="AL187" s="1" t="s">
        <v>122</v>
      </c>
      <c r="AM187" s="1">
        <v>191</v>
      </c>
      <c r="AN187" s="291">
        <v>43374</v>
      </c>
      <c r="AP187" s="1" t="s">
        <v>877</v>
      </c>
      <c r="AQ187" s="291">
        <v>43392</v>
      </c>
      <c r="AR187" s="10"/>
      <c r="AS187" s="1">
        <f t="shared" si="14"/>
        <v>0</v>
      </c>
      <c r="AT187" s="4" t="s">
        <v>112</v>
      </c>
      <c r="AU187" s="295">
        <v>43521</v>
      </c>
      <c r="AV187" s="17">
        <f t="shared" si="13"/>
        <v>1581</v>
      </c>
      <c r="AW187">
        <f t="shared" si="5"/>
        <v>2</v>
      </c>
    </row>
    <row r="188" spans="1:50" ht="15.75" customHeight="1">
      <c r="A188" s="1"/>
      <c r="B188" s="1" t="s">
        <v>103</v>
      </c>
      <c r="C188" s="1" t="s">
        <v>148</v>
      </c>
      <c r="D188" s="1" t="s">
        <v>107</v>
      </c>
      <c r="E188" s="1" t="s">
        <v>109</v>
      </c>
      <c r="G188" s="1" t="s">
        <v>149</v>
      </c>
      <c r="I188" s="30" t="s">
        <v>1083</v>
      </c>
      <c r="J188" s="291">
        <v>43371</v>
      </c>
      <c r="K188" s="20">
        <f t="shared" si="10"/>
        <v>9</v>
      </c>
      <c r="L188" s="1" t="s">
        <v>1084</v>
      </c>
      <c r="M188" s="7">
        <v>43371</v>
      </c>
      <c r="N188" s="1" t="s">
        <v>1085</v>
      </c>
      <c r="O188" s="1" t="s">
        <v>211</v>
      </c>
      <c r="P188" s="7">
        <v>43372</v>
      </c>
      <c r="Q188" s="1" t="s">
        <v>1086</v>
      </c>
      <c r="R188" s="1">
        <v>8</v>
      </c>
      <c r="S188" s="10" t="s">
        <v>71</v>
      </c>
      <c r="T188" s="299">
        <v>43371</v>
      </c>
      <c r="U188" s="10">
        <v>15000</v>
      </c>
      <c r="V188" s="12" t="s">
        <v>1073</v>
      </c>
      <c r="W188" s="1" t="s">
        <v>122</v>
      </c>
      <c r="X188" s="12"/>
      <c r="Y188" s="13"/>
      <c r="Z188" s="13">
        <v>15707</v>
      </c>
      <c r="AA188" s="15"/>
      <c r="AC188" s="10" t="s">
        <v>1013</v>
      </c>
      <c r="AD188" s="1" t="s">
        <v>201</v>
      </c>
      <c r="AE188" s="10" t="s">
        <v>126</v>
      </c>
      <c r="AF188" s="19" t="e">
        <f t="shared" si="12"/>
        <v>#VALUE!</v>
      </c>
      <c r="AG188" s="291">
        <v>43405</v>
      </c>
      <c r="AH188" s="1" t="s">
        <v>1087</v>
      </c>
      <c r="AI188" s="10">
        <v>203</v>
      </c>
      <c r="AJ188" s="93">
        <v>43402</v>
      </c>
      <c r="AK188" s="1">
        <v>23000</v>
      </c>
      <c r="AL188" s="1" t="s">
        <v>122</v>
      </c>
      <c r="AM188" s="1">
        <v>196</v>
      </c>
      <c r="AN188" s="291">
        <v>43374</v>
      </c>
      <c r="AP188" s="1" t="s">
        <v>877</v>
      </c>
      <c r="AQ188" s="291">
        <v>43397</v>
      </c>
      <c r="AR188" s="10"/>
      <c r="AS188" s="1">
        <f t="shared" si="14"/>
        <v>0</v>
      </c>
      <c r="AT188" s="1" t="s">
        <v>112</v>
      </c>
      <c r="AU188" s="291">
        <v>43411</v>
      </c>
      <c r="AV188" s="17">
        <f t="shared" si="13"/>
        <v>7293</v>
      </c>
      <c r="AW188">
        <f t="shared" si="5"/>
        <v>11</v>
      </c>
    </row>
    <row r="189" spans="1:50" ht="15.75" customHeight="1">
      <c r="A189" s="1"/>
      <c r="B189" s="1" t="s">
        <v>103</v>
      </c>
      <c r="C189" s="1" t="s">
        <v>148</v>
      </c>
      <c r="D189" s="1" t="s">
        <v>107</v>
      </c>
      <c r="E189" s="1" t="s">
        <v>109</v>
      </c>
      <c r="G189" s="1" t="s">
        <v>149</v>
      </c>
      <c r="I189" s="30" t="s">
        <v>1088</v>
      </c>
      <c r="J189" s="291">
        <v>43371</v>
      </c>
      <c r="K189" s="20">
        <f t="shared" si="10"/>
        <v>9</v>
      </c>
      <c r="L189" s="1" t="s">
        <v>1084</v>
      </c>
      <c r="M189" s="7">
        <v>43371</v>
      </c>
      <c r="N189" s="1" t="s">
        <v>1085</v>
      </c>
      <c r="O189" s="1" t="s">
        <v>211</v>
      </c>
      <c r="P189" s="7">
        <v>43372</v>
      </c>
      <c r="Q189" s="1" t="s">
        <v>1089</v>
      </c>
      <c r="R189" s="1">
        <v>52</v>
      </c>
      <c r="S189" s="10" t="s">
        <v>71</v>
      </c>
      <c r="T189" s="299">
        <v>43374</v>
      </c>
      <c r="U189" s="10">
        <v>13000</v>
      </c>
      <c r="V189" s="12" t="s">
        <v>1073</v>
      </c>
      <c r="W189" s="1" t="s">
        <v>122</v>
      </c>
      <c r="X189" s="12"/>
      <c r="Y189" s="13"/>
      <c r="Z189" s="13">
        <v>13613</v>
      </c>
      <c r="AA189" s="15"/>
      <c r="AC189" s="10" t="s">
        <v>1013</v>
      </c>
      <c r="AD189" s="1" t="s">
        <v>201</v>
      </c>
      <c r="AE189" s="10" t="s">
        <v>1090</v>
      </c>
      <c r="AF189" s="19" t="e">
        <f t="shared" si="12"/>
        <v>#VALUE!</v>
      </c>
      <c r="AG189" s="291">
        <v>43381</v>
      </c>
      <c r="AH189" s="1" t="s">
        <v>170</v>
      </c>
      <c r="AI189" s="10">
        <v>202</v>
      </c>
      <c r="AJ189" s="7">
        <v>43372</v>
      </c>
      <c r="AK189" s="1">
        <v>23000</v>
      </c>
      <c r="AL189" s="1" t="s">
        <v>122</v>
      </c>
      <c r="AM189" s="1">
        <v>195</v>
      </c>
      <c r="AN189" s="291">
        <v>43374</v>
      </c>
      <c r="AP189" s="1" t="s">
        <v>877</v>
      </c>
      <c r="AQ189" s="291">
        <v>43378</v>
      </c>
      <c r="AR189" s="10"/>
      <c r="AS189" s="1">
        <f t="shared" si="14"/>
        <v>0</v>
      </c>
      <c r="AT189" s="1" t="s">
        <v>112</v>
      </c>
      <c r="AU189" s="291">
        <v>43411</v>
      </c>
      <c r="AV189" s="17">
        <f t="shared" si="13"/>
        <v>9387</v>
      </c>
      <c r="AW189">
        <f t="shared" si="5"/>
        <v>11</v>
      </c>
    </row>
    <row r="190" spans="1:50" ht="15.75" customHeight="1">
      <c r="A190" s="1"/>
      <c r="B190" s="1" t="s">
        <v>103</v>
      </c>
      <c r="C190" s="1" t="s">
        <v>912</v>
      </c>
      <c r="D190" s="1" t="s">
        <v>107</v>
      </c>
      <c r="E190" s="1" t="s">
        <v>109</v>
      </c>
      <c r="G190" s="1" t="s">
        <v>1091</v>
      </c>
      <c r="I190" s="30" t="s">
        <v>1092</v>
      </c>
      <c r="J190" s="291">
        <v>43370</v>
      </c>
      <c r="K190" s="20">
        <f t="shared" si="10"/>
        <v>9</v>
      </c>
      <c r="L190" s="1" t="s">
        <v>1093</v>
      </c>
      <c r="M190" s="7">
        <v>43371</v>
      </c>
      <c r="N190" s="1" t="s">
        <v>1094</v>
      </c>
      <c r="O190" s="1" t="s">
        <v>945</v>
      </c>
      <c r="P190" s="7">
        <v>43374</v>
      </c>
      <c r="Q190" s="1" t="s">
        <v>1095</v>
      </c>
      <c r="R190" s="1">
        <v>406</v>
      </c>
      <c r="S190" s="10" t="s">
        <v>71</v>
      </c>
      <c r="T190" s="299">
        <v>43375</v>
      </c>
      <c r="U190" s="10">
        <v>44000</v>
      </c>
      <c r="V190" s="12" t="s">
        <v>1073</v>
      </c>
      <c r="W190" s="1" t="s">
        <v>122</v>
      </c>
      <c r="X190" s="12"/>
      <c r="Y190" s="13"/>
      <c r="Z190" s="13">
        <v>46073</v>
      </c>
      <c r="AA190" s="15"/>
      <c r="AC190" s="10">
        <v>10</v>
      </c>
      <c r="AD190" s="1" t="s">
        <v>201</v>
      </c>
      <c r="AE190" s="10" t="s">
        <v>126</v>
      </c>
      <c r="AF190" s="19" t="e">
        <f t="shared" si="12"/>
        <v>#VALUE!</v>
      </c>
      <c r="AG190" s="291">
        <v>43398</v>
      </c>
      <c r="AH190" s="1" t="s">
        <v>1096</v>
      </c>
      <c r="AI190" s="10">
        <v>196</v>
      </c>
      <c r="AJ190" s="7">
        <v>43371</v>
      </c>
      <c r="AK190" s="1">
        <v>50000</v>
      </c>
      <c r="AL190" s="1" t="s">
        <v>122</v>
      </c>
      <c r="AM190" s="1">
        <v>198</v>
      </c>
      <c r="AN190" s="291">
        <v>43374</v>
      </c>
      <c r="AP190" s="1" t="s">
        <v>1097</v>
      </c>
      <c r="AQ190" s="291">
        <v>43398</v>
      </c>
      <c r="AR190" s="120">
        <v>43434</v>
      </c>
      <c r="AS190" s="1">
        <f t="shared" si="14"/>
        <v>48</v>
      </c>
      <c r="AT190" s="1" t="s">
        <v>112</v>
      </c>
      <c r="AU190" s="291">
        <v>43447</v>
      </c>
      <c r="AV190" s="17">
        <f t="shared" si="13"/>
        <v>3927</v>
      </c>
      <c r="AW190">
        <f t="shared" si="5"/>
        <v>12</v>
      </c>
    </row>
    <row r="191" spans="1:50" ht="15.75" customHeight="1">
      <c r="A191" s="1"/>
      <c r="B191" s="1" t="s">
        <v>103</v>
      </c>
      <c r="C191" s="1" t="s">
        <v>255</v>
      </c>
      <c r="D191" s="1" t="s">
        <v>107</v>
      </c>
      <c r="E191" s="1" t="s">
        <v>109</v>
      </c>
      <c r="G191" s="1" t="s">
        <v>1098</v>
      </c>
      <c r="I191" s="30" t="s">
        <v>1099</v>
      </c>
      <c r="J191" s="291">
        <v>43371</v>
      </c>
      <c r="K191" s="20">
        <f t="shared" si="10"/>
        <v>9</v>
      </c>
      <c r="L191" s="1" t="s">
        <v>838</v>
      </c>
      <c r="M191" s="7">
        <v>43373</v>
      </c>
      <c r="N191" s="1" t="s">
        <v>1100</v>
      </c>
      <c r="O191" s="1" t="s">
        <v>1101</v>
      </c>
      <c r="P191" s="7">
        <v>43375</v>
      </c>
      <c r="Q191" s="1" t="s">
        <v>323</v>
      </c>
      <c r="R191" s="1">
        <v>12</v>
      </c>
      <c r="S191" s="10" t="s">
        <v>71</v>
      </c>
      <c r="T191" s="299">
        <v>43375</v>
      </c>
      <c r="U191" s="10">
        <v>25000</v>
      </c>
      <c r="V191" s="12" t="s">
        <v>1073</v>
      </c>
      <c r="W191" s="1" t="s">
        <v>122</v>
      </c>
      <c r="X191" s="12"/>
      <c r="Y191" s="13"/>
      <c r="Z191" s="13">
        <v>26178</v>
      </c>
      <c r="AA191" s="15"/>
      <c r="AC191" s="10">
        <v>10</v>
      </c>
      <c r="AD191" s="1" t="s">
        <v>201</v>
      </c>
      <c r="AE191" s="10" t="s">
        <v>1090</v>
      </c>
      <c r="AF191" s="19" t="e">
        <f t="shared" si="12"/>
        <v>#VALUE!</v>
      </c>
      <c r="AG191" s="291">
        <v>43385</v>
      </c>
      <c r="AH191" s="1" t="s">
        <v>170</v>
      </c>
      <c r="AI191" s="10">
        <v>205</v>
      </c>
      <c r="AJ191" s="7">
        <v>43373</v>
      </c>
      <c r="AK191" s="1">
        <v>28000</v>
      </c>
      <c r="AL191" s="1" t="s">
        <v>122</v>
      </c>
      <c r="AM191" s="1">
        <v>201</v>
      </c>
      <c r="AN191" s="291">
        <v>43375</v>
      </c>
      <c r="AP191" s="95" t="s">
        <v>1102</v>
      </c>
      <c r="AQ191" s="291">
        <v>43382</v>
      </c>
      <c r="AR191" s="122">
        <v>43399</v>
      </c>
      <c r="AS191" s="1">
        <f t="shared" si="14"/>
        <v>43</v>
      </c>
      <c r="AT191" s="1" t="s">
        <v>71</v>
      </c>
      <c r="AU191" s="291">
        <v>43418</v>
      </c>
      <c r="AV191" s="17">
        <f t="shared" si="13"/>
        <v>1822</v>
      </c>
      <c r="AW191">
        <f t="shared" si="5"/>
        <v>11</v>
      </c>
    </row>
    <row r="192" spans="1:50" ht="15.75" customHeight="1">
      <c r="A192" s="1"/>
      <c r="B192" s="1" t="s">
        <v>103</v>
      </c>
      <c r="C192" s="1" t="s">
        <v>912</v>
      </c>
      <c r="D192" s="1" t="s">
        <v>107</v>
      </c>
      <c r="E192" s="1" t="s">
        <v>109</v>
      </c>
      <c r="G192" s="1" t="s">
        <v>1091</v>
      </c>
      <c r="I192" s="30" t="s">
        <v>1103</v>
      </c>
      <c r="J192" s="291">
        <v>43371</v>
      </c>
      <c r="K192" s="20">
        <f t="shared" si="10"/>
        <v>9</v>
      </c>
      <c r="L192" s="1" t="s">
        <v>1104</v>
      </c>
      <c r="M192" s="7">
        <v>43374</v>
      </c>
      <c r="N192" s="1" t="s">
        <v>1105</v>
      </c>
      <c r="O192" s="1" t="s">
        <v>1106</v>
      </c>
      <c r="P192" s="7">
        <v>43376</v>
      </c>
      <c r="Q192" s="1" t="s">
        <v>1107</v>
      </c>
      <c r="R192" s="1">
        <v>416</v>
      </c>
      <c r="S192" s="10" t="s">
        <v>71</v>
      </c>
      <c r="T192" s="299">
        <v>43376</v>
      </c>
      <c r="U192" s="10">
        <v>28000</v>
      </c>
      <c r="V192" s="12" t="s">
        <v>1073</v>
      </c>
      <c r="W192" s="1" t="s">
        <v>122</v>
      </c>
      <c r="X192" s="12"/>
      <c r="Y192" s="13"/>
      <c r="Z192" s="13">
        <v>29319</v>
      </c>
      <c r="AA192" s="15"/>
      <c r="AC192" s="10" t="s">
        <v>1013</v>
      </c>
      <c r="AD192" s="1" t="s">
        <v>201</v>
      </c>
      <c r="AE192" s="10" t="s">
        <v>1090</v>
      </c>
      <c r="AF192" s="19" t="e">
        <f t="shared" si="12"/>
        <v>#VALUE!</v>
      </c>
      <c r="AG192" s="291">
        <v>43390</v>
      </c>
      <c r="AH192" s="1" t="s">
        <v>146</v>
      </c>
      <c r="AI192" s="10">
        <v>207</v>
      </c>
      <c r="AJ192" s="7">
        <v>43374</v>
      </c>
      <c r="AK192" s="1">
        <v>31000</v>
      </c>
      <c r="AL192" s="1" t="s">
        <v>122</v>
      </c>
      <c r="AM192" s="1">
        <v>207</v>
      </c>
      <c r="AN192" s="291">
        <v>43375</v>
      </c>
      <c r="AP192" s="95" t="s">
        <v>1097</v>
      </c>
      <c r="AQ192" s="291">
        <v>43398</v>
      </c>
      <c r="AR192" s="120">
        <v>43434</v>
      </c>
      <c r="AS192" s="1">
        <f t="shared" si="14"/>
        <v>48</v>
      </c>
      <c r="AT192" s="1" t="s">
        <v>112</v>
      </c>
      <c r="AU192" s="291">
        <v>43416</v>
      </c>
      <c r="AV192" s="17">
        <f t="shared" si="13"/>
        <v>1681</v>
      </c>
      <c r="AW192">
        <f t="shared" si="5"/>
        <v>11</v>
      </c>
    </row>
    <row r="193" spans="1:71" ht="15.75" customHeight="1">
      <c r="A193" s="1"/>
      <c r="B193" s="1" t="s">
        <v>103</v>
      </c>
      <c r="C193" s="1" t="s">
        <v>133</v>
      </c>
      <c r="D193" s="1" t="s">
        <v>107</v>
      </c>
      <c r="E193" s="1" t="s">
        <v>109</v>
      </c>
      <c r="G193" s="1" t="s">
        <v>882</v>
      </c>
      <c r="I193" s="30" t="s">
        <v>1108</v>
      </c>
      <c r="J193" s="291">
        <v>43367</v>
      </c>
      <c r="K193" s="20">
        <f t="shared" si="10"/>
        <v>9</v>
      </c>
      <c r="L193" s="1" t="s">
        <v>884</v>
      </c>
      <c r="M193" s="7">
        <v>43370</v>
      </c>
      <c r="N193" s="1" t="s">
        <v>1109</v>
      </c>
      <c r="O193" s="1" t="s">
        <v>884</v>
      </c>
      <c r="P193" s="7">
        <v>43370</v>
      </c>
      <c r="Q193" s="1" t="s">
        <v>773</v>
      </c>
      <c r="S193" s="10"/>
      <c r="T193" s="299"/>
      <c r="U193" s="10"/>
      <c r="V193" s="12"/>
      <c r="W193" s="1"/>
      <c r="X193" s="12"/>
      <c r="Y193" s="13"/>
      <c r="Z193" s="13"/>
      <c r="AA193" s="15"/>
      <c r="AC193" s="10"/>
      <c r="AD193" s="1"/>
      <c r="AE193" s="10" t="s">
        <v>126</v>
      </c>
      <c r="AF193" s="19" t="e">
        <f t="shared" si="12"/>
        <v>#VALUE!</v>
      </c>
      <c r="AI193" s="10">
        <v>192</v>
      </c>
      <c r="AJ193" s="7">
        <v>43370</v>
      </c>
      <c r="AK193" s="1">
        <v>127597</v>
      </c>
      <c r="AL193" s="1" t="s">
        <v>122</v>
      </c>
      <c r="AM193" s="1">
        <v>190</v>
      </c>
      <c r="AN193" s="291">
        <v>43374</v>
      </c>
      <c r="AR193" s="10"/>
      <c r="AS193" s="1">
        <f t="shared" si="14"/>
        <v>0</v>
      </c>
      <c r="AT193" s="1" t="s">
        <v>112</v>
      </c>
      <c r="AU193" s="291">
        <v>43395</v>
      </c>
      <c r="AV193" s="17">
        <f t="shared" si="13"/>
        <v>127597</v>
      </c>
      <c r="AW193">
        <f t="shared" si="5"/>
        <v>10</v>
      </c>
    </row>
    <row r="194" spans="1:71" ht="15.75" customHeight="1">
      <c r="A194" s="1"/>
      <c r="B194" s="1" t="s">
        <v>103</v>
      </c>
      <c r="C194" s="1" t="s">
        <v>133</v>
      </c>
      <c r="D194" s="1" t="s">
        <v>107</v>
      </c>
      <c r="E194" s="1" t="s">
        <v>109</v>
      </c>
      <c r="G194" s="1" t="s">
        <v>882</v>
      </c>
      <c r="I194" s="30" t="s">
        <v>1110</v>
      </c>
      <c r="J194" s="291">
        <v>43367</v>
      </c>
      <c r="K194" s="20">
        <f t="shared" si="10"/>
        <v>9</v>
      </c>
      <c r="L194" s="1" t="s">
        <v>884</v>
      </c>
      <c r="M194" s="7">
        <v>43370</v>
      </c>
      <c r="N194" s="1" t="s">
        <v>1109</v>
      </c>
      <c r="O194" s="1" t="s">
        <v>884</v>
      </c>
      <c r="P194" s="7">
        <v>43370</v>
      </c>
      <c r="Q194" s="1" t="s">
        <v>773</v>
      </c>
      <c r="S194" s="10"/>
      <c r="T194" s="299"/>
      <c r="U194" s="10"/>
      <c r="V194" s="12"/>
      <c r="W194" s="1"/>
      <c r="X194" s="12"/>
      <c r="Y194" s="13"/>
      <c r="Z194" s="13"/>
      <c r="AA194" s="15"/>
      <c r="AC194" s="10"/>
      <c r="AD194" s="1"/>
      <c r="AE194" s="10" t="s">
        <v>126</v>
      </c>
      <c r="AF194" s="19" t="e">
        <f t="shared" si="12"/>
        <v>#VALUE!</v>
      </c>
      <c r="AI194" s="10">
        <v>192</v>
      </c>
      <c r="AJ194" s="7">
        <v>43370</v>
      </c>
      <c r="AK194" s="1">
        <v>133327</v>
      </c>
      <c r="AL194" s="1" t="s">
        <v>122</v>
      </c>
      <c r="AM194" s="1">
        <v>190</v>
      </c>
      <c r="AN194" s="291">
        <v>43374</v>
      </c>
      <c r="AR194" s="122"/>
      <c r="AS194" s="1">
        <f t="shared" si="14"/>
        <v>0</v>
      </c>
      <c r="AT194" s="1" t="s">
        <v>112</v>
      </c>
      <c r="AU194" s="291">
        <v>43395</v>
      </c>
      <c r="AV194" s="17">
        <f t="shared" si="13"/>
        <v>133327</v>
      </c>
      <c r="AW194">
        <f t="shared" si="5"/>
        <v>10</v>
      </c>
    </row>
    <row r="195" spans="1:71" ht="15.75" customHeight="1">
      <c r="A195" s="1"/>
      <c r="B195" s="1" t="s">
        <v>103</v>
      </c>
      <c r="C195" s="1" t="s">
        <v>133</v>
      </c>
      <c r="D195" s="1" t="s">
        <v>107</v>
      </c>
      <c r="E195" s="1" t="s">
        <v>109</v>
      </c>
      <c r="G195" s="1" t="s">
        <v>149</v>
      </c>
      <c r="I195" s="30" t="s">
        <v>1111</v>
      </c>
      <c r="J195" s="291">
        <v>43375</v>
      </c>
      <c r="K195" s="20">
        <f t="shared" si="10"/>
        <v>10</v>
      </c>
      <c r="L195" s="1" t="s">
        <v>1084</v>
      </c>
      <c r="M195" s="7">
        <v>43375</v>
      </c>
      <c r="N195" s="1" t="s">
        <v>1112</v>
      </c>
      <c r="O195" s="1" t="s">
        <v>1084</v>
      </c>
      <c r="P195" s="7">
        <v>43375</v>
      </c>
      <c r="Q195" s="1" t="s">
        <v>773</v>
      </c>
      <c r="S195" s="10"/>
      <c r="T195" s="299"/>
      <c r="U195" s="10">
        <v>150000</v>
      </c>
      <c r="V195" s="12" t="s">
        <v>121</v>
      </c>
      <c r="W195" s="1" t="s">
        <v>122</v>
      </c>
      <c r="X195" s="12"/>
      <c r="Y195" s="13"/>
      <c r="Z195" s="13">
        <v>150000</v>
      </c>
      <c r="AA195" s="15"/>
      <c r="AC195" s="10"/>
      <c r="AD195" s="1"/>
      <c r="AE195" s="10" t="s">
        <v>126</v>
      </c>
      <c r="AF195" s="19" t="e">
        <f t="shared" si="12"/>
        <v>#VALUE!</v>
      </c>
      <c r="AG195" s="291" t="s">
        <v>1113</v>
      </c>
      <c r="AI195" s="10"/>
      <c r="AK195" s="1">
        <v>348100</v>
      </c>
      <c r="AL195" s="1" t="s">
        <v>122</v>
      </c>
      <c r="AR195" s="10"/>
      <c r="AS195" s="1">
        <f t="shared" si="14"/>
        <v>0</v>
      </c>
      <c r="AT195" s="1" t="s">
        <v>112</v>
      </c>
      <c r="AU195" s="291">
        <v>43390</v>
      </c>
      <c r="AV195" s="17">
        <f t="shared" si="13"/>
        <v>198100</v>
      </c>
      <c r="AW195">
        <f t="shared" si="5"/>
        <v>10</v>
      </c>
    </row>
    <row r="196" spans="1:71" ht="15.75" customHeight="1">
      <c r="A196" s="1"/>
      <c r="B196" s="1" t="s">
        <v>103</v>
      </c>
      <c r="C196" s="1" t="s">
        <v>912</v>
      </c>
      <c r="D196" s="1" t="s">
        <v>104</v>
      </c>
      <c r="E196" s="1" t="s">
        <v>109</v>
      </c>
      <c r="G196" s="1" t="s">
        <v>1033</v>
      </c>
      <c r="I196" s="30" t="s">
        <v>1114</v>
      </c>
      <c r="J196" s="291">
        <v>43374</v>
      </c>
      <c r="K196" s="20">
        <f t="shared" si="10"/>
        <v>10</v>
      </c>
      <c r="L196" s="1" t="s">
        <v>735</v>
      </c>
      <c r="M196" s="7">
        <v>43376</v>
      </c>
      <c r="N196" s="1" t="s">
        <v>1035</v>
      </c>
      <c r="O196" s="1" t="s">
        <v>1036</v>
      </c>
      <c r="P196" s="7">
        <v>43377</v>
      </c>
      <c r="Q196" s="1" t="s">
        <v>1037</v>
      </c>
      <c r="R196" s="1">
        <v>417</v>
      </c>
      <c r="S196" s="10" t="s">
        <v>71</v>
      </c>
      <c r="T196" s="299">
        <v>43375</v>
      </c>
      <c r="U196" s="10">
        <v>33000</v>
      </c>
      <c r="V196" s="12" t="s">
        <v>1073</v>
      </c>
      <c r="W196" s="1" t="s">
        <v>122</v>
      </c>
      <c r="X196" s="12"/>
      <c r="Y196" s="13"/>
      <c r="Z196" s="13">
        <v>34555</v>
      </c>
      <c r="AA196" s="15"/>
      <c r="AC196" s="10">
        <v>10</v>
      </c>
      <c r="AD196" s="1" t="s">
        <v>201</v>
      </c>
      <c r="AE196" s="10" t="s">
        <v>1090</v>
      </c>
      <c r="AF196" s="19" t="e">
        <f t="shared" si="12"/>
        <v>#VALUE!</v>
      </c>
      <c r="AG196" s="291">
        <v>43392</v>
      </c>
      <c r="AH196" s="1" t="s">
        <v>170</v>
      </c>
      <c r="AI196" s="10">
        <v>210</v>
      </c>
      <c r="AJ196" s="7">
        <v>43376</v>
      </c>
      <c r="AK196" s="1">
        <v>36000</v>
      </c>
      <c r="AL196" s="1" t="s">
        <v>122</v>
      </c>
      <c r="AM196" s="1">
        <v>210</v>
      </c>
      <c r="AN196" s="291">
        <v>43377</v>
      </c>
      <c r="AP196" s="1" t="s">
        <v>877</v>
      </c>
      <c r="AQ196" s="291">
        <v>43388</v>
      </c>
      <c r="AR196" s="122">
        <v>43390</v>
      </c>
      <c r="AS196" s="1">
        <f t="shared" si="14"/>
        <v>42</v>
      </c>
      <c r="AT196" s="1" t="s">
        <v>112</v>
      </c>
      <c r="AU196" s="291">
        <v>43390</v>
      </c>
      <c r="AV196" s="17">
        <f t="shared" si="13"/>
        <v>1445</v>
      </c>
      <c r="AW196">
        <f t="shared" si="5"/>
        <v>10</v>
      </c>
    </row>
    <row r="197" spans="1:71" ht="15.75" customHeight="1">
      <c r="A197" s="1"/>
      <c r="B197" s="1" t="s">
        <v>103</v>
      </c>
      <c r="C197" s="1" t="s">
        <v>912</v>
      </c>
      <c r="D197" s="1" t="s">
        <v>104</v>
      </c>
      <c r="E197" s="1" t="s">
        <v>109</v>
      </c>
      <c r="G197" s="1" t="s">
        <v>1027</v>
      </c>
      <c r="I197" s="30" t="s">
        <v>1115</v>
      </c>
      <c r="J197" s="291">
        <v>43374</v>
      </c>
      <c r="K197" s="20">
        <f t="shared" si="10"/>
        <v>10</v>
      </c>
      <c r="L197" s="1" t="s">
        <v>1029</v>
      </c>
      <c r="M197" s="7">
        <v>43375</v>
      </c>
      <c r="N197" s="1" t="s">
        <v>1030</v>
      </c>
      <c r="O197" s="1" t="s">
        <v>949</v>
      </c>
      <c r="P197" s="7">
        <v>43376</v>
      </c>
      <c r="Q197" s="1" t="s">
        <v>1116</v>
      </c>
      <c r="R197" s="1">
        <v>920</v>
      </c>
      <c r="S197" s="10" t="s">
        <v>71</v>
      </c>
      <c r="T197" s="299">
        <v>43376</v>
      </c>
      <c r="U197" s="10">
        <v>17000</v>
      </c>
      <c r="V197" s="12" t="s">
        <v>1073</v>
      </c>
      <c r="W197" s="1" t="s">
        <v>122</v>
      </c>
      <c r="X197" s="12"/>
      <c r="Y197" s="13"/>
      <c r="Z197" s="13">
        <v>17801</v>
      </c>
      <c r="AA197" s="15"/>
      <c r="AC197" s="10" t="s">
        <v>910</v>
      </c>
      <c r="AD197" s="1" t="s">
        <v>201</v>
      </c>
      <c r="AE197" s="10" t="s">
        <v>126</v>
      </c>
      <c r="AF197" s="19" t="e">
        <f t="shared" si="12"/>
        <v>#VALUE!</v>
      </c>
      <c r="AG197" s="291">
        <v>43402</v>
      </c>
      <c r="AH197" s="1" t="s">
        <v>1117</v>
      </c>
      <c r="AI197" s="124">
        <v>209</v>
      </c>
      <c r="AJ197" s="7">
        <v>43375</v>
      </c>
      <c r="AK197" s="1">
        <v>24000</v>
      </c>
      <c r="AL197" s="1" t="s">
        <v>122</v>
      </c>
      <c r="AM197" s="1">
        <v>209</v>
      </c>
      <c r="AN197" s="291">
        <v>43376</v>
      </c>
      <c r="AP197" s="30" t="s">
        <v>1118</v>
      </c>
      <c r="AQ197" s="291">
        <v>43398</v>
      </c>
      <c r="AR197" s="120">
        <v>43434</v>
      </c>
      <c r="AS197" s="1">
        <f t="shared" si="14"/>
        <v>48</v>
      </c>
      <c r="AT197" s="1" t="s">
        <v>112</v>
      </c>
      <c r="AU197" s="291">
        <v>43418</v>
      </c>
      <c r="AV197" s="17">
        <f t="shared" si="13"/>
        <v>6199</v>
      </c>
      <c r="AW197">
        <f t="shared" si="5"/>
        <v>11</v>
      </c>
    </row>
    <row r="198" spans="1:71" ht="15.75" customHeight="1">
      <c r="A198" s="1"/>
      <c r="B198" s="1" t="s">
        <v>103</v>
      </c>
      <c r="C198" s="1" t="s">
        <v>104</v>
      </c>
      <c r="D198" s="1" t="s">
        <v>107</v>
      </c>
      <c r="E198" s="1" t="s">
        <v>109</v>
      </c>
      <c r="G198" s="1" t="s">
        <v>111</v>
      </c>
      <c r="I198" s="30" t="s">
        <v>1119</v>
      </c>
      <c r="J198" s="291">
        <v>43374</v>
      </c>
      <c r="K198" s="20">
        <f t="shared" si="10"/>
        <v>10</v>
      </c>
      <c r="L198" s="8" t="s">
        <v>865</v>
      </c>
      <c r="M198" s="7">
        <v>43376</v>
      </c>
      <c r="N198" s="1" t="s">
        <v>866</v>
      </c>
      <c r="O198" s="8" t="s">
        <v>557</v>
      </c>
      <c r="P198" s="93">
        <v>43384</v>
      </c>
      <c r="Q198" s="1" t="s">
        <v>592</v>
      </c>
      <c r="R198" s="1">
        <v>886</v>
      </c>
      <c r="S198" s="10" t="s">
        <v>71</v>
      </c>
      <c r="T198" s="299">
        <v>43385</v>
      </c>
      <c r="U198" s="10">
        <v>149000</v>
      </c>
      <c r="V198" s="12" t="s">
        <v>1073</v>
      </c>
      <c r="W198" s="1" t="s">
        <v>122</v>
      </c>
      <c r="X198" s="12"/>
      <c r="Y198" s="13"/>
      <c r="Z198" s="13">
        <v>156021</v>
      </c>
      <c r="AA198" s="15"/>
      <c r="AB198" s="1" t="s">
        <v>112</v>
      </c>
      <c r="AC198" s="10">
        <v>10</v>
      </c>
      <c r="AD198" s="1" t="s">
        <v>125</v>
      </c>
      <c r="AE198" s="10" t="s">
        <v>126</v>
      </c>
      <c r="AF198" s="19" t="e">
        <f t="shared" si="12"/>
        <v>#VALUE!</v>
      </c>
      <c r="AG198" s="291">
        <v>43405</v>
      </c>
      <c r="AH198" s="1" t="s">
        <v>1120</v>
      </c>
      <c r="AI198" s="10">
        <v>233</v>
      </c>
      <c r="AJ198" s="7">
        <v>43376</v>
      </c>
      <c r="AK198" s="1">
        <v>176000</v>
      </c>
      <c r="AL198" s="1" t="s">
        <v>122</v>
      </c>
      <c r="AM198" s="1">
        <v>235</v>
      </c>
      <c r="AN198" s="291">
        <v>43384</v>
      </c>
      <c r="AP198" s="95" t="s">
        <v>1121</v>
      </c>
      <c r="AQ198" s="291">
        <v>43398</v>
      </c>
      <c r="AR198" s="120">
        <v>43434</v>
      </c>
      <c r="AS198" s="1">
        <f t="shared" si="14"/>
        <v>48</v>
      </c>
      <c r="AT198" s="1" t="s">
        <v>112</v>
      </c>
      <c r="AU198" s="291">
        <v>43403</v>
      </c>
      <c r="AV198" s="17">
        <f t="shared" si="13"/>
        <v>19979</v>
      </c>
      <c r="AW198">
        <f t="shared" si="5"/>
        <v>10</v>
      </c>
    </row>
    <row r="199" spans="1:71" ht="15.75" customHeight="1">
      <c r="A199" s="1"/>
      <c r="B199" s="1" t="s">
        <v>103</v>
      </c>
      <c r="C199" s="1" t="s">
        <v>912</v>
      </c>
      <c r="D199" s="1" t="s">
        <v>104</v>
      </c>
      <c r="E199" s="1" t="s">
        <v>109</v>
      </c>
      <c r="G199" s="1" t="s">
        <v>913</v>
      </c>
      <c r="I199" s="30" t="s">
        <v>1122</v>
      </c>
      <c r="J199" s="291">
        <v>43374</v>
      </c>
      <c r="K199" s="20">
        <f t="shared" si="10"/>
        <v>10</v>
      </c>
      <c r="L199" s="1" t="s">
        <v>776</v>
      </c>
      <c r="M199" s="7">
        <v>43375</v>
      </c>
      <c r="N199" s="1" t="s">
        <v>915</v>
      </c>
      <c r="O199" s="1" t="s">
        <v>1123</v>
      </c>
      <c r="P199" s="93">
        <v>43384</v>
      </c>
      <c r="Q199" s="1" t="s">
        <v>1124</v>
      </c>
      <c r="R199" s="1">
        <v>338</v>
      </c>
      <c r="S199" s="10" t="s">
        <v>71</v>
      </c>
      <c r="T199" s="299">
        <v>43376</v>
      </c>
      <c r="U199" s="10">
        <v>40000</v>
      </c>
      <c r="V199" s="12" t="s">
        <v>1073</v>
      </c>
      <c r="W199" s="1" t="s">
        <v>122</v>
      </c>
      <c r="X199" s="12"/>
      <c r="Y199" s="13"/>
      <c r="Z199" s="13">
        <v>41885</v>
      </c>
      <c r="AA199" s="15"/>
      <c r="AC199" s="10">
        <v>10</v>
      </c>
      <c r="AD199" s="1" t="s">
        <v>201</v>
      </c>
      <c r="AE199" s="10" t="s">
        <v>126</v>
      </c>
      <c r="AF199" s="19" t="e">
        <f t="shared" si="12"/>
        <v>#VALUE!</v>
      </c>
      <c r="AG199" s="291">
        <v>43390</v>
      </c>
      <c r="AH199" s="1" t="s">
        <v>146</v>
      </c>
      <c r="AI199" s="10">
        <v>208</v>
      </c>
      <c r="AJ199" s="7">
        <v>43375</v>
      </c>
      <c r="AK199" s="1">
        <v>46000</v>
      </c>
      <c r="AL199" s="1" t="s">
        <v>122</v>
      </c>
      <c r="AM199" s="1">
        <v>208</v>
      </c>
      <c r="AN199" s="291">
        <v>43376</v>
      </c>
      <c r="AP199" s="1" t="s">
        <v>1125</v>
      </c>
      <c r="AQ199" s="291">
        <v>43390</v>
      </c>
      <c r="AR199" s="80">
        <v>43405</v>
      </c>
      <c r="AS199" s="1">
        <f t="shared" si="14"/>
        <v>44</v>
      </c>
      <c r="AT199" s="1" t="s">
        <v>112</v>
      </c>
      <c r="AU199" s="291">
        <v>43427</v>
      </c>
      <c r="AV199" s="17">
        <f t="shared" si="13"/>
        <v>4115</v>
      </c>
      <c r="AW199">
        <f t="shared" si="5"/>
        <v>11</v>
      </c>
    </row>
    <row r="200" spans="1:71" ht="15.75" customHeight="1">
      <c r="A200" s="1"/>
      <c r="B200" s="1" t="s">
        <v>103</v>
      </c>
      <c r="C200" s="101" t="s">
        <v>104</v>
      </c>
      <c r="D200" s="101" t="s">
        <v>104</v>
      </c>
      <c r="E200" s="101" t="s">
        <v>109</v>
      </c>
      <c r="F200" s="101"/>
      <c r="G200" s="101" t="s">
        <v>111</v>
      </c>
      <c r="H200" s="101"/>
      <c r="I200" s="127" t="s">
        <v>1126</v>
      </c>
      <c r="J200" s="292">
        <v>43374</v>
      </c>
      <c r="K200" s="104">
        <f t="shared" si="10"/>
        <v>10</v>
      </c>
      <c r="L200" s="101" t="s">
        <v>776</v>
      </c>
      <c r="M200" s="103">
        <v>43375</v>
      </c>
      <c r="N200" s="101" t="s">
        <v>866</v>
      </c>
      <c r="O200" s="101" t="s">
        <v>1127</v>
      </c>
      <c r="P200" s="101"/>
      <c r="Q200" s="101" t="s">
        <v>1128</v>
      </c>
      <c r="R200" s="101"/>
      <c r="S200" s="106"/>
      <c r="T200" s="302"/>
      <c r="U200" s="106">
        <v>0</v>
      </c>
      <c r="V200" s="107" t="s">
        <v>1073</v>
      </c>
      <c r="W200" s="101" t="s">
        <v>122</v>
      </c>
      <c r="X200" s="107"/>
      <c r="Y200" s="108"/>
      <c r="Z200" s="108">
        <v>0</v>
      </c>
      <c r="AA200" s="109"/>
      <c r="AB200" s="101"/>
      <c r="AC200" s="106">
        <v>10</v>
      </c>
      <c r="AD200" s="101" t="s">
        <v>201</v>
      </c>
      <c r="AE200" s="106" t="s">
        <v>126</v>
      </c>
      <c r="AF200" s="110" t="e">
        <f t="shared" si="12"/>
        <v>#VALUE!</v>
      </c>
      <c r="AG200" s="292" t="s">
        <v>89</v>
      </c>
      <c r="AH200" s="101"/>
      <c r="AI200" s="106"/>
      <c r="AJ200" s="101"/>
      <c r="AK200" s="101">
        <v>0</v>
      </c>
      <c r="AL200" s="101" t="s">
        <v>122</v>
      </c>
      <c r="AM200" s="101">
        <v>235</v>
      </c>
      <c r="AN200" s="292">
        <v>43384</v>
      </c>
      <c r="AO200" s="101"/>
      <c r="AP200" s="101"/>
      <c r="AQ200" s="292"/>
      <c r="AR200" s="106"/>
      <c r="AS200" s="101">
        <f t="shared" si="14"/>
        <v>0</v>
      </c>
      <c r="AT200" s="101" t="s">
        <v>888</v>
      </c>
      <c r="AU200" s="292"/>
      <c r="AV200" s="111">
        <f t="shared" si="13"/>
        <v>0</v>
      </c>
      <c r="AW200" s="101">
        <f t="shared" si="5"/>
        <v>1</v>
      </c>
      <c r="AX200" s="101"/>
      <c r="AY200" s="101"/>
      <c r="AZ200" s="101"/>
      <c r="BA200" s="101"/>
      <c r="BB200" s="101"/>
      <c r="BC200" s="101"/>
      <c r="BD200" s="101"/>
      <c r="BE200" s="185"/>
      <c r="BF200" s="185"/>
      <c r="BG200" s="185"/>
      <c r="BH200" s="185"/>
      <c r="BI200" s="185"/>
      <c r="BJ200" s="101"/>
      <c r="BK200" s="101"/>
      <c r="BL200" s="101"/>
      <c r="BM200" s="101"/>
      <c r="BN200" s="101"/>
      <c r="BO200" s="101"/>
      <c r="BP200" s="101"/>
      <c r="BQ200" s="101"/>
      <c r="BR200" s="101"/>
      <c r="BS200" s="101"/>
    </row>
    <row r="201" spans="1:71" ht="15.75" customHeight="1">
      <c r="A201" s="1"/>
      <c r="B201" s="1" t="s">
        <v>103</v>
      </c>
      <c r="C201" s="1" t="s">
        <v>912</v>
      </c>
      <c r="D201" s="1" t="s">
        <v>104</v>
      </c>
      <c r="E201" s="1" t="s">
        <v>109</v>
      </c>
      <c r="G201" s="1" t="s">
        <v>1027</v>
      </c>
      <c r="I201" s="30" t="s">
        <v>1129</v>
      </c>
      <c r="J201" s="291">
        <v>43374</v>
      </c>
      <c r="K201" s="20">
        <f t="shared" si="10"/>
        <v>10</v>
      </c>
      <c r="L201" s="1" t="s">
        <v>1029</v>
      </c>
      <c r="M201" s="7">
        <v>43376</v>
      </c>
      <c r="N201" s="1" t="s">
        <v>1030</v>
      </c>
      <c r="O201" s="1" t="s">
        <v>949</v>
      </c>
      <c r="P201" s="7">
        <v>43377</v>
      </c>
      <c r="Q201" s="1" t="s">
        <v>1130</v>
      </c>
      <c r="R201" s="1">
        <v>505</v>
      </c>
      <c r="S201" s="10" t="s">
        <v>71</v>
      </c>
      <c r="T201" s="299">
        <v>43378</v>
      </c>
      <c r="U201" s="10">
        <v>17000</v>
      </c>
      <c r="V201" s="12" t="s">
        <v>1073</v>
      </c>
      <c r="W201" s="1" t="s">
        <v>122</v>
      </c>
      <c r="X201" s="12"/>
      <c r="Y201" s="13"/>
      <c r="Z201" s="13">
        <v>17801</v>
      </c>
      <c r="AA201" s="15"/>
      <c r="AC201" s="10" t="s">
        <v>1013</v>
      </c>
      <c r="AD201" s="1" t="s">
        <v>201</v>
      </c>
      <c r="AE201" s="10" t="s">
        <v>126</v>
      </c>
      <c r="AF201" s="19" t="e">
        <f t="shared" si="12"/>
        <v>#VALUE!</v>
      </c>
      <c r="AG201" s="291">
        <v>43385</v>
      </c>
      <c r="AH201" s="1" t="s">
        <v>170</v>
      </c>
      <c r="AI201" s="124">
        <v>211</v>
      </c>
      <c r="AJ201" s="7">
        <v>43376</v>
      </c>
      <c r="AK201" s="1">
        <v>24000</v>
      </c>
      <c r="AL201" s="1" t="s">
        <v>122</v>
      </c>
      <c r="AM201" s="1">
        <v>211</v>
      </c>
      <c r="AN201" s="291">
        <v>43377</v>
      </c>
      <c r="AP201" s="95" t="s">
        <v>1131</v>
      </c>
      <c r="AQ201" s="291">
        <v>43390</v>
      </c>
      <c r="AR201" s="80">
        <v>43409</v>
      </c>
      <c r="AS201" s="1">
        <f t="shared" si="14"/>
        <v>45</v>
      </c>
      <c r="AT201" s="1" t="s">
        <v>112</v>
      </c>
      <c r="AU201" s="291">
        <v>43405</v>
      </c>
      <c r="AV201" s="17">
        <f t="shared" si="13"/>
        <v>6199</v>
      </c>
      <c r="AW201">
        <f t="shared" si="5"/>
        <v>11</v>
      </c>
    </row>
    <row r="202" spans="1:71" ht="15.75" customHeight="1">
      <c r="A202" s="1"/>
      <c r="B202" s="1" t="s">
        <v>103</v>
      </c>
      <c r="C202" s="1" t="s">
        <v>104</v>
      </c>
      <c r="D202" s="1" t="s">
        <v>104</v>
      </c>
      <c r="E202" s="1" t="s">
        <v>109</v>
      </c>
      <c r="G202" s="1" t="s">
        <v>111</v>
      </c>
      <c r="I202" s="30" t="s">
        <v>1132</v>
      </c>
      <c r="J202" s="291">
        <v>43375</v>
      </c>
      <c r="K202" s="20">
        <f t="shared" si="10"/>
        <v>10</v>
      </c>
      <c r="L202" s="1" t="s">
        <v>776</v>
      </c>
      <c r="M202" s="7">
        <v>43376</v>
      </c>
      <c r="N202" s="1" t="s">
        <v>116</v>
      </c>
      <c r="O202" s="1" t="s">
        <v>1127</v>
      </c>
      <c r="P202" s="7">
        <v>43378</v>
      </c>
      <c r="Q202" s="1" t="s">
        <v>1133</v>
      </c>
      <c r="R202" s="1">
        <v>53</v>
      </c>
      <c r="S202" s="10" t="s">
        <v>71</v>
      </c>
      <c r="T202" s="299">
        <v>43378</v>
      </c>
      <c r="U202" s="10">
        <v>70000</v>
      </c>
      <c r="V202" s="12" t="s">
        <v>1073</v>
      </c>
      <c r="W202" s="1" t="s">
        <v>122</v>
      </c>
      <c r="X202" s="12"/>
      <c r="Y202" s="13"/>
      <c r="Z202" s="13">
        <v>73298</v>
      </c>
      <c r="AA202" s="15"/>
      <c r="AC202" s="10">
        <v>10</v>
      </c>
      <c r="AD202" s="1" t="s">
        <v>201</v>
      </c>
      <c r="AE202" s="10" t="s">
        <v>126</v>
      </c>
      <c r="AF202" s="19" t="e">
        <f t="shared" si="12"/>
        <v>#VALUE!</v>
      </c>
      <c r="AG202" s="291">
        <v>43403</v>
      </c>
      <c r="AH202" s="1" t="s">
        <v>253</v>
      </c>
      <c r="AI202" s="10">
        <v>214</v>
      </c>
      <c r="AJ202" s="7">
        <v>43376</v>
      </c>
      <c r="AK202" s="1">
        <v>84000</v>
      </c>
      <c r="AL202" s="1" t="s">
        <v>122</v>
      </c>
      <c r="AM202" s="1">
        <v>214</v>
      </c>
      <c r="AN202" s="291">
        <v>43378</v>
      </c>
      <c r="AP202" s="1" t="s">
        <v>1134</v>
      </c>
      <c r="AQ202" s="291">
        <v>43405</v>
      </c>
      <c r="AR202" s="120">
        <v>43434</v>
      </c>
      <c r="AS202" s="1">
        <f t="shared" si="14"/>
        <v>48</v>
      </c>
      <c r="AT202" s="1" t="s">
        <v>112</v>
      </c>
      <c r="AU202" s="291">
        <v>43417</v>
      </c>
      <c r="AV202" s="17">
        <f t="shared" si="13"/>
        <v>10702</v>
      </c>
      <c r="AW202">
        <f t="shared" si="5"/>
        <v>11</v>
      </c>
    </row>
    <row r="203" spans="1:71" ht="15.75" customHeight="1">
      <c r="A203" s="1"/>
      <c r="B203" s="1" t="s">
        <v>103</v>
      </c>
      <c r="C203" s="1" t="s">
        <v>912</v>
      </c>
      <c r="D203" s="1" t="s">
        <v>107</v>
      </c>
      <c r="E203" s="1" t="s">
        <v>109</v>
      </c>
      <c r="G203" s="1" t="s">
        <v>1027</v>
      </c>
      <c r="I203" s="30" t="s">
        <v>1135</v>
      </c>
      <c r="J203" s="291">
        <v>43375</v>
      </c>
      <c r="K203" s="20">
        <f t="shared" si="10"/>
        <v>10</v>
      </c>
      <c r="L203" s="1" t="s">
        <v>1029</v>
      </c>
      <c r="M203" s="7">
        <v>43377</v>
      </c>
      <c r="N203" s="1" t="s">
        <v>1030</v>
      </c>
      <c r="O203" s="1" t="s">
        <v>949</v>
      </c>
      <c r="P203" s="7">
        <v>43378</v>
      </c>
      <c r="Q203" s="1" t="s">
        <v>1136</v>
      </c>
      <c r="R203" s="1">
        <v>1595</v>
      </c>
      <c r="S203" s="10" t="s">
        <v>71</v>
      </c>
      <c r="T203" s="299">
        <v>43378</v>
      </c>
      <c r="U203" s="10">
        <v>17000</v>
      </c>
      <c r="V203" s="12" t="s">
        <v>1073</v>
      </c>
      <c r="W203" s="1" t="s">
        <v>122</v>
      </c>
      <c r="X203" s="12"/>
      <c r="Y203" s="13"/>
      <c r="Z203" s="13">
        <v>17801</v>
      </c>
      <c r="AA203" s="15"/>
      <c r="AC203" s="10" t="s">
        <v>1013</v>
      </c>
      <c r="AD203" s="1" t="s">
        <v>201</v>
      </c>
      <c r="AE203" s="10" t="s">
        <v>126</v>
      </c>
      <c r="AF203" s="19" t="e">
        <f t="shared" si="12"/>
        <v>#VALUE!</v>
      </c>
      <c r="AG203" s="291">
        <v>43390</v>
      </c>
      <c r="AH203" s="1" t="s">
        <v>146</v>
      </c>
      <c r="AI203" s="124">
        <v>212</v>
      </c>
      <c r="AJ203" s="7">
        <v>43377</v>
      </c>
      <c r="AK203" s="1">
        <v>23000</v>
      </c>
      <c r="AL203" s="1" t="s">
        <v>122</v>
      </c>
      <c r="AM203" s="1">
        <v>212</v>
      </c>
      <c r="AN203" s="291">
        <v>43378</v>
      </c>
      <c r="AP203" s="1" t="s">
        <v>1131</v>
      </c>
      <c r="AQ203" s="291">
        <v>43390</v>
      </c>
      <c r="AR203" s="80">
        <v>43412</v>
      </c>
      <c r="AS203" s="1">
        <f t="shared" si="14"/>
        <v>45</v>
      </c>
      <c r="AT203" s="1" t="s">
        <v>112</v>
      </c>
      <c r="AU203" s="291">
        <v>43418</v>
      </c>
      <c r="AV203" s="17">
        <f t="shared" si="13"/>
        <v>5199</v>
      </c>
      <c r="AW203">
        <f t="shared" si="5"/>
        <v>11</v>
      </c>
    </row>
    <row r="204" spans="1:71" ht="15.75" customHeight="1">
      <c r="A204" s="1"/>
      <c r="B204" s="1" t="s">
        <v>103</v>
      </c>
      <c r="C204" s="1" t="s">
        <v>104</v>
      </c>
      <c r="D204" s="1" t="s">
        <v>107</v>
      </c>
      <c r="E204" s="1" t="s">
        <v>109</v>
      </c>
      <c r="G204" s="1" t="s">
        <v>268</v>
      </c>
      <c r="I204" s="30" t="s">
        <v>1137</v>
      </c>
      <c r="J204" s="291">
        <v>43375</v>
      </c>
      <c r="K204" s="20">
        <f t="shared" si="10"/>
        <v>10</v>
      </c>
      <c r="L204" s="1" t="s">
        <v>503</v>
      </c>
      <c r="M204" s="7">
        <v>43377</v>
      </c>
      <c r="N204" s="1" t="s">
        <v>900</v>
      </c>
      <c r="O204" s="1" t="s">
        <v>1138</v>
      </c>
      <c r="P204" s="7">
        <v>43382</v>
      </c>
      <c r="Q204" s="30" t="s">
        <v>879</v>
      </c>
      <c r="R204" s="1">
        <v>257</v>
      </c>
      <c r="S204" s="10" t="s">
        <v>71</v>
      </c>
      <c r="T204" s="299">
        <v>43381</v>
      </c>
      <c r="U204" s="10">
        <v>107000</v>
      </c>
      <c r="V204" s="12" t="s">
        <v>1073</v>
      </c>
      <c r="W204" s="1" t="s">
        <v>122</v>
      </c>
      <c r="X204" s="12"/>
      <c r="Y204" s="13"/>
      <c r="Z204" s="13">
        <v>107000</v>
      </c>
      <c r="AA204" s="15"/>
      <c r="AC204" s="10">
        <v>10</v>
      </c>
      <c r="AD204" s="1" t="s">
        <v>125</v>
      </c>
      <c r="AE204" s="10" t="s">
        <v>126</v>
      </c>
      <c r="AF204" s="19" t="e">
        <f t="shared" si="12"/>
        <v>#VALUE!</v>
      </c>
      <c r="AG204" s="291" t="s">
        <v>1139</v>
      </c>
      <c r="AI204" s="10">
        <v>220</v>
      </c>
      <c r="AJ204" s="7">
        <v>43377</v>
      </c>
      <c r="AK204" s="1">
        <v>123000</v>
      </c>
      <c r="AL204" s="1" t="s">
        <v>122</v>
      </c>
      <c r="AM204" s="1">
        <v>220</v>
      </c>
      <c r="AN204" s="291">
        <v>43381</v>
      </c>
      <c r="AP204" s="95" t="s">
        <v>1097</v>
      </c>
      <c r="AQ204" s="291">
        <v>43398</v>
      </c>
      <c r="AR204" s="120">
        <v>43434</v>
      </c>
      <c r="AS204" s="1">
        <f t="shared" si="14"/>
        <v>48</v>
      </c>
      <c r="AT204" s="1" t="s">
        <v>112</v>
      </c>
      <c r="AU204" s="291">
        <v>43423</v>
      </c>
      <c r="AV204" s="17">
        <f t="shared" si="13"/>
        <v>16000</v>
      </c>
      <c r="AW204">
        <f t="shared" si="5"/>
        <v>11</v>
      </c>
    </row>
    <row r="205" spans="1:71" ht="15.75" customHeight="1">
      <c r="A205" s="1"/>
      <c r="B205" s="1" t="s">
        <v>103</v>
      </c>
      <c r="C205" s="1" t="s">
        <v>912</v>
      </c>
      <c r="D205" s="1" t="s">
        <v>104</v>
      </c>
      <c r="E205" s="1" t="s">
        <v>109</v>
      </c>
      <c r="G205" s="1" t="s">
        <v>1091</v>
      </c>
      <c r="I205" s="30" t="s">
        <v>1140</v>
      </c>
      <c r="J205" s="291">
        <v>43375</v>
      </c>
      <c r="K205" s="20">
        <f t="shared" si="10"/>
        <v>10</v>
      </c>
      <c r="L205" s="8" t="s">
        <v>1141</v>
      </c>
      <c r="M205" s="7">
        <v>43377</v>
      </c>
      <c r="N205" s="1" t="s">
        <v>1105</v>
      </c>
      <c r="O205" s="1" t="s">
        <v>1142</v>
      </c>
      <c r="P205" s="7">
        <v>43378</v>
      </c>
      <c r="Q205" s="1" t="s">
        <v>1143</v>
      </c>
      <c r="R205" s="1">
        <v>271</v>
      </c>
      <c r="S205" s="10" t="s">
        <v>71</v>
      </c>
      <c r="T205" s="299">
        <v>43378</v>
      </c>
      <c r="U205" s="10">
        <v>14000</v>
      </c>
      <c r="V205" s="12" t="s">
        <v>1073</v>
      </c>
      <c r="W205" s="1" t="s">
        <v>122</v>
      </c>
      <c r="X205" s="12"/>
      <c r="Y205" s="13"/>
      <c r="Z205" s="13">
        <v>14660</v>
      </c>
      <c r="AA205" s="15"/>
      <c r="AC205" s="10" t="s">
        <v>1013</v>
      </c>
      <c r="AD205" s="1" t="s">
        <v>201</v>
      </c>
      <c r="AE205" s="10" t="s">
        <v>126</v>
      </c>
      <c r="AF205" s="19" t="e">
        <f t="shared" si="12"/>
        <v>#VALUE!</v>
      </c>
      <c r="AG205" s="291">
        <v>43406</v>
      </c>
      <c r="AH205" s="1" t="s">
        <v>1087</v>
      </c>
      <c r="AI205" s="10">
        <v>218</v>
      </c>
      <c r="AJ205" s="7">
        <v>43377</v>
      </c>
      <c r="AK205" s="1">
        <v>17000</v>
      </c>
      <c r="AL205" s="1" t="s">
        <v>122</v>
      </c>
      <c r="AM205" s="1">
        <v>218</v>
      </c>
      <c r="AN205" s="291">
        <v>43378</v>
      </c>
      <c r="AP205" s="1" t="s">
        <v>1144</v>
      </c>
      <c r="AQ205" s="291">
        <v>43405</v>
      </c>
      <c r="AR205" s="120">
        <v>43434</v>
      </c>
      <c r="AS205" s="1">
        <f t="shared" si="14"/>
        <v>48</v>
      </c>
      <c r="AT205" s="1" t="s">
        <v>112</v>
      </c>
      <c r="AU205" s="291">
        <v>43423</v>
      </c>
      <c r="AV205" s="17">
        <f t="shared" si="13"/>
        <v>2340</v>
      </c>
      <c r="AW205">
        <f t="shared" si="5"/>
        <v>11</v>
      </c>
    </row>
    <row r="206" spans="1:71" ht="15.75" customHeight="1">
      <c r="A206" s="1"/>
      <c r="B206" s="1" t="s">
        <v>103</v>
      </c>
      <c r="C206" s="1" t="s">
        <v>148</v>
      </c>
      <c r="D206" s="1" t="s">
        <v>107</v>
      </c>
      <c r="E206" s="1" t="s">
        <v>109</v>
      </c>
      <c r="G206" s="1" t="s">
        <v>149</v>
      </c>
      <c r="I206" s="30" t="s">
        <v>1145</v>
      </c>
      <c r="J206" s="291">
        <v>43375</v>
      </c>
      <c r="K206" s="20">
        <f t="shared" si="10"/>
        <v>10</v>
      </c>
      <c r="L206" s="1" t="s">
        <v>945</v>
      </c>
      <c r="M206" s="7">
        <v>43376</v>
      </c>
      <c r="N206" s="1" t="s">
        <v>1146</v>
      </c>
      <c r="O206" s="1" t="s">
        <v>1084</v>
      </c>
      <c r="P206" s="7">
        <v>43377</v>
      </c>
      <c r="Q206" s="1" t="s">
        <v>1147</v>
      </c>
      <c r="R206" s="1">
        <v>214</v>
      </c>
      <c r="S206" s="10" t="s">
        <v>71</v>
      </c>
      <c r="T206" s="299">
        <v>43377</v>
      </c>
      <c r="U206" s="10">
        <v>18000</v>
      </c>
      <c r="V206" s="12" t="s">
        <v>1073</v>
      </c>
      <c r="W206" s="1" t="s">
        <v>122</v>
      </c>
      <c r="X206" s="12"/>
      <c r="Y206" s="13"/>
      <c r="Z206" s="13">
        <v>18848</v>
      </c>
      <c r="AA206" s="15"/>
      <c r="AC206" s="10" t="s">
        <v>1013</v>
      </c>
      <c r="AD206" s="1" t="s">
        <v>201</v>
      </c>
      <c r="AE206" s="10" t="s">
        <v>126</v>
      </c>
      <c r="AF206" s="19" t="e">
        <f t="shared" si="12"/>
        <v>#VALUE!</v>
      </c>
      <c r="AG206" s="291">
        <v>43385</v>
      </c>
      <c r="AH206" s="1" t="s">
        <v>170</v>
      </c>
      <c r="AI206" s="10">
        <v>216</v>
      </c>
      <c r="AJ206" s="7">
        <v>43376</v>
      </c>
      <c r="AK206" s="1">
        <v>33000</v>
      </c>
      <c r="AL206" s="1" t="s">
        <v>122</v>
      </c>
      <c r="AM206" s="1">
        <v>216</v>
      </c>
      <c r="AN206" s="291">
        <v>43378</v>
      </c>
      <c r="AP206" s="1" t="s">
        <v>877</v>
      </c>
      <c r="AQ206" s="291">
        <v>43381</v>
      </c>
      <c r="AR206" s="122">
        <v>43395</v>
      </c>
      <c r="AS206" s="1">
        <f t="shared" si="14"/>
        <v>43</v>
      </c>
      <c r="AT206" s="1" t="s">
        <v>112</v>
      </c>
      <c r="AV206" s="17">
        <f t="shared" si="13"/>
        <v>14152</v>
      </c>
      <c r="AW206">
        <f t="shared" si="5"/>
        <v>1</v>
      </c>
    </row>
    <row r="207" spans="1:71" ht="15.75" customHeight="1">
      <c r="A207" s="1"/>
      <c r="B207" s="1" t="s">
        <v>103</v>
      </c>
      <c r="C207" s="1" t="s">
        <v>148</v>
      </c>
      <c r="D207" s="1" t="s">
        <v>107</v>
      </c>
      <c r="E207" s="1" t="s">
        <v>109</v>
      </c>
      <c r="G207" s="1" t="s">
        <v>149</v>
      </c>
      <c r="I207" s="30" t="s">
        <v>1148</v>
      </c>
      <c r="J207" s="291">
        <v>43375</v>
      </c>
      <c r="K207" s="20">
        <f t="shared" si="10"/>
        <v>10</v>
      </c>
      <c r="L207" s="1" t="s">
        <v>945</v>
      </c>
      <c r="M207" s="7">
        <v>43376</v>
      </c>
      <c r="N207" s="1" t="s">
        <v>1146</v>
      </c>
      <c r="O207" s="1" t="s">
        <v>1084</v>
      </c>
      <c r="P207" s="7">
        <v>43377</v>
      </c>
      <c r="Q207" s="1" t="s">
        <v>1149</v>
      </c>
      <c r="R207" s="1">
        <v>277</v>
      </c>
      <c r="S207" s="10" t="s">
        <v>71</v>
      </c>
      <c r="T207" s="299">
        <v>43377</v>
      </c>
      <c r="U207" s="10">
        <v>21000</v>
      </c>
      <c r="V207" s="12" t="s">
        <v>1073</v>
      </c>
      <c r="W207" s="1" t="s">
        <v>122</v>
      </c>
      <c r="X207" s="12"/>
      <c r="Y207" s="13"/>
      <c r="Z207" s="13">
        <v>21990</v>
      </c>
      <c r="AA207" s="15"/>
      <c r="AC207" s="10" t="s">
        <v>1013</v>
      </c>
      <c r="AD207" s="1" t="s">
        <v>201</v>
      </c>
      <c r="AE207" s="10" t="s">
        <v>126</v>
      </c>
      <c r="AF207" s="19" t="e">
        <f t="shared" si="12"/>
        <v>#VALUE!</v>
      </c>
      <c r="AG207" s="291">
        <v>43390</v>
      </c>
      <c r="AH207" s="1" t="s">
        <v>146</v>
      </c>
      <c r="AI207" s="10">
        <v>215</v>
      </c>
      <c r="AJ207" s="73">
        <v>43376</v>
      </c>
      <c r="AK207" s="1">
        <v>33000</v>
      </c>
      <c r="AL207" s="1" t="s">
        <v>122</v>
      </c>
      <c r="AM207" s="1">
        <v>215</v>
      </c>
      <c r="AN207" s="291">
        <v>43378</v>
      </c>
      <c r="AP207" s="1" t="s">
        <v>877</v>
      </c>
      <c r="AQ207" s="291">
        <v>43382</v>
      </c>
      <c r="AR207" s="122">
        <v>43396</v>
      </c>
      <c r="AS207" s="1">
        <f t="shared" si="14"/>
        <v>43</v>
      </c>
      <c r="AT207" s="1" t="s">
        <v>112</v>
      </c>
      <c r="AV207" s="17">
        <f t="shared" si="13"/>
        <v>11010</v>
      </c>
      <c r="AW207">
        <f t="shared" si="5"/>
        <v>1</v>
      </c>
    </row>
    <row r="208" spans="1:71" ht="15.75" customHeight="1">
      <c r="A208" s="1"/>
      <c r="B208" s="1" t="s">
        <v>103</v>
      </c>
      <c r="C208" s="1" t="s">
        <v>148</v>
      </c>
      <c r="D208" s="1" t="s">
        <v>107</v>
      </c>
      <c r="E208" s="1" t="s">
        <v>109</v>
      </c>
      <c r="G208" s="1" t="s">
        <v>149</v>
      </c>
      <c r="I208" s="30" t="s">
        <v>1150</v>
      </c>
      <c r="J208" s="291">
        <v>43375</v>
      </c>
      <c r="K208" s="20">
        <f t="shared" si="10"/>
        <v>10</v>
      </c>
      <c r="L208" s="1" t="s">
        <v>945</v>
      </c>
      <c r="M208" s="7">
        <v>43377</v>
      </c>
      <c r="N208" s="1" t="s">
        <v>1146</v>
      </c>
      <c r="O208" s="1" t="s">
        <v>1084</v>
      </c>
      <c r="P208" s="7">
        <v>43378</v>
      </c>
      <c r="Q208" s="1" t="s">
        <v>1151</v>
      </c>
      <c r="R208" s="1">
        <v>540</v>
      </c>
      <c r="S208" s="10" t="s">
        <v>71</v>
      </c>
      <c r="T208" s="299">
        <v>43378</v>
      </c>
      <c r="U208" s="10">
        <v>20000</v>
      </c>
      <c r="V208" s="12" t="s">
        <v>1073</v>
      </c>
      <c r="W208" s="1" t="s">
        <v>122</v>
      </c>
      <c r="X208" s="12"/>
      <c r="Y208" s="13"/>
      <c r="Z208" s="13">
        <v>20942</v>
      </c>
      <c r="AA208" s="15"/>
      <c r="AC208" s="10" t="s">
        <v>1013</v>
      </c>
      <c r="AD208" s="1" t="s">
        <v>201</v>
      </c>
      <c r="AE208" s="10" t="s">
        <v>126</v>
      </c>
      <c r="AF208" s="19" t="e">
        <f t="shared" si="12"/>
        <v>#VALUE!</v>
      </c>
      <c r="AG208" s="291">
        <v>43392</v>
      </c>
      <c r="AH208" s="1" t="s">
        <v>170</v>
      </c>
      <c r="AI208" s="10">
        <v>217</v>
      </c>
      <c r="AJ208" s="7">
        <v>43376</v>
      </c>
      <c r="AK208" s="1">
        <v>33000</v>
      </c>
      <c r="AL208" s="1" t="s">
        <v>122</v>
      </c>
      <c r="AM208" s="1">
        <v>217</v>
      </c>
      <c r="AN208" s="291">
        <v>43378</v>
      </c>
      <c r="AP208" s="1" t="s">
        <v>877</v>
      </c>
      <c r="AQ208" s="291">
        <v>43389</v>
      </c>
      <c r="AR208" s="10"/>
      <c r="AS208" s="1">
        <f t="shared" si="14"/>
        <v>0</v>
      </c>
      <c r="AT208" s="1" t="s">
        <v>112</v>
      </c>
      <c r="AU208" s="291">
        <v>43405</v>
      </c>
      <c r="AV208" s="17">
        <f t="shared" si="13"/>
        <v>12058</v>
      </c>
      <c r="AW208">
        <f t="shared" si="5"/>
        <v>11</v>
      </c>
    </row>
    <row r="209" spans="1:71" ht="15.75" customHeight="1">
      <c r="A209" s="1"/>
      <c r="B209" s="1" t="s">
        <v>103</v>
      </c>
      <c r="C209" s="1" t="s">
        <v>912</v>
      </c>
      <c r="D209" s="1" t="s">
        <v>104</v>
      </c>
      <c r="E209" s="1" t="s">
        <v>109</v>
      </c>
      <c r="G209" s="1" t="s">
        <v>1091</v>
      </c>
      <c r="I209" s="30" t="s">
        <v>1152</v>
      </c>
      <c r="J209" s="291">
        <v>43375</v>
      </c>
      <c r="K209" s="20">
        <f t="shared" si="10"/>
        <v>10</v>
      </c>
      <c r="L209" s="8" t="s">
        <v>1141</v>
      </c>
      <c r="M209" s="7">
        <v>43379</v>
      </c>
      <c r="N209" s="1" t="s">
        <v>1105</v>
      </c>
      <c r="O209" s="1" t="s">
        <v>1153</v>
      </c>
      <c r="P209" s="7">
        <v>43380</v>
      </c>
      <c r="Q209" s="1" t="s">
        <v>1154</v>
      </c>
      <c r="R209" s="1">
        <v>308</v>
      </c>
      <c r="S209" s="10" t="s">
        <v>71</v>
      </c>
      <c r="T209" s="299">
        <v>43381</v>
      </c>
      <c r="U209" s="10">
        <v>23000</v>
      </c>
      <c r="V209" s="12" t="s">
        <v>1073</v>
      </c>
      <c r="W209" s="1" t="s">
        <v>122</v>
      </c>
      <c r="X209" s="12"/>
      <c r="Y209" s="13"/>
      <c r="Z209" s="13">
        <v>24084</v>
      </c>
      <c r="AA209" s="15"/>
      <c r="AC209" s="10" t="s">
        <v>1013</v>
      </c>
      <c r="AD209" s="1" t="s">
        <v>201</v>
      </c>
      <c r="AE209" s="10" t="s">
        <v>637</v>
      </c>
      <c r="AF209" s="19" t="e">
        <f t="shared" si="12"/>
        <v>#VALUE!</v>
      </c>
      <c r="AI209" s="10">
        <v>219</v>
      </c>
      <c r="AJ209" s="7">
        <v>43379</v>
      </c>
      <c r="AK209" s="1">
        <v>27000</v>
      </c>
      <c r="AL209" s="1" t="s">
        <v>122</v>
      </c>
      <c r="AM209" s="1">
        <v>219</v>
      </c>
      <c r="AN209" s="291">
        <v>43380</v>
      </c>
      <c r="AP209" s="1" t="s">
        <v>1155</v>
      </c>
      <c r="AQ209" s="291">
        <v>43390</v>
      </c>
      <c r="AR209" s="120">
        <v>43421</v>
      </c>
      <c r="AS209" s="1">
        <f t="shared" si="14"/>
        <v>46</v>
      </c>
      <c r="AT209" s="1" t="s">
        <v>112</v>
      </c>
      <c r="AU209" s="291">
        <v>43416</v>
      </c>
      <c r="AV209" s="17">
        <f t="shared" si="13"/>
        <v>2916</v>
      </c>
      <c r="AW209">
        <f t="shared" si="5"/>
        <v>11</v>
      </c>
    </row>
    <row r="210" spans="1:71" ht="15.75" customHeight="1">
      <c r="A210" s="1"/>
      <c r="B210" s="1" t="s">
        <v>103</v>
      </c>
      <c r="C210" s="1" t="s">
        <v>104</v>
      </c>
      <c r="D210" s="1" t="s">
        <v>104</v>
      </c>
      <c r="E210" s="1" t="s">
        <v>109</v>
      </c>
      <c r="G210" s="1" t="s">
        <v>111</v>
      </c>
      <c r="I210" s="30" t="s">
        <v>1156</v>
      </c>
      <c r="J210" s="291">
        <v>43376</v>
      </c>
      <c r="K210" s="20">
        <f t="shared" si="10"/>
        <v>10</v>
      </c>
      <c r="L210" s="1" t="s">
        <v>735</v>
      </c>
      <c r="M210" s="7">
        <v>43376</v>
      </c>
      <c r="N210" s="1" t="s">
        <v>116</v>
      </c>
      <c r="O210" s="8" t="s">
        <v>1157</v>
      </c>
      <c r="P210" s="7">
        <v>43378</v>
      </c>
      <c r="Q210" s="1" t="s">
        <v>1158</v>
      </c>
      <c r="R210" s="1">
        <v>190</v>
      </c>
      <c r="S210" s="10" t="s">
        <v>71</v>
      </c>
      <c r="T210" s="299">
        <v>43378</v>
      </c>
      <c r="U210" s="10">
        <v>26000</v>
      </c>
      <c r="V210" s="12" t="s">
        <v>1073</v>
      </c>
      <c r="W210" s="1" t="s">
        <v>122</v>
      </c>
      <c r="X210" s="12"/>
      <c r="Y210" s="13"/>
      <c r="Z210" s="13">
        <v>27225</v>
      </c>
      <c r="AA210" s="15"/>
      <c r="AC210" s="10" t="s">
        <v>1013</v>
      </c>
      <c r="AD210" s="1" t="s">
        <v>201</v>
      </c>
      <c r="AE210" s="10" t="s">
        <v>126</v>
      </c>
      <c r="AF210" s="19" t="e">
        <f t="shared" si="12"/>
        <v>#VALUE!</v>
      </c>
      <c r="AG210" s="291">
        <v>43385</v>
      </c>
      <c r="AH210" s="1" t="s">
        <v>170</v>
      </c>
      <c r="AI210" s="10">
        <v>213</v>
      </c>
      <c r="AJ210" s="7">
        <v>43376</v>
      </c>
      <c r="AK210" s="1">
        <v>37000</v>
      </c>
      <c r="AL210" s="1" t="s">
        <v>122</v>
      </c>
      <c r="AM210" s="1">
        <v>213</v>
      </c>
      <c r="AN210" s="291">
        <v>43378</v>
      </c>
      <c r="AP210" s="1" t="s">
        <v>1026</v>
      </c>
      <c r="AQ210" s="291">
        <v>43390</v>
      </c>
      <c r="AR210" s="122">
        <v>43409</v>
      </c>
      <c r="AS210" s="1">
        <f t="shared" si="14"/>
        <v>45</v>
      </c>
      <c r="AT210" s="1" t="s">
        <v>112</v>
      </c>
      <c r="AU210" s="291">
        <v>43403</v>
      </c>
      <c r="AV210" s="17">
        <f t="shared" si="13"/>
        <v>9775</v>
      </c>
      <c r="AW210">
        <f t="shared" si="5"/>
        <v>10</v>
      </c>
    </row>
    <row r="211" spans="1:71" ht="15.75" customHeight="1">
      <c r="A211" s="1"/>
      <c r="B211" s="1" t="s">
        <v>103</v>
      </c>
      <c r="C211" s="1" t="s">
        <v>255</v>
      </c>
      <c r="D211" s="1" t="s">
        <v>402</v>
      </c>
      <c r="E211" s="1" t="s">
        <v>109</v>
      </c>
      <c r="G211" s="1" t="s">
        <v>1159</v>
      </c>
      <c r="I211" s="30" t="s">
        <v>1160</v>
      </c>
      <c r="J211" s="291">
        <v>43376</v>
      </c>
      <c r="K211" s="20">
        <f t="shared" si="10"/>
        <v>10</v>
      </c>
      <c r="L211" s="8" t="s">
        <v>1161</v>
      </c>
      <c r="M211" s="7">
        <v>43377</v>
      </c>
      <c r="N211" s="8" t="s">
        <v>1162</v>
      </c>
      <c r="O211" s="1" t="s">
        <v>945</v>
      </c>
      <c r="P211" s="7">
        <v>43381</v>
      </c>
      <c r="Q211" s="1" t="s">
        <v>1163</v>
      </c>
      <c r="R211" s="1">
        <v>385</v>
      </c>
      <c r="S211" s="10" t="s">
        <v>71</v>
      </c>
      <c r="T211" s="299">
        <v>43381</v>
      </c>
      <c r="U211" s="10">
        <v>13000</v>
      </c>
      <c r="V211" s="12" t="s">
        <v>1073</v>
      </c>
      <c r="W211" s="1" t="s">
        <v>122</v>
      </c>
      <c r="X211" s="12"/>
      <c r="Y211" s="13"/>
      <c r="Z211" s="13">
        <v>13613</v>
      </c>
      <c r="AA211" s="15"/>
      <c r="AC211" s="10">
        <v>10</v>
      </c>
      <c r="AD211" s="1" t="s">
        <v>201</v>
      </c>
      <c r="AE211" s="10" t="s">
        <v>126</v>
      </c>
      <c r="AF211" s="19" t="e">
        <f t="shared" si="12"/>
        <v>#VALUE!</v>
      </c>
      <c r="AG211" s="291">
        <v>43392</v>
      </c>
      <c r="AH211" s="1" t="s">
        <v>170</v>
      </c>
      <c r="AI211" s="10">
        <v>222</v>
      </c>
      <c r="AJ211" s="7">
        <v>43377</v>
      </c>
      <c r="AK211" s="1">
        <v>15000</v>
      </c>
      <c r="AL211" s="1" t="s">
        <v>122</v>
      </c>
      <c r="AM211" s="1">
        <v>222</v>
      </c>
      <c r="AN211" s="291">
        <v>43381</v>
      </c>
      <c r="AP211" s="1" t="s">
        <v>877</v>
      </c>
      <c r="AQ211" s="291">
        <v>43389</v>
      </c>
      <c r="AR211" s="120">
        <v>43392</v>
      </c>
      <c r="AS211" s="1">
        <f t="shared" si="14"/>
        <v>42</v>
      </c>
      <c r="AT211" s="1" t="s">
        <v>112</v>
      </c>
      <c r="AU211" s="291">
        <v>43389</v>
      </c>
      <c r="AV211" s="17">
        <f t="shared" si="13"/>
        <v>1387</v>
      </c>
      <c r="AW211">
        <f t="shared" si="5"/>
        <v>10</v>
      </c>
    </row>
    <row r="212" spans="1:71" ht="15.75" customHeight="1">
      <c r="A212" s="1"/>
      <c r="B212" s="1" t="s">
        <v>103</v>
      </c>
      <c r="C212" s="1" t="s">
        <v>104</v>
      </c>
      <c r="D212" s="1" t="s">
        <v>104</v>
      </c>
      <c r="E212" s="1" t="s">
        <v>109</v>
      </c>
      <c r="G212" s="1" t="s">
        <v>111</v>
      </c>
      <c r="I212" s="30" t="s">
        <v>1164</v>
      </c>
      <c r="J212" s="291">
        <v>43376</v>
      </c>
      <c r="K212" s="20">
        <f t="shared" si="10"/>
        <v>10</v>
      </c>
      <c r="L212" s="1" t="s">
        <v>741</v>
      </c>
      <c r="M212" s="7">
        <v>43378</v>
      </c>
      <c r="N212" s="1" t="s">
        <v>116</v>
      </c>
      <c r="O212" s="1" t="s">
        <v>1165</v>
      </c>
      <c r="P212" s="7">
        <v>43381</v>
      </c>
      <c r="Q212" s="1" t="s">
        <v>1166</v>
      </c>
      <c r="R212" s="1">
        <v>165</v>
      </c>
      <c r="S212" s="10" t="s">
        <v>71</v>
      </c>
      <c r="T212" s="299">
        <v>43381</v>
      </c>
      <c r="U212" s="10">
        <v>23000</v>
      </c>
      <c r="V212" s="12" t="s">
        <v>1073</v>
      </c>
      <c r="W212" s="1" t="s">
        <v>122</v>
      </c>
      <c r="X212" s="12"/>
      <c r="Y212" s="13"/>
      <c r="Z212" s="13">
        <v>24084</v>
      </c>
      <c r="AA212" s="15"/>
      <c r="AC212" s="10">
        <v>10</v>
      </c>
      <c r="AD212" s="1" t="s">
        <v>201</v>
      </c>
      <c r="AE212" s="1" t="s">
        <v>126</v>
      </c>
      <c r="AF212" s="19" t="e">
        <f t="shared" si="12"/>
        <v>#VALUE!</v>
      </c>
      <c r="AG212" s="291">
        <v>43390</v>
      </c>
      <c r="AH212" s="1" t="s">
        <v>146</v>
      </c>
      <c r="AI212" s="10">
        <v>221</v>
      </c>
      <c r="AJ212" s="7">
        <v>43378</v>
      </c>
      <c r="AK212" s="1">
        <v>31000</v>
      </c>
      <c r="AL212" s="1" t="s">
        <v>122</v>
      </c>
      <c r="AM212" s="1">
        <v>221</v>
      </c>
      <c r="AN212" s="291">
        <v>43381</v>
      </c>
      <c r="AP212" s="95" t="s">
        <v>1026</v>
      </c>
      <c r="AQ212" s="291">
        <v>43390</v>
      </c>
      <c r="AR212" s="31">
        <v>43412</v>
      </c>
      <c r="AS212" s="1">
        <f t="shared" si="14"/>
        <v>45</v>
      </c>
      <c r="AT212" s="1" t="s">
        <v>112</v>
      </c>
      <c r="AU212" s="291">
        <v>43403</v>
      </c>
      <c r="AV212" s="17">
        <f t="shared" si="13"/>
        <v>6916</v>
      </c>
      <c r="AW212">
        <f t="shared" si="5"/>
        <v>10</v>
      </c>
    </row>
    <row r="213" spans="1:71" ht="15.75" customHeight="1">
      <c r="A213" s="1"/>
      <c r="B213" s="1" t="s">
        <v>103</v>
      </c>
      <c r="C213" s="1" t="s">
        <v>255</v>
      </c>
      <c r="D213" s="1" t="s">
        <v>107</v>
      </c>
      <c r="E213" s="1" t="s">
        <v>109</v>
      </c>
      <c r="G213" s="1" t="s">
        <v>1018</v>
      </c>
      <c r="I213" s="30" t="s">
        <v>1167</v>
      </c>
      <c r="J213" s="291">
        <v>43377</v>
      </c>
      <c r="K213" s="20">
        <f t="shared" si="10"/>
        <v>10</v>
      </c>
      <c r="L213" s="1" t="s">
        <v>185</v>
      </c>
      <c r="M213" s="7">
        <v>43379</v>
      </c>
      <c r="N213" s="1" t="s">
        <v>826</v>
      </c>
      <c r="O213" s="1" t="s">
        <v>319</v>
      </c>
      <c r="P213" s="7">
        <v>43382</v>
      </c>
      <c r="Q213" s="1" t="s">
        <v>1168</v>
      </c>
      <c r="R213" s="1">
        <v>540</v>
      </c>
      <c r="S213" s="10" t="s">
        <v>71</v>
      </c>
      <c r="T213" s="299">
        <v>43382</v>
      </c>
      <c r="U213" s="10">
        <v>60000</v>
      </c>
      <c r="V213" s="12" t="s">
        <v>1073</v>
      </c>
      <c r="W213" s="1" t="s">
        <v>122</v>
      </c>
      <c r="X213" s="12"/>
      <c r="Y213" s="13"/>
      <c r="Z213" s="13">
        <v>62827</v>
      </c>
      <c r="AA213" s="15"/>
      <c r="AC213" s="10">
        <v>10</v>
      </c>
      <c r="AD213" s="1" t="s">
        <v>201</v>
      </c>
      <c r="AE213" s="10" t="s">
        <v>126</v>
      </c>
      <c r="AF213" s="19" t="e">
        <f t="shared" si="12"/>
        <v>#VALUE!</v>
      </c>
      <c r="AG213" s="291">
        <v>43403</v>
      </c>
      <c r="AH213" s="1" t="s">
        <v>249</v>
      </c>
      <c r="AI213" s="124">
        <v>227</v>
      </c>
      <c r="AJ213" s="7">
        <v>43379</v>
      </c>
      <c r="AK213" s="1">
        <v>70000</v>
      </c>
      <c r="AL213" s="1" t="s">
        <v>122</v>
      </c>
      <c r="AM213" s="1">
        <v>229</v>
      </c>
      <c r="AN213" s="291">
        <v>43382</v>
      </c>
      <c r="AP213" s="30" t="s">
        <v>1169</v>
      </c>
      <c r="AQ213" s="291">
        <v>43405</v>
      </c>
      <c r="AR213" s="80">
        <v>43405</v>
      </c>
      <c r="AS213" s="1">
        <f t="shared" si="14"/>
        <v>44</v>
      </c>
      <c r="AT213" s="100" t="s">
        <v>112</v>
      </c>
      <c r="AU213" s="318">
        <v>43396</v>
      </c>
      <c r="AV213" s="17">
        <f t="shared" si="13"/>
        <v>7173</v>
      </c>
      <c r="AW213">
        <f t="shared" si="5"/>
        <v>10</v>
      </c>
    </row>
    <row r="214" spans="1:71" ht="15.75" customHeight="1">
      <c r="A214" s="1"/>
      <c r="B214" s="1" t="s">
        <v>103</v>
      </c>
      <c r="C214" s="1" t="s">
        <v>255</v>
      </c>
      <c r="D214" s="1" t="s">
        <v>402</v>
      </c>
      <c r="E214" s="1" t="s">
        <v>109</v>
      </c>
      <c r="G214" s="1" t="s">
        <v>1018</v>
      </c>
      <c r="I214" s="30" t="s">
        <v>1170</v>
      </c>
      <c r="J214" s="291">
        <v>43377</v>
      </c>
      <c r="K214" s="20">
        <f t="shared" si="10"/>
        <v>10</v>
      </c>
      <c r="L214" s="1" t="s">
        <v>185</v>
      </c>
      <c r="M214" s="7">
        <v>43379</v>
      </c>
      <c r="N214" s="1" t="s">
        <v>826</v>
      </c>
      <c r="O214" s="1" t="s">
        <v>319</v>
      </c>
      <c r="P214" s="7">
        <v>43382</v>
      </c>
      <c r="Q214" s="1" t="s">
        <v>1171</v>
      </c>
      <c r="R214" s="1">
        <v>316</v>
      </c>
      <c r="S214" s="10" t="s">
        <v>71</v>
      </c>
      <c r="T214" s="299">
        <v>43391</v>
      </c>
      <c r="U214" s="10">
        <v>58000</v>
      </c>
      <c r="V214" s="12" t="s">
        <v>1073</v>
      </c>
      <c r="W214" s="1" t="s">
        <v>122</v>
      </c>
      <c r="X214" s="12"/>
      <c r="Y214" s="13"/>
      <c r="Z214" s="13">
        <v>60733</v>
      </c>
      <c r="AA214" s="15"/>
      <c r="AC214" s="10">
        <v>10</v>
      </c>
      <c r="AD214" s="1" t="s">
        <v>201</v>
      </c>
      <c r="AE214" s="10" t="s">
        <v>126</v>
      </c>
      <c r="AF214" s="19" t="e">
        <f t="shared" si="12"/>
        <v>#VALUE!</v>
      </c>
      <c r="AG214" s="291">
        <v>43402</v>
      </c>
      <c r="AH214" s="1" t="s">
        <v>1172</v>
      </c>
      <c r="AI214" s="124">
        <v>223</v>
      </c>
      <c r="AJ214" s="7">
        <v>43379</v>
      </c>
      <c r="AK214" s="1">
        <v>70000</v>
      </c>
      <c r="AL214" s="1" t="s">
        <v>122</v>
      </c>
      <c r="AM214" s="1">
        <v>223</v>
      </c>
      <c r="AN214" s="291">
        <v>43381</v>
      </c>
      <c r="AP214" s="30" t="s">
        <v>1169</v>
      </c>
      <c r="AQ214" s="291">
        <v>43405</v>
      </c>
      <c r="AR214" s="80">
        <v>43405</v>
      </c>
      <c r="AS214" s="1">
        <f t="shared" si="14"/>
        <v>44</v>
      </c>
      <c r="AT214" s="100" t="s">
        <v>112</v>
      </c>
      <c r="AU214" s="318">
        <v>43397</v>
      </c>
      <c r="AV214" s="17">
        <f t="shared" si="13"/>
        <v>9267</v>
      </c>
      <c r="AW214">
        <f t="shared" si="5"/>
        <v>10</v>
      </c>
    </row>
    <row r="215" spans="1:71" ht="15.75" customHeight="1">
      <c r="A215" s="1"/>
      <c r="B215" s="1" t="s">
        <v>103</v>
      </c>
      <c r="C215" s="1" t="s">
        <v>133</v>
      </c>
      <c r="D215" s="1" t="s">
        <v>107</v>
      </c>
      <c r="E215" s="1" t="s">
        <v>109</v>
      </c>
      <c r="G215" s="1" t="s">
        <v>134</v>
      </c>
      <c r="I215" s="30" t="s">
        <v>1173</v>
      </c>
      <c r="J215" s="291">
        <v>43378</v>
      </c>
      <c r="K215" s="20">
        <f t="shared" si="10"/>
        <v>10</v>
      </c>
      <c r="L215" s="1" t="s">
        <v>545</v>
      </c>
      <c r="M215" s="7">
        <v>43382</v>
      </c>
      <c r="N215" s="1" t="s">
        <v>137</v>
      </c>
      <c r="O215" s="1" t="s">
        <v>185</v>
      </c>
      <c r="P215" s="93">
        <v>43383</v>
      </c>
      <c r="Q215" s="1" t="s">
        <v>1174</v>
      </c>
      <c r="R215" s="1">
        <v>4</v>
      </c>
      <c r="S215" s="10" t="s">
        <v>71</v>
      </c>
      <c r="T215" s="299">
        <v>43388</v>
      </c>
      <c r="U215" s="10">
        <v>26000</v>
      </c>
      <c r="V215" s="12" t="s">
        <v>1073</v>
      </c>
      <c r="W215" s="1" t="s">
        <v>122</v>
      </c>
      <c r="X215" s="12"/>
      <c r="Y215" s="13"/>
      <c r="Z215" s="13">
        <v>27225</v>
      </c>
      <c r="AA215" s="15"/>
      <c r="AC215" s="10" t="s">
        <v>1175</v>
      </c>
      <c r="AD215" s="1" t="s">
        <v>125</v>
      </c>
      <c r="AE215" s="10" t="s">
        <v>126</v>
      </c>
      <c r="AF215" s="19" t="e">
        <f t="shared" si="12"/>
        <v>#VALUE!</v>
      </c>
      <c r="AG215" s="291">
        <v>43398</v>
      </c>
      <c r="AH215" s="1" t="s">
        <v>229</v>
      </c>
      <c r="AI215" s="10"/>
      <c r="AK215" s="1">
        <v>34000</v>
      </c>
      <c r="AL215" s="1" t="s">
        <v>122</v>
      </c>
      <c r="AM215" s="1">
        <v>234</v>
      </c>
      <c r="AN215" s="291">
        <v>43383</v>
      </c>
      <c r="AP215" s="8" t="s">
        <v>1176</v>
      </c>
      <c r="AQ215" s="291">
        <v>43434</v>
      </c>
      <c r="AR215" s="10"/>
      <c r="AS215" s="1">
        <f t="shared" si="14"/>
        <v>0</v>
      </c>
      <c r="AT215" s="1" t="s">
        <v>112</v>
      </c>
      <c r="AU215" s="291">
        <v>43455</v>
      </c>
      <c r="AV215" s="17">
        <f t="shared" si="13"/>
        <v>6775</v>
      </c>
      <c r="AW215">
        <f t="shared" si="5"/>
        <v>12</v>
      </c>
    </row>
    <row r="216" spans="1:71" ht="15.75" customHeight="1">
      <c r="A216" s="1"/>
      <c r="B216" s="1" t="s">
        <v>103</v>
      </c>
      <c r="C216" s="1" t="s">
        <v>148</v>
      </c>
      <c r="D216" s="1" t="s">
        <v>104</v>
      </c>
      <c r="E216" s="1" t="s">
        <v>109</v>
      </c>
      <c r="G216" s="1" t="s">
        <v>149</v>
      </c>
      <c r="I216" s="30" t="s">
        <v>1177</v>
      </c>
      <c r="J216" s="291">
        <v>43377</v>
      </c>
      <c r="K216" s="20">
        <f t="shared" si="10"/>
        <v>10</v>
      </c>
      <c r="L216" s="1" t="s">
        <v>1178</v>
      </c>
      <c r="M216" s="7">
        <v>43381</v>
      </c>
      <c r="N216" s="8" t="s">
        <v>1179</v>
      </c>
      <c r="O216" s="1" t="s">
        <v>1180</v>
      </c>
      <c r="P216" s="7">
        <v>43382</v>
      </c>
      <c r="Q216" s="1" t="s">
        <v>1181</v>
      </c>
      <c r="R216" s="1">
        <v>125</v>
      </c>
      <c r="S216" s="10" t="s">
        <v>71</v>
      </c>
      <c r="T216" s="299">
        <v>43382</v>
      </c>
      <c r="U216" s="10">
        <v>31000</v>
      </c>
      <c r="V216" s="12" t="s">
        <v>1073</v>
      </c>
      <c r="W216" s="1" t="s">
        <v>122</v>
      </c>
      <c r="X216" s="12"/>
      <c r="Y216" s="13"/>
      <c r="Z216" s="13">
        <v>32461</v>
      </c>
      <c r="AA216" s="15"/>
      <c r="AC216" s="10">
        <v>10</v>
      </c>
      <c r="AD216" s="1" t="s">
        <v>125</v>
      </c>
      <c r="AE216" s="10" t="s">
        <v>126</v>
      </c>
      <c r="AF216" s="19" t="e">
        <f t="shared" si="12"/>
        <v>#VALUE!</v>
      </c>
      <c r="AG216" s="291">
        <v>43405</v>
      </c>
      <c r="AH216" s="1" t="s">
        <v>249</v>
      </c>
      <c r="AI216" s="10">
        <v>226</v>
      </c>
      <c r="AJ216" s="7">
        <v>43381</v>
      </c>
      <c r="AK216" s="1">
        <v>52000</v>
      </c>
      <c r="AL216" s="1" t="s">
        <v>122</v>
      </c>
      <c r="AM216" s="1">
        <v>228</v>
      </c>
      <c r="AN216" s="291">
        <v>43382</v>
      </c>
      <c r="AP216" s="1" t="s">
        <v>877</v>
      </c>
      <c r="AQ216" s="291">
        <v>43395</v>
      </c>
      <c r="AR216" s="10"/>
      <c r="AS216" s="1">
        <f t="shared" si="14"/>
        <v>0</v>
      </c>
      <c r="AT216" s="1" t="s">
        <v>112</v>
      </c>
      <c r="AU216" s="291">
        <v>43410</v>
      </c>
      <c r="AV216" s="17">
        <f t="shared" si="13"/>
        <v>19539</v>
      </c>
      <c r="AW216">
        <f t="shared" si="5"/>
        <v>11</v>
      </c>
    </row>
    <row r="217" spans="1:71" ht="15.75" customHeight="1">
      <c r="A217" s="1"/>
      <c r="B217" s="1" t="s">
        <v>103</v>
      </c>
      <c r="C217" s="101" t="s">
        <v>104</v>
      </c>
      <c r="D217" s="101" t="s">
        <v>107</v>
      </c>
      <c r="E217" s="101" t="s">
        <v>790</v>
      </c>
      <c r="F217" s="101"/>
      <c r="G217" s="101" t="s">
        <v>268</v>
      </c>
      <c r="H217" s="101"/>
      <c r="I217" s="102" t="s">
        <v>1182</v>
      </c>
      <c r="J217" s="292">
        <v>43378</v>
      </c>
      <c r="K217" s="104">
        <f t="shared" si="10"/>
        <v>10</v>
      </c>
      <c r="L217" s="101" t="s">
        <v>503</v>
      </c>
      <c r="M217" s="103">
        <v>43382</v>
      </c>
      <c r="N217" s="101" t="s">
        <v>900</v>
      </c>
      <c r="O217" s="101" t="s">
        <v>504</v>
      </c>
      <c r="P217" s="128">
        <v>43388</v>
      </c>
      <c r="Q217" s="101" t="s">
        <v>1183</v>
      </c>
      <c r="R217" s="101"/>
      <c r="S217" s="106">
        <v>0</v>
      </c>
      <c r="T217" s="302">
        <v>0</v>
      </c>
      <c r="U217" s="106">
        <v>0</v>
      </c>
      <c r="V217" s="107" t="s">
        <v>1073</v>
      </c>
      <c r="W217" s="101" t="s">
        <v>122</v>
      </c>
      <c r="X217" s="107"/>
      <c r="Y217" s="108"/>
      <c r="Z217" s="108">
        <v>0</v>
      </c>
      <c r="AA217" s="109"/>
      <c r="AB217" s="101"/>
      <c r="AC217" s="106">
        <v>10</v>
      </c>
      <c r="AD217" s="101" t="s">
        <v>125</v>
      </c>
      <c r="AE217" s="106" t="s">
        <v>126</v>
      </c>
      <c r="AF217" s="19" t="e">
        <f t="shared" si="12"/>
        <v>#VALUE!</v>
      </c>
      <c r="AG217" s="292">
        <v>0</v>
      </c>
      <c r="AH217" s="101">
        <v>0</v>
      </c>
      <c r="AI217" s="106">
        <v>0</v>
      </c>
      <c r="AJ217" s="101">
        <v>0</v>
      </c>
      <c r="AK217" s="101">
        <v>0</v>
      </c>
      <c r="AL217" s="101" t="s">
        <v>122</v>
      </c>
      <c r="AM217" s="101">
        <v>0</v>
      </c>
      <c r="AN217" s="292">
        <v>0</v>
      </c>
      <c r="AO217" s="101"/>
      <c r="AP217" s="101">
        <v>0</v>
      </c>
      <c r="AQ217" s="292">
        <v>0</v>
      </c>
      <c r="AR217" s="106">
        <v>0</v>
      </c>
      <c r="AS217" s="101">
        <f t="shared" si="14"/>
        <v>0</v>
      </c>
      <c r="AT217" s="101">
        <v>0</v>
      </c>
      <c r="AU217" s="292"/>
      <c r="AV217" s="111">
        <v>0</v>
      </c>
      <c r="AW217">
        <f t="shared" si="5"/>
        <v>1</v>
      </c>
      <c r="AX217" s="101"/>
      <c r="AY217" s="101"/>
      <c r="AZ217" s="101"/>
      <c r="BA217" s="101"/>
      <c r="BB217" s="101"/>
      <c r="BC217" s="101"/>
      <c r="BD217" s="101"/>
      <c r="BE217" s="185"/>
      <c r="BF217" s="185"/>
      <c r="BG217" s="185"/>
      <c r="BH217" s="185"/>
      <c r="BI217" s="185"/>
      <c r="BJ217" s="101"/>
      <c r="BK217" s="101"/>
      <c r="BL217" s="101"/>
      <c r="BM217" s="101"/>
      <c r="BN217" s="101"/>
      <c r="BO217" s="101"/>
      <c r="BP217" s="101"/>
      <c r="BQ217" s="101"/>
      <c r="BR217" s="101"/>
      <c r="BS217" s="101"/>
    </row>
    <row r="218" spans="1:71" ht="15.75" customHeight="1">
      <c r="A218" s="1"/>
      <c r="B218" s="1" t="s">
        <v>103</v>
      </c>
      <c r="C218" s="1" t="s">
        <v>912</v>
      </c>
      <c r="D218" s="1" t="s">
        <v>104</v>
      </c>
      <c r="E218" s="1" t="s">
        <v>109</v>
      </c>
      <c r="G218" s="1" t="s">
        <v>1027</v>
      </c>
      <c r="I218" s="30" t="s">
        <v>1184</v>
      </c>
      <c r="J218" s="291">
        <v>43378</v>
      </c>
      <c r="K218" s="20">
        <f t="shared" si="10"/>
        <v>10</v>
      </c>
      <c r="L218" s="1" t="s">
        <v>1029</v>
      </c>
      <c r="M218" s="7">
        <v>43381</v>
      </c>
      <c r="N218" s="1" t="s">
        <v>1030</v>
      </c>
      <c r="O218" s="1" t="s">
        <v>949</v>
      </c>
      <c r="P218" s="7">
        <v>43382</v>
      </c>
      <c r="Q218" s="1" t="s">
        <v>1136</v>
      </c>
      <c r="R218" s="1">
        <v>1605</v>
      </c>
      <c r="S218" s="10" t="s">
        <v>71</v>
      </c>
      <c r="T218" s="299">
        <v>43382</v>
      </c>
      <c r="U218" s="10">
        <v>17000</v>
      </c>
      <c r="V218" s="12" t="s">
        <v>1073</v>
      </c>
      <c r="W218" s="1" t="s">
        <v>122</v>
      </c>
      <c r="X218" s="12"/>
      <c r="Y218" s="13"/>
      <c r="Z218" s="13">
        <v>17801</v>
      </c>
      <c r="AA218" s="15"/>
      <c r="AC218" s="10" t="s">
        <v>1013</v>
      </c>
      <c r="AD218" s="1" t="s">
        <v>201</v>
      </c>
      <c r="AE218" s="10" t="s">
        <v>126</v>
      </c>
      <c r="AF218" s="19" t="e">
        <f t="shared" si="12"/>
        <v>#VALUE!</v>
      </c>
      <c r="AG218" s="291">
        <v>43403</v>
      </c>
      <c r="AH218" s="1" t="s">
        <v>1185</v>
      </c>
      <c r="AI218" s="10">
        <v>225</v>
      </c>
      <c r="AJ218" s="7">
        <v>43381</v>
      </c>
      <c r="AK218" s="1">
        <v>24000</v>
      </c>
      <c r="AL218" s="1" t="s">
        <v>122</v>
      </c>
      <c r="AM218" s="1">
        <v>227</v>
      </c>
      <c r="AN218" s="291">
        <v>43382</v>
      </c>
      <c r="AP218" s="30" t="s">
        <v>1186</v>
      </c>
      <c r="AQ218" s="291">
        <v>43405</v>
      </c>
      <c r="AR218" s="120">
        <v>43430</v>
      </c>
      <c r="AS218" s="1">
        <f t="shared" si="14"/>
        <v>48</v>
      </c>
      <c r="AT218" s="1" t="s">
        <v>71</v>
      </c>
      <c r="AV218" s="17">
        <f t="shared" ref="AV218:AV226" si="15">AK218-Z218</f>
        <v>6199</v>
      </c>
      <c r="AW218">
        <f t="shared" si="5"/>
        <v>1</v>
      </c>
    </row>
    <row r="219" spans="1:71" ht="15.75" customHeight="1">
      <c r="A219" s="1"/>
      <c r="B219" s="1" t="s">
        <v>103</v>
      </c>
      <c r="C219" s="1" t="s">
        <v>912</v>
      </c>
      <c r="D219" s="1" t="s">
        <v>104</v>
      </c>
      <c r="E219" s="1" t="s">
        <v>109</v>
      </c>
      <c r="G219" s="1" t="s">
        <v>1027</v>
      </c>
      <c r="I219" s="30" t="s">
        <v>1187</v>
      </c>
      <c r="J219" s="291">
        <v>43378</v>
      </c>
      <c r="K219" s="20">
        <f t="shared" si="10"/>
        <v>10</v>
      </c>
      <c r="L219" s="1" t="s">
        <v>1029</v>
      </c>
      <c r="M219" s="7">
        <v>43381</v>
      </c>
      <c r="N219" s="1" t="s">
        <v>1030</v>
      </c>
      <c r="O219" s="1" t="s">
        <v>1188</v>
      </c>
      <c r="P219" s="7">
        <v>43382</v>
      </c>
      <c r="Q219" s="1" t="s">
        <v>1189</v>
      </c>
      <c r="R219" s="1">
        <v>853</v>
      </c>
      <c r="S219" s="10" t="s">
        <v>71</v>
      </c>
      <c r="T219" s="299">
        <v>43382</v>
      </c>
      <c r="U219" s="10">
        <v>23000</v>
      </c>
      <c r="V219" s="12" t="s">
        <v>1073</v>
      </c>
      <c r="W219" s="1" t="s">
        <v>122</v>
      </c>
      <c r="X219" s="12"/>
      <c r="Y219" s="13"/>
      <c r="Z219" s="13">
        <v>24084</v>
      </c>
      <c r="AA219" s="15"/>
      <c r="AC219" s="10" t="s">
        <v>1013</v>
      </c>
      <c r="AD219" s="1" t="s">
        <v>201</v>
      </c>
      <c r="AE219" s="10" t="s">
        <v>126</v>
      </c>
      <c r="AF219" s="19" t="e">
        <f t="shared" si="12"/>
        <v>#VALUE!</v>
      </c>
      <c r="AG219" s="291">
        <v>43390</v>
      </c>
      <c r="AH219" s="1" t="s">
        <v>146</v>
      </c>
      <c r="AI219" s="124">
        <v>224</v>
      </c>
      <c r="AJ219" s="7">
        <v>43381</v>
      </c>
      <c r="AK219" s="1">
        <v>28000</v>
      </c>
      <c r="AL219" s="1" t="s">
        <v>122</v>
      </c>
      <c r="AM219" s="1">
        <v>226</v>
      </c>
      <c r="AN219" s="291">
        <v>43382</v>
      </c>
      <c r="AP219" s="95" t="s">
        <v>1118</v>
      </c>
      <c r="AQ219" s="291">
        <v>43398</v>
      </c>
      <c r="AR219" s="120">
        <v>43414</v>
      </c>
      <c r="AS219" s="1">
        <f t="shared" si="14"/>
        <v>45</v>
      </c>
      <c r="AT219" s="1" t="s">
        <v>71</v>
      </c>
      <c r="AU219" s="291">
        <v>43418</v>
      </c>
      <c r="AV219" s="17">
        <f t="shared" si="15"/>
        <v>3916</v>
      </c>
      <c r="AW219">
        <f t="shared" si="5"/>
        <v>11</v>
      </c>
    </row>
    <row r="220" spans="1:71" ht="15.75" customHeight="1">
      <c r="A220" s="1"/>
      <c r="B220" s="1" t="s">
        <v>103</v>
      </c>
      <c r="C220" s="1" t="s">
        <v>912</v>
      </c>
      <c r="D220" s="1" t="s">
        <v>104</v>
      </c>
      <c r="E220" s="1" t="s">
        <v>109</v>
      </c>
      <c r="G220" s="1" t="s">
        <v>1027</v>
      </c>
      <c r="I220" s="30" t="s">
        <v>1190</v>
      </c>
      <c r="J220" s="291">
        <v>43378</v>
      </c>
      <c r="K220" s="20">
        <f t="shared" si="10"/>
        <v>10</v>
      </c>
      <c r="L220" s="1" t="s">
        <v>1029</v>
      </c>
      <c r="M220" s="7">
        <v>43381</v>
      </c>
      <c r="N220" s="1" t="s">
        <v>1030</v>
      </c>
      <c r="O220" s="1" t="s">
        <v>1188</v>
      </c>
      <c r="P220" s="7">
        <v>43382</v>
      </c>
      <c r="Q220" s="1" t="s">
        <v>1189</v>
      </c>
      <c r="R220" s="1">
        <v>852</v>
      </c>
      <c r="S220" s="10" t="s">
        <v>71</v>
      </c>
      <c r="T220" s="299">
        <v>43382</v>
      </c>
      <c r="U220" s="10">
        <v>23000</v>
      </c>
      <c r="V220" s="12" t="s">
        <v>1073</v>
      </c>
      <c r="W220" s="1" t="s">
        <v>122</v>
      </c>
      <c r="X220" s="12"/>
      <c r="Y220" s="13"/>
      <c r="Z220" s="13">
        <v>24084</v>
      </c>
      <c r="AA220" s="15"/>
      <c r="AC220" s="10" t="s">
        <v>1013</v>
      </c>
      <c r="AD220" s="1" t="s">
        <v>201</v>
      </c>
      <c r="AE220" s="10" t="s">
        <v>126</v>
      </c>
      <c r="AF220" s="19" t="e">
        <f t="shared" si="12"/>
        <v>#VALUE!</v>
      </c>
      <c r="AG220" s="291">
        <v>43390</v>
      </c>
      <c r="AH220" s="1" t="s">
        <v>146</v>
      </c>
      <c r="AI220" s="124">
        <v>228</v>
      </c>
      <c r="AJ220" s="7">
        <v>43381</v>
      </c>
      <c r="AK220" s="1">
        <v>28000</v>
      </c>
      <c r="AL220" s="1" t="s">
        <v>122</v>
      </c>
      <c r="AM220" s="1">
        <v>230</v>
      </c>
      <c r="AN220" s="291">
        <v>43382</v>
      </c>
      <c r="AP220" s="95" t="s">
        <v>1118</v>
      </c>
      <c r="AQ220" s="291">
        <v>43398</v>
      </c>
      <c r="AR220" s="120">
        <v>43414</v>
      </c>
      <c r="AS220" s="1">
        <f t="shared" si="14"/>
        <v>45</v>
      </c>
      <c r="AT220" s="1" t="s">
        <v>71</v>
      </c>
      <c r="AU220" s="291">
        <v>43418</v>
      </c>
      <c r="AV220" s="17">
        <f t="shared" si="15"/>
        <v>3916</v>
      </c>
      <c r="AW220">
        <f t="shared" si="5"/>
        <v>11</v>
      </c>
    </row>
    <row r="221" spans="1:71" ht="15.75" customHeight="1">
      <c r="A221" s="1"/>
      <c r="B221" s="1" t="s">
        <v>103</v>
      </c>
      <c r="C221" s="1" t="s">
        <v>912</v>
      </c>
      <c r="D221" s="1" t="s">
        <v>104</v>
      </c>
      <c r="E221" s="1" t="s">
        <v>109</v>
      </c>
      <c r="G221" s="1" t="s">
        <v>1027</v>
      </c>
      <c r="I221" s="30" t="s">
        <v>1191</v>
      </c>
      <c r="J221" s="291">
        <v>43378</v>
      </c>
      <c r="K221" s="20">
        <f t="shared" si="10"/>
        <v>10</v>
      </c>
      <c r="L221" s="1" t="s">
        <v>1029</v>
      </c>
      <c r="M221" s="7">
        <v>43381</v>
      </c>
      <c r="N221" s="1" t="s">
        <v>1030</v>
      </c>
      <c r="O221" s="1" t="s">
        <v>1188</v>
      </c>
      <c r="P221" s="7">
        <v>43382</v>
      </c>
      <c r="Q221" s="1" t="s">
        <v>209</v>
      </c>
      <c r="R221" s="130">
        <v>775777</v>
      </c>
      <c r="S221" s="10" t="s">
        <v>71</v>
      </c>
      <c r="T221" s="299">
        <v>43382</v>
      </c>
      <c r="U221" s="10">
        <v>23000</v>
      </c>
      <c r="V221" s="12" t="s">
        <v>1073</v>
      </c>
      <c r="W221" s="1" t="s">
        <v>122</v>
      </c>
      <c r="X221" s="12"/>
      <c r="Y221" s="13"/>
      <c r="Z221" s="13">
        <v>24084</v>
      </c>
      <c r="AA221" s="15"/>
      <c r="AC221" s="10" t="s">
        <v>1013</v>
      </c>
      <c r="AD221" s="1" t="s">
        <v>201</v>
      </c>
      <c r="AE221" s="10" t="s">
        <v>126</v>
      </c>
      <c r="AF221" s="19" t="e">
        <f t="shared" si="12"/>
        <v>#VALUE!</v>
      </c>
      <c r="AG221" s="299">
        <v>43392</v>
      </c>
      <c r="AH221" s="1" t="s">
        <v>170</v>
      </c>
      <c r="AI221" s="124">
        <v>229</v>
      </c>
      <c r="AJ221" s="7">
        <v>43381</v>
      </c>
      <c r="AK221" s="1">
        <v>28000</v>
      </c>
      <c r="AL221" s="1" t="s">
        <v>122</v>
      </c>
      <c r="AM221" s="1">
        <v>231</v>
      </c>
      <c r="AN221" s="291">
        <v>43382</v>
      </c>
      <c r="AP221" s="95" t="s">
        <v>1118</v>
      </c>
      <c r="AQ221" s="291">
        <v>43398</v>
      </c>
      <c r="AR221" s="120">
        <v>43414</v>
      </c>
      <c r="AS221" s="1">
        <f t="shared" si="14"/>
        <v>45</v>
      </c>
      <c r="AT221" s="1" t="s">
        <v>71</v>
      </c>
      <c r="AU221" s="291">
        <v>43418</v>
      </c>
      <c r="AV221" s="17">
        <f t="shared" si="15"/>
        <v>3916</v>
      </c>
      <c r="AW221">
        <f t="shared" si="5"/>
        <v>11</v>
      </c>
    </row>
    <row r="222" spans="1:71" ht="15.75" customHeight="1">
      <c r="A222" s="1"/>
      <c r="B222" s="1" t="s">
        <v>103</v>
      </c>
      <c r="C222" s="1" t="s">
        <v>255</v>
      </c>
      <c r="D222" s="1" t="s">
        <v>107</v>
      </c>
      <c r="E222" s="1" t="s">
        <v>859</v>
      </c>
      <c r="G222" s="1" t="s">
        <v>1018</v>
      </c>
      <c r="I222" s="30" t="s">
        <v>1192</v>
      </c>
      <c r="J222" s="291">
        <v>43378</v>
      </c>
      <c r="K222" s="20">
        <f t="shared" si="10"/>
        <v>10</v>
      </c>
      <c r="L222" s="1" t="s">
        <v>185</v>
      </c>
      <c r="M222" s="93">
        <v>43386</v>
      </c>
      <c r="N222" s="1" t="s">
        <v>826</v>
      </c>
      <c r="O222" s="1" t="s">
        <v>319</v>
      </c>
      <c r="P222" s="93">
        <v>43389</v>
      </c>
      <c r="Q222" s="1" t="s">
        <v>875</v>
      </c>
      <c r="R222" s="1">
        <v>54</v>
      </c>
      <c r="S222" s="10" t="s">
        <v>71</v>
      </c>
      <c r="T222" s="299">
        <v>43389</v>
      </c>
      <c r="U222" s="10">
        <v>59000</v>
      </c>
      <c r="V222" s="12" t="s">
        <v>1073</v>
      </c>
      <c r="W222" s="1" t="s">
        <v>122</v>
      </c>
      <c r="X222" s="12"/>
      <c r="Y222" s="13"/>
      <c r="Z222" s="13">
        <v>61780</v>
      </c>
      <c r="AA222" s="15"/>
      <c r="AC222" s="10">
        <v>10</v>
      </c>
      <c r="AD222" s="1" t="s">
        <v>201</v>
      </c>
      <c r="AE222" s="10" t="s">
        <v>126</v>
      </c>
      <c r="AF222" s="19" t="e">
        <f t="shared" si="12"/>
        <v>#VALUE!</v>
      </c>
      <c r="AG222" s="291">
        <v>43403</v>
      </c>
      <c r="AH222" s="1" t="s">
        <v>249</v>
      </c>
      <c r="AI222" s="124">
        <v>247</v>
      </c>
      <c r="AJ222" s="93">
        <v>43386</v>
      </c>
      <c r="AK222" s="1">
        <v>70000</v>
      </c>
      <c r="AL222" s="1" t="s">
        <v>122</v>
      </c>
      <c r="AM222" s="1">
        <v>247</v>
      </c>
      <c r="AN222" s="291">
        <v>43386</v>
      </c>
      <c r="AP222" s="30" t="s">
        <v>1169</v>
      </c>
      <c r="AQ222" s="291">
        <v>43405</v>
      </c>
      <c r="AR222" s="80">
        <v>43405</v>
      </c>
      <c r="AS222" s="1">
        <f t="shared" si="14"/>
        <v>44</v>
      </c>
      <c r="AT222" s="100" t="s">
        <v>112</v>
      </c>
      <c r="AU222" s="318">
        <v>43397</v>
      </c>
      <c r="AV222" s="17">
        <f t="shared" si="15"/>
        <v>8220</v>
      </c>
      <c r="AW222">
        <f t="shared" si="5"/>
        <v>10</v>
      </c>
    </row>
    <row r="223" spans="1:71" ht="15.75" customHeight="1">
      <c r="A223" s="1"/>
      <c r="B223" s="1" t="s">
        <v>103</v>
      </c>
      <c r="C223" s="1" t="s">
        <v>104</v>
      </c>
      <c r="D223" s="1" t="s">
        <v>104</v>
      </c>
      <c r="E223" s="1" t="s">
        <v>109</v>
      </c>
      <c r="G223" s="1" t="s">
        <v>111</v>
      </c>
      <c r="I223" s="30" t="s">
        <v>1193</v>
      </c>
      <c r="J223" s="291">
        <v>43381</v>
      </c>
      <c r="K223" s="20">
        <f t="shared" si="10"/>
        <v>10</v>
      </c>
      <c r="L223" s="1" t="s">
        <v>776</v>
      </c>
      <c r="M223" s="7">
        <v>43381</v>
      </c>
      <c r="N223" s="1" t="s">
        <v>116</v>
      </c>
      <c r="O223" s="1" t="s">
        <v>735</v>
      </c>
      <c r="P223" s="93">
        <v>43384</v>
      </c>
      <c r="Q223" s="1" t="s">
        <v>1194</v>
      </c>
      <c r="R223" s="1">
        <v>369</v>
      </c>
      <c r="S223" s="10" t="s">
        <v>71</v>
      </c>
      <c r="T223" s="299">
        <v>43384</v>
      </c>
      <c r="U223" s="10">
        <v>40000</v>
      </c>
      <c r="V223" s="12" t="s">
        <v>1073</v>
      </c>
      <c r="W223" s="1" t="s">
        <v>122</v>
      </c>
      <c r="X223" s="12"/>
      <c r="Y223" s="13"/>
      <c r="Z223" s="13">
        <v>41885</v>
      </c>
      <c r="AA223" s="15"/>
      <c r="AB223" s="1" t="s">
        <v>213</v>
      </c>
      <c r="AC223" s="10">
        <v>10</v>
      </c>
      <c r="AD223" s="1" t="s">
        <v>125</v>
      </c>
      <c r="AE223" s="10" t="s">
        <v>126</v>
      </c>
      <c r="AF223" s="19" t="e">
        <f t="shared" si="12"/>
        <v>#VALUE!</v>
      </c>
      <c r="AG223" s="291">
        <v>43406</v>
      </c>
      <c r="AH223" s="1" t="s">
        <v>249</v>
      </c>
      <c r="AI223" s="10">
        <v>234</v>
      </c>
      <c r="AJ223" s="7">
        <v>43381</v>
      </c>
      <c r="AK223" s="1">
        <v>52000</v>
      </c>
      <c r="AL223" s="1" t="s">
        <v>122</v>
      </c>
      <c r="AM223" s="1">
        <v>236</v>
      </c>
      <c r="AN223" s="291">
        <v>43384</v>
      </c>
      <c r="AP223" s="30" t="s">
        <v>1134</v>
      </c>
      <c r="AQ223" s="291">
        <v>43405</v>
      </c>
      <c r="AR223" s="120">
        <v>43434</v>
      </c>
      <c r="AS223" s="1">
        <f t="shared" si="14"/>
        <v>48</v>
      </c>
      <c r="AT223" s="1" t="s">
        <v>112</v>
      </c>
      <c r="AU223" s="291">
        <v>43417</v>
      </c>
      <c r="AV223" s="17">
        <f t="shared" si="15"/>
        <v>10115</v>
      </c>
      <c r="AW223">
        <f t="shared" si="5"/>
        <v>11</v>
      </c>
    </row>
    <row r="224" spans="1:71" ht="15.75" customHeight="1">
      <c r="A224" s="1"/>
      <c r="B224" s="1" t="s">
        <v>103</v>
      </c>
      <c r="C224" s="1" t="s">
        <v>912</v>
      </c>
      <c r="D224" s="1" t="s">
        <v>104</v>
      </c>
      <c r="E224" s="1" t="s">
        <v>109</v>
      </c>
      <c r="G224" s="1" t="s">
        <v>1027</v>
      </c>
      <c r="I224" s="30" t="s">
        <v>1195</v>
      </c>
      <c r="J224" s="291">
        <v>43381</v>
      </c>
      <c r="K224" s="20">
        <f t="shared" si="10"/>
        <v>10</v>
      </c>
      <c r="L224" s="1" t="s">
        <v>1029</v>
      </c>
      <c r="M224" s="7">
        <v>43382</v>
      </c>
      <c r="N224" s="1" t="s">
        <v>1030</v>
      </c>
      <c r="O224" s="1" t="s">
        <v>1188</v>
      </c>
      <c r="P224" s="93">
        <v>43383</v>
      </c>
      <c r="Q224" s="1" t="s">
        <v>1196</v>
      </c>
      <c r="R224" s="1">
        <v>171</v>
      </c>
      <c r="S224" s="10" t="s">
        <v>71</v>
      </c>
      <c r="T224" s="299">
        <v>43384</v>
      </c>
      <c r="U224" s="10">
        <v>22000</v>
      </c>
      <c r="V224" s="12" t="s">
        <v>1073</v>
      </c>
      <c r="W224" s="1" t="s">
        <v>122</v>
      </c>
      <c r="X224" s="12"/>
      <c r="Y224" s="13"/>
      <c r="Z224" s="13">
        <v>23037</v>
      </c>
      <c r="AA224" s="15"/>
      <c r="AC224" s="10">
        <v>10</v>
      </c>
      <c r="AD224" s="1" t="s">
        <v>201</v>
      </c>
      <c r="AE224" s="10" t="s">
        <v>126</v>
      </c>
      <c r="AF224" s="19" t="e">
        <f t="shared" si="12"/>
        <v>#VALUE!</v>
      </c>
      <c r="AG224" s="291">
        <v>43398</v>
      </c>
      <c r="AH224" s="1" t="s">
        <v>227</v>
      </c>
      <c r="AI224" s="124">
        <v>231</v>
      </c>
      <c r="AJ224" s="7">
        <v>43382</v>
      </c>
      <c r="AK224" s="1">
        <v>28000</v>
      </c>
      <c r="AL224" s="1" t="s">
        <v>122</v>
      </c>
      <c r="AM224" s="1">
        <v>233</v>
      </c>
      <c r="AN224" s="291">
        <v>43383</v>
      </c>
      <c r="AP224" s="95" t="s">
        <v>1118</v>
      </c>
      <c r="AQ224" s="291">
        <v>43398</v>
      </c>
      <c r="AR224" s="120">
        <v>43414</v>
      </c>
      <c r="AS224" s="1">
        <f t="shared" si="14"/>
        <v>45</v>
      </c>
      <c r="AT224" s="1" t="s">
        <v>71</v>
      </c>
      <c r="AU224" s="291">
        <v>43418</v>
      </c>
      <c r="AV224" s="17">
        <f t="shared" si="15"/>
        <v>4963</v>
      </c>
      <c r="AW224">
        <f t="shared" si="5"/>
        <v>11</v>
      </c>
    </row>
    <row r="225" spans="1:71" ht="15.75" customHeight="1">
      <c r="A225" s="1"/>
      <c r="B225" s="1" t="s">
        <v>103</v>
      </c>
      <c r="C225" s="1" t="s">
        <v>912</v>
      </c>
      <c r="D225" s="1" t="s">
        <v>104</v>
      </c>
      <c r="E225" s="1" t="s">
        <v>109</v>
      </c>
      <c r="G225" s="1" t="s">
        <v>1027</v>
      </c>
      <c r="I225" s="30" t="s">
        <v>1197</v>
      </c>
      <c r="J225" s="291">
        <v>43381</v>
      </c>
      <c r="K225" s="20">
        <f t="shared" si="10"/>
        <v>10</v>
      </c>
      <c r="L225" s="1" t="s">
        <v>1029</v>
      </c>
      <c r="M225" s="93">
        <v>43385</v>
      </c>
      <c r="N225" s="1" t="s">
        <v>1030</v>
      </c>
      <c r="O225" s="1" t="s">
        <v>949</v>
      </c>
      <c r="P225" s="93">
        <v>43386</v>
      </c>
      <c r="Q225" s="1" t="s">
        <v>1116</v>
      </c>
      <c r="R225" s="1">
        <v>957</v>
      </c>
      <c r="S225" s="10" t="s">
        <v>71</v>
      </c>
      <c r="T225" s="299">
        <v>43388</v>
      </c>
      <c r="U225" s="10">
        <v>17000</v>
      </c>
      <c r="V225" s="12" t="s">
        <v>1073</v>
      </c>
      <c r="W225" s="1" t="s">
        <v>122</v>
      </c>
      <c r="X225" s="12"/>
      <c r="Y225" s="13"/>
      <c r="Z225" s="13">
        <v>17801</v>
      </c>
      <c r="AA225" s="15"/>
      <c r="AC225" s="10" t="s">
        <v>1013</v>
      </c>
      <c r="AD225" s="1" t="s">
        <v>201</v>
      </c>
      <c r="AE225" s="10" t="s">
        <v>126</v>
      </c>
      <c r="AF225" s="19" t="e">
        <f t="shared" si="12"/>
        <v>#VALUE!</v>
      </c>
      <c r="AG225" s="291">
        <v>43402</v>
      </c>
      <c r="AH225" s="1" t="s">
        <v>1074</v>
      </c>
      <c r="AI225" s="10">
        <v>241</v>
      </c>
      <c r="AJ225" s="93">
        <v>43385</v>
      </c>
      <c r="AK225" s="1">
        <v>24000</v>
      </c>
      <c r="AL225" s="1" t="s">
        <v>122</v>
      </c>
      <c r="AM225" s="1">
        <v>241</v>
      </c>
      <c r="AN225" s="291">
        <v>43386</v>
      </c>
      <c r="AP225" s="95" t="s">
        <v>1118</v>
      </c>
      <c r="AQ225" s="291">
        <v>43398</v>
      </c>
      <c r="AR225" s="120">
        <v>43414</v>
      </c>
      <c r="AS225" s="1">
        <f t="shared" si="14"/>
        <v>45</v>
      </c>
      <c r="AT225" s="1" t="s">
        <v>71</v>
      </c>
      <c r="AU225" s="291">
        <v>43432</v>
      </c>
      <c r="AV225" s="17">
        <f t="shared" si="15"/>
        <v>6199</v>
      </c>
      <c r="AW225">
        <f t="shared" si="5"/>
        <v>11</v>
      </c>
    </row>
    <row r="226" spans="1:71" ht="15.75" customHeight="1">
      <c r="A226" s="1"/>
      <c r="B226" s="1" t="s">
        <v>103</v>
      </c>
      <c r="C226" s="1" t="s">
        <v>912</v>
      </c>
      <c r="D226" s="1" t="s">
        <v>104</v>
      </c>
      <c r="E226" s="1" t="s">
        <v>109</v>
      </c>
      <c r="G226" s="1" t="s">
        <v>1027</v>
      </c>
      <c r="I226" s="30" t="s">
        <v>1198</v>
      </c>
      <c r="J226" s="291">
        <v>43381</v>
      </c>
      <c r="K226" s="20">
        <f t="shared" si="10"/>
        <v>10</v>
      </c>
      <c r="L226" s="1" t="s">
        <v>1029</v>
      </c>
      <c r="M226" s="93">
        <v>43385</v>
      </c>
      <c r="N226" s="1" t="s">
        <v>1030</v>
      </c>
      <c r="O226" s="1" t="s">
        <v>949</v>
      </c>
      <c r="P226" s="93">
        <v>43386</v>
      </c>
      <c r="Q226" s="1" t="s">
        <v>1199</v>
      </c>
      <c r="R226" s="1">
        <v>296</v>
      </c>
      <c r="S226" s="10" t="s">
        <v>71</v>
      </c>
      <c r="T226" s="299">
        <v>43386</v>
      </c>
      <c r="U226" s="10">
        <v>19000</v>
      </c>
      <c r="V226" s="12" t="s">
        <v>121</v>
      </c>
      <c r="W226" s="1" t="s">
        <v>122</v>
      </c>
      <c r="X226" s="12"/>
      <c r="Y226" s="13"/>
      <c r="Z226" s="13">
        <v>19000</v>
      </c>
      <c r="AA226" s="15"/>
      <c r="AC226" s="10" t="s">
        <v>1013</v>
      </c>
      <c r="AD226" s="1" t="s">
        <v>201</v>
      </c>
      <c r="AE226" s="10" t="s">
        <v>637</v>
      </c>
      <c r="AF226" s="19" t="e">
        <f t="shared" si="12"/>
        <v>#VALUE!</v>
      </c>
      <c r="AG226" s="291">
        <v>43399</v>
      </c>
      <c r="AI226" s="10">
        <v>239</v>
      </c>
      <c r="AJ226" s="93">
        <v>43385</v>
      </c>
      <c r="AK226" s="1">
        <v>24000</v>
      </c>
      <c r="AL226" s="1" t="s">
        <v>122</v>
      </c>
      <c r="AM226" s="1">
        <v>240</v>
      </c>
      <c r="AN226" s="291">
        <v>43386</v>
      </c>
      <c r="AP226" s="30" t="s">
        <v>1186</v>
      </c>
      <c r="AQ226" s="291">
        <v>43405</v>
      </c>
      <c r="AR226" s="120">
        <v>43430</v>
      </c>
      <c r="AS226" s="1">
        <f t="shared" si="14"/>
        <v>48</v>
      </c>
      <c r="AT226" s="1" t="s">
        <v>71</v>
      </c>
      <c r="AU226" s="291">
        <v>43424</v>
      </c>
      <c r="AV226" s="17">
        <f t="shared" si="15"/>
        <v>5000</v>
      </c>
      <c r="AW226">
        <f t="shared" si="5"/>
        <v>11</v>
      </c>
    </row>
    <row r="227" spans="1:71" ht="15.75" customHeight="1">
      <c r="A227" s="1"/>
      <c r="B227" s="1" t="s">
        <v>103</v>
      </c>
      <c r="C227" s="101" t="s">
        <v>104</v>
      </c>
      <c r="D227" s="101" t="s">
        <v>107</v>
      </c>
      <c r="E227" s="101" t="s">
        <v>790</v>
      </c>
      <c r="F227" s="101"/>
      <c r="G227" s="101" t="s">
        <v>268</v>
      </c>
      <c r="H227" s="101"/>
      <c r="I227" s="102" t="s">
        <v>1200</v>
      </c>
      <c r="J227" s="292">
        <v>43381</v>
      </c>
      <c r="K227" s="104">
        <f t="shared" si="10"/>
        <v>10</v>
      </c>
      <c r="L227" s="101" t="s">
        <v>503</v>
      </c>
      <c r="M227" s="103">
        <v>43382</v>
      </c>
      <c r="N227" s="101" t="s">
        <v>900</v>
      </c>
      <c r="O227" s="101" t="s">
        <v>1047</v>
      </c>
      <c r="P227" s="128">
        <v>43389</v>
      </c>
      <c r="Q227" s="101" t="s">
        <v>1183</v>
      </c>
      <c r="R227" s="101"/>
      <c r="S227" s="106">
        <v>0</v>
      </c>
      <c r="T227" s="302">
        <v>0</v>
      </c>
      <c r="U227" s="106">
        <v>0</v>
      </c>
      <c r="V227" s="107" t="s">
        <v>1073</v>
      </c>
      <c r="W227" s="101" t="s">
        <v>122</v>
      </c>
      <c r="X227" s="107"/>
      <c r="Y227" s="108"/>
      <c r="Z227" s="108">
        <v>0</v>
      </c>
      <c r="AA227" s="109"/>
      <c r="AB227" s="101"/>
      <c r="AC227" s="106">
        <v>10</v>
      </c>
      <c r="AD227" s="101" t="s">
        <v>125</v>
      </c>
      <c r="AE227" s="106" t="s">
        <v>126</v>
      </c>
      <c r="AF227" s="19" t="e">
        <f t="shared" si="12"/>
        <v>#VALUE!</v>
      </c>
      <c r="AG227" s="292">
        <v>0</v>
      </c>
      <c r="AH227" s="101">
        <v>0</v>
      </c>
      <c r="AI227" s="106">
        <v>0</v>
      </c>
      <c r="AJ227" s="101">
        <v>0</v>
      </c>
      <c r="AK227" s="101">
        <v>0</v>
      </c>
      <c r="AL227" s="101" t="s">
        <v>122</v>
      </c>
      <c r="AM227" s="101">
        <v>0</v>
      </c>
      <c r="AN227" s="292">
        <v>0</v>
      </c>
      <c r="AO227" s="101"/>
      <c r="AP227" s="101">
        <v>0</v>
      </c>
      <c r="AQ227" s="292">
        <v>0</v>
      </c>
      <c r="AR227" s="106">
        <v>0</v>
      </c>
      <c r="AS227" s="101">
        <f t="shared" si="14"/>
        <v>0</v>
      </c>
      <c r="AT227" s="101">
        <v>0</v>
      </c>
      <c r="AU227" s="292"/>
      <c r="AV227" s="111">
        <v>0</v>
      </c>
      <c r="AW227">
        <f t="shared" si="5"/>
        <v>1</v>
      </c>
      <c r="AX227" s="101"/>
      <c r="AY227" s="101"/>
      <c r="AZ227" s="101"/>
      <c r="BA227" s="101"/>
      <c r="BB227" s="101"/>
      <c r="BC227" s="101"/>
      <c r="BD227" s="101"/>
      <c r="BE227" s="185"/>
      <c r="BF227" s="185"/>
      <c r="BG227" s="185"/>
      <c r="BH227" s="185"/>
      <c r="BI227" s="185"/>
      <c r="BJ227" s="101"/>
      <c r="BK227" s="101"/>
      <c r="BL227" s="101"/>
      <c r="BM227" s="101"/>
      <c r="BN227" s="101"/>
      <c r="BO227" s="101"/>
      <c r="BP227" s="101"/>
      <c r="BQ227" s="101"/>
      <c r="BR227" s="101"/>
      <c r="BS227" s="101"/>
    </row>
    <row r="228" spans="1:71" ht="15.75" customHeight="1">
      <c r="A228" s="1"/>
      <c r="B228" s="1" t="s">
        <v>103</v>
      </c>
      <c r="C228" s="1" t="s">
        <v>912</v>
      </c>
      <c r="D228" s="1" t="s">
        <v>104</v>
      </c>
      <c r="E228" s="1" t="s">
        <v>109</v>
      </c>
      <c r="G228" s="1" t="s">
        <v>1027</v>
      </c>
      <c r="I228" s="30" t="s">
        <v>1201</v>
      </c>
      <c r="J228" s="291">
        <v>43381</v>
      </c>
      <c r="K228" s="20">
        <f t="shared" si="10"/>
        <v>10</v>
      </c>
      <c r="L228" s="1" t="s">
        <v>1029</v>
      </c>
      <c r="M228" s="93">
        <v>43383</v>
      </c>
      <c r="N228" s="1" t="s">
        <v>1030</v>
      </c>
      <c r="O228" s="1" t="s">
        <v>1188</v>
      </c>
      <c r="P228" s="93">
        <v>43384</v>
      </c>
      <c r="Q228" s="1" t="s">
        <v>1202</v>
      </c>
      <c r="R228" s="1">
        <v>101</v>
      </c>
      <c r="S228" s="10" t="s">
        <v>71</v>
      </c>
      <c r="T228" s="299">
        <v>43384</v>
      </c>
      <c r="U228" s="10">
        <v>22000</v>
      </c>
      <c r="V228" s="12" t="s">
        <v>1073</v>
      </c>
      <c r="W228" s="1" t="s">
        <v>122</v>
      </c>
      <c r="X228" s="12"/>
      <c r="Y228" s="13"/>
      <c r="Z228" s="13">
        <v>23037</v>
      </c>
      <c r="AA228" s="15"/>
      <c r="AC228" s="10" t="s">
        <v>1175</v>
      </c>
      <c r="AD228" s="1" t="s">
        <v>125</v>
      </c>
      <c r="AE228" s="10" t="s">
        <v>126</v>
      </c>
      <c r="AF228" s="19" t="e">
        <f t="shared" si="12"/>
        <v>#VALUE!</v>
      </c>
      <c r="AG228" s="291">
        <v>43392</v>
      </c>
      <c r="AH228" s="1" t="s">
        <v>170</v>
      </c>
      <c r="AI228" s="124">
        <v>236</v>
      </c>
      <c r="AJ228" s="93">
        <v>43383</v>
      </c>
      <c r="AK228" s="1">
        <v>28000</v>
      </c>
      <c r="AL228" s="1" t="s">
        <v>122</v>
      </c>
      <c r="AM228" s="1">
        <v>238</v>
      </c>
      <c r="AN228" s="291">
        <v>43384</v>
      </c>
      <c r="AP228" s="30" t="s">
        <v>1131</v>
      </c>
      <c r="AQ228" s="291">
        <v>43390</v>
      </c>
      <c r="AR228" s="120">
        <v>43400</v>
      </c>
      <c r="AS228" s="1">
        <f t="shared" si="14"/>
        <v>43</v>
      </c>
      <c r="AT228" s="1" t="s">
        <v>71</v>
      </c>
      <c r="AU228" s="291">
        <v>43418</v>
      </c>
      <c r="AV228" s="17">
        <f>AK228-Z228</f>
        <v>4963</v>
      </c>
      <c r="AW228">
        <f t="shared" si="5"/>
        <v>11</v>
      </c>
    </row>
    <row r="229" spans="1:71" ht="15.75" customHeight="1">
      <c r="A229" s="1"/>
      <c r="B229" s="1" t="s">
        <v>103</v>
      </c>
      <c r="C229" s="101" t="s">
        <v>104</v>
      </c>
      <c r="D229" s="101" t="s">
        <v>107</v>
      </c>
      <c r="E229" s="101" t="s">
        <v>790</v>
      </c>
      <c r="F229" s="101"/>
      <c r="G229" s="101" t="s">
        <v>268</v>
      </c>
      <c r="H229" s="101"/>
      <c r="I229" s="102" t="s">
        <v>1203</v>
      </c>
      <c r="J229" s="292">
        <v>43381</v>
      </c>
      <c r="K229" s="104">
        <f t="shared" si="10"/>
        <v>10</v>
      </c>
      <c r="L229" s="101" t="s">
        <v>503</v>
      </c>
      <c r="M229" s="128">
        <v>43383</v>
      </c>
      <c r="N229" s="101" t="s">
        <v>900</v>
      </c>
      <c r="O229" s="101" t="s">
        <v>1047</v>
      </c>
      <c r="P229" s="128">
        <v>43389</v>
      </c>
      <c r="Q229" s="101" t="s">
        <v>1183</v>
      </c>
      <c r="R229" s="101"/>
      <c r="S229" s="106">
        <v>0</v>
      </c>
      <c r="T229" s="302">
        <v>0</v>
      </c>
      <c r="U229" s="106">
        <v>0</v>
      </c>
      <c r="V229" s="107" t="s">
        <v>1073</v>
      </c>
      <c r="W229" s="101" t="s">
        <v>122</v>
      </c>
      <c r="X229" s="107"/>
      <c r="Y229" s="108"/>
      <c r="Z229" s="108">
        <v>0</v>
      </c>
      <c r="AA229" s="109"/>
      <c r="AB229" s="101"/>
      <c r="AC229" s="106">
        <v>5</v>
      </c>
      <c r="AD229" s="101" t="s">
        <v>125</v>
      </c>
      <c r="AE229" s="106" t="s">
        <v>126</v>
      </c>
      <c r="AF229" s="19" t="e">
        <f t="shared" si="12"/>
        <v>#VALUE!</v>
      </c>
      <c r="AG229" s="292">
        <v>0</v>
      </c>
      <c r="AH229" s="101">
        <v>0</v>
      </c>
      <c r="AI229" s="106">
        <v>0</v>
      </c>
      <c r="AJ229" s="101">
        <v>0</v>
      </c>
      <c r="AK229" s="101">
        <v>0</v>
      </c>
      <c r="AL229" s="101" t="s">
        <v>122</v>
      </c>
      <c r="AM229" s="101">
        <v>0</v>
      </c>
      <c r="AN229" s="292">
        <v>0</v>
      </c>
      <c r="AO229" s="101"/>
      <c r="AP229" s="101">
        <v>0</v>
      </c>
      <c r="AQ229" s="292">
        <v>0</v>
      </c>
      <c r="AR229" s="106">
        <v>0</v>
      </c>
      <c r="AS229" s="101">
        <f t="shared" si="14"/>
        <v>0</v>
      </c>
      <c r="AT229" s="101">
        <v>0</v>
      </c>
      <c r="AU229" s="292"/>
      <c r="AV229" s="111">
        <v>0</v>
      </c>
      <c r="AW229">
        <f t="shared" si="5"/>
        <v>1</v>
      </c>
      <c r="AX229" s="101"/>
      <c r="AY229" s="101"/>
      <c r="AZ229" s="101"/>
      <c r="BA229" s="101"/>
      <c r="BB229" s="101"/>
      <c r="BC229" s="101"/>
      <c r="BD229" s="101"/>
      <c r="BE229" s="185"/>
      <c r="BF229" s="185"/>
      <c r="BG229" s="185"/>
      <c r="BH229" s="185"/>
      <c r="BI229" s="185"/>
      <c r="BJ229" s="101"/>
      <c r="BK229" s="101"/>
      <c r="BL229" s="101"/>
      <c r="BM229" s="101"/>
      <c r="BN229" s="101"/>
      <c r="BO229" s="101"/>
      <c r="BP229" s="101"/>
      <c r="BQ229" s="101"/>
      <c r="BR229" s="101"/>
      <c r="BS229" s="101"/>
    </row>
    <row r="230" spans="1:71" ht="15.75" customHeight="1">
      <c r="A230" s="1"/>
      <c r="B230" s="1" t="s">
        <v>103</v>
      </c>
      <c r="C230" s="1" t="s">
        <v>104</v>
      </c>
      <c r="D230" s="1" t="s">
        <v>104</v>
      </c>
      <c r="E230" s="1" t="s">
        <v>109</v>
      </c>
      <c r="G230" s="1" t="s">
        <v>111</v>
      </c>
      <c r="I230" s="30" t="s">
        <v>1204</v>
      </c>
      <c r="J230" s="291">
        <v>43381</v>
      </c>
      <c r="K230" s="20">
        <f t="shared" si="10"/>
        <v>10</v>
      </c>
      <c r="L230" s="1" t="s">
        <v>776</v>
      </c>
      <c r="M230" s="7">
        <v>43382</v>
      </c>
      <c r="N230" s="1" t="s">
        <v>116</v>
      </c>
      <c r="O230" s="1" t="s">
        <v>1153</v>
      </c>
      <c r="P230" s="93">
        <v>43385</v>
      </c>
      <c r="Q230" s="1" t="s">
        <v>1205</v>
      </c>
      <c r="R230" s="1" t="s">
        <v>1206</v>
      </c>
      <c r="S230" s="10" t="s">
        <v>71</v>
      </c>
      <c r="T230" s="299">
        <v>43388</v>
      </c>
      <c r="U230" s="10">
        <v>40000</v>
      </c>
      <c r="V230" s="12" t="s">
        <v>1073</v>
      </c>
      <c r="W230" s="1" t="s">
        <v>122</v>
      </c>
      <c r="X230" s="12"/>
      <c r="Y230" s="13"/>
      <c r="Z230" s="13">
        <v>41885</v>
      </c>
      <c r="AA230" s="15"/>
      <c r="AC230" s="10" t="s">
        <v>1013</v>
      </c>
      <c r="AD230" s="1" t="s">
        <v>201</v>
      </c>
      <c r="AE230" s="10" t="s">
        <v>126</v>
      </c>
      <c r="AF230" s="19" t="e">
        <f t="shared" si="12"/>
        <v>#VALUE!</v>
      </c>
      <c r="AI230" s="10">
        <v>237</v>
      </c>
      <c r="AJ230" s="7">
        <v>43382</v>
      </c>
      <c r="AK230" s="1">
        <v>50000</v>
      </c>
      <c r="AL230" s="1" t="s">
        <v>122</v>
      </c>
      <c r="AM230" s="1">
        <v>239</v>
      </c>
      <c r="AN230" s="291">
        <v>43385</v>
      </c>
      <c r="AP230" s="30" t="s">
        <v>1134</v>
      </c>
      <c r="AQ230" s="291">
        <v>43405</v>
      </c>
      <c r="AR230" s="120">
        <v>43434</v>
      </c>
      <c r="AS230" s="1">
        <f t="shared" si="14"/>
        <v>48</v>
      </c>
      <c r="AT230" s="1" t="s">
        <v>112</v>
      </c>
      <c r="AU230" s="291">
        <v>43417</v>
      </c>
      <c r="AV230" s="17">
        <f>AK230-Z230</f>
        <v>8115</v>
      </c>
      <c r="AW230">
        <f t="shared" si="5"/>
        <v>11</v>
      </c>
    </row>
    <row r="231" spans="1:71" ht="15.75" customHeight="1">
      <c r="A231" s="1"/>
      <c r="B231" s="1" t="s">
        <v>103</v>
      </c>
      <c r="C231" s="101" t="s">
        <v>104</v>
      </c>
      <c r="D231" s="101" t="s">
        <v>107</v>
      </c>
      <c r="E231" s="101" t="s">
        <v>790</v>
      </c>
      <c r="F231" s="101"/>
      <c r="G231" s="101" t="s">
        <v>268</v>
      </c>
      <c r="H231" s="101"/>
      <c r="I231" s="102" t="s">
        <v>1207</v>
      </c>
      <c r="J231" s="292">
        <v>43381</v>
      </c>
      <c r="K231" s="104">
        <f t="shared" si="10"/>
        <v>10</v>
      </c>
      <c r="L231" s="101" t="s">
        <v>503</v>
      </c>
      <c r="M231" s="128">
        <v>43383</v>
      </c>
      <c r="N231" s="101" t="s">
        <v>900</v>
      </c>
      <c r="O231" s="101" t="s">
        <v>1047</v>
      </c>
      <c r="P231" s="128">
        <v>43389</v>
      </c>
      <c r="Q231" s="101" t="s">
        <v>1183</v>
      </c>
      <c r="R231" s="101"/>
      <c r="S231" s="106">
        <v>0</v>
      </c>
      <c r="T231" s="302">
        <v>0</v>
      </c>
      <c r="U231" s="106">
        <v>0</v>
      </c>
      <c r="V231" s="107" t="s">
        <v>1073</v>
      </c>
      <c r="W231" s="101" t="s">
        <v>122</v>
      </c>
      <c r="X231" s="107"/>
      <c r="Y231" s="108"/>
      <c r="Z231" s="108">
        <v>0</v>
      </c>
      <c r="AA231" s="109"/>
      <c r="AB231" s="101"/>
      <c r="AC231" s="106">
        <v>10</v>
      </c>
      <c r="AD231" s="101" t="s">
        <v>125</v>
      </c>
      <c r="AE231" s="106" t="s">
        <v>126</v>
      </c>
      <c r="AF231" s="19" t="e">
        <f t="shared" si="12"/>
        <v>#VALUE!</v>
      </c>
      <c r="AG231" s="292">
        <v>0</v>
      </c>
      <c r="AH231" s="101">
        <v>0</v>
      </c>
      <c r="AI231" s="106">
        <v>0</v>
      </c>
      <c r="AJ231" s="101">
        <v>0</v>
      </c>
      <c r="AK231" s="101">
        <v>0</v>
      </c>
      <c r="AL231" s="101" t="s">
        <v>122</v>
      </c>
      <c r="AM231" s="101">
        <v>0</v>
      </c>
      <c r="AN231" s="292">
        <v>0</v>
      </c>
      <c r="AO231" s="101"/>
      <c r="AP231" s="101">
        <v>0</v>
      </c>
      <c r="AQ231" s="292">
        <v>0</v>
      </c>
      <c r="AR231" s="106">
        <v>0</v>
      </c>
      <c r="AS231" s="101">
        <f t="shared" si="14"/>
        <v>0</v>
      </c>
      <c r="AT231" s="101">
        <v>0</v>
      </c>
      <c r="AU231" s="292"/>
      <c r="AV231" s="111">
        <v>0</v>
      </c>
      <c r="AW231">
        <f t="shared" si="5"/>
        <v>1</v>
      </c>
      <c r="AX231" s="101"/>
      <c r="AY231" s="101"/>
      <c r="AZ231" s="101"/>
      <c r="BA231" s="101"/>
      <c r="BB231" s="101"/>
      <c r="BC231" s="101"/>
      <c r="BD231" s="101"/>
      <c r="BE231" s="185"/>
      <c r="BF231" s="185"/>
      <c r="BG231" s="185"/>
      <c r="BH231" s="185"/>
      <c r="BI231" s="185"/>
      <c r="BJ231" s="101"/>
      <c r="BK231" s="101"/>
      <c r="BL231" s="101"/>
      <c r="BM231" s="101"/>
      <c r="BN231" s="101"/>
      <c r="BO231" s="101"/>
      <c r="BP231" s="101"/>
      <c r="BQ231" s="101"/>
      <c r="BR231" s="101"/>
      <c r="BS231" s="101"/>
    </row>
    <row r="232" spans="1:71" ht="15.75" customHeight="1">
      <c r="A232" s="1"/>
      <c r="B232" s="1" t="s">
        <v>103</v>
      </c>
      <c r="C232" s="1" t="s">
        <v>104</v>
      </c>
      <c r="D232" s="1" t="s">
        <v>104</v>
      </c>
      <c r="E232" s="1" t="s">
        <v>109</v>
      </c>
      <c r="G232" s="1" t="s">
        <v>733</v>
      </c>
      <c r="I232" s="30" t="s">
        <v>1208</v>
      </c>
      <c r="J232" s="291">
        <v>43381</v>
      </c>
      <c r="K232" s="20">
        <f t="shared" si="10"/>
        <v>10</v>
      </c>
      <c r="L232" s="1" t="s">
        <v>1209</v>
      </c>
      <c r="M232" s="7">
        <v>43382</v>
      </c>
      <c r="N232" s="1" t="s">
        <v>1210</v>
      </c>
      <c r="O232" s="1" t="s">
        <v>949</v>
      </c>
      <c r="P232" s="93">
        <v>43383</v>
      </c>
      <c r="Q232" s="1" t="s">
        <v>1211</v>
      </c>
      <c r="R232" s="1">
        <v>500</v>
      </c>
      <c r="S232" s="10" t="s">
        <v>71</v>
      </c>
      <c r="T232" s="299">
        <v>43383</v>
      </c>
      <c r="U232" s="10">
        <v>19000</v>
      </c>
      <c r="V232" s="12" t="s">
        <v>1073</v>
      </c>
      <c r="W232" s="1" t="s">
        <v>122</v>
      </c>
      <c r="X232" s="12"/>
      <c r="Y232" s="13"/>
      <c r="Z232" s="13">
        <v>19895</v>
      </c>
      <c r="AA232" s="15"/>
      <c r="AC232" s="10" t="s">
        <v>1013</v>
      </c>
      <c r="AD232" s="1" t="s">
        <v>125</v>
      </c>
      <c r="AE232" s="10" t="s">
        <v>126</v>
      </c>
      <c r="AF232" s="19" t="e">
        <f t="shared" si="12"/>
        <v>#VALUE!</v>
      </c>
      <c r="AG232" s="291">
        <v>43398</v>
      </c>
      <c r="AH232" s="1" t="s">
        <v>223</v>
      </c>
      <c r="AI232" s="10">
        <v>230</v>
      </c>
      <c r="AJ232" s="7">
        <v>43382</v>
      </c>
      <c r="AK232" s="1">
        <v>28000</v>
      </c>
      <c r="AL232" s="1" t="s">
        <v>122</v>
      </c>
      <c r="AM232" s="1">
        <v>232</v>
      </c>
      <c r="AN232" s="291">
        <v>43383</v>
      </c>
      <c r="AP232" s="30" t="s">
        <v>1212</v>
      </c>
      <c r="AQ232" s="291">
        <v>43405</v>
      </c>
      <c r="AR232" s="120">
        <v>43439</v>
      </c>
      <c r="AS232" s="1">
        <f t="shared" si="14"/>
        <v>49</v>
      </c>
      <c r="AT232" s="1" t="s">
        <v>112</v>
      </c>
      <c r="AU232" s="291">
        <v>43433</v>
      </c>
      <c r="AV232" s="17">
        <f t="shared" ref="AV232:AV359" si="16">AK232-Z232</f>
        <v>8105</v>
      </c>
      <c r="AW232">
        <f t="shared" si="5"/>
        <v>11</v>
      </c>
    </row>
    <row r="233" spans="1:71" ht="15.75" customHeight="1">
      <c r="A233" s="1"/>
      <c r="B233" s="1" t="s">
        <v>103</v>
      </c>
      <c r="C233" s="1" t="s">
        <v>912</v>
      </c>
      <c r="D233" s="1" t="s">
        <v>107</v>
      </c>
      <c r="E233" s="1" t="s">
        <v>109</v>
      </c>
      <c r="G233" s="1" t="s">
        <v>1027</v>
      </c>
      <c r="I233" s="30" t="s">
        <v>1213</v>
      </c>
      <c r="J233" s="291">
        <v>43382</v>
      </c>
      <c r="K233" s="20">
        <f t="shared" si="10"/>
        <v>10</v>
      </c>
      <c r="L233" s="1" t="s">
        <v>1029</v>
      </c>
      <c r="M233" s="93">
        <v>43383</v>
      </c>
      <c r="N233" s="1" t="s">
        <v>1030</v>
      </c>
      <c r="O233" s="1" t="s">
        <v>1188</v>
      </c>
      <c r="P233" s="93">
        <v>43384</v>
      </c>
      <c r="Q233" s="1" t="s">
        <v>1214</v>
      </c>
      <c r="R233" s="130">
        <v>793309</v>
      </c>
      <c r="S233" s="10" t="s">
        <v>71</v>
      </c>
      <c r="T233" s="299">
        <v>43384</v>
      </c>
      <c r="U233" s="10">
        <v>23000</v>
      </c>
      <c r="V233" s="12" t="s">
        <v>1073</v>
      </c>
      <c r="W233" s="1" t="s">
        <v>122</v>
      </c>
      <c r="X233" s="12"/>
      <c r="Y233" s="13"/>
      <c r="Z233" s="13">
        <v>24084</v>
      </c>
      <c r="AA233" s="15"/>
      <c r="AC233" s="10" t="s">
        <v>1013</v>
      </c>
      <c r="AD233" s="1" t="s">
        <v>201</v>
      </c>
      <c r="AE233" s="10" t="s">
        <v>126</v>
      </c>
      <c r="AF233" s="19" t="e">
        <f t="shared" si="12"/>
        <v>#VALUE!</v>
      </c>
      <c r="AG233" s="291"/>
      <c r="AI233" s="124">
        <v>235</v>
      </c>
      <c r="AJ233" s="93">
        <v>43383</v>
      </c>
      <c r="AK233" s="1">
        <v>28000</v>
      </c>
      <c r="AL233" s="1" t="s">
        <v>122</v>
      </c>
      <c r="AM233" s="1">
        <v>237</v>
      </c>
      <c r="AN233" s="291">
        <v>43384</v>
      </c>
      <c r="AP233" s="95" t="s">
        <v>1118</v>
      </c>
      <c r="AQ233" s="291">
        <v>43398</v>
      </c>
      <c r="AR233" s="120">
        <v>43414</v>
      </c>
      <c r="AS233" s="1">
        <f t="shared" si="14"/>
        <v>45</v>
      </c>
      <c r="AT233" s="1" t="s">
        <v>71</v>
      </c>
      <c r="AU233" s="291">
        <v>43418</v>
      </c>
      <c r="AV233" s="17">
        <f t="shared" si="16"/>
        <v>3916</v>
      </c>
      <c r="AW233">
        <f t="shared" si="5"/>
        <v>11</v>
      </c>
    </row>
    <row r="234" spans="1:71" ht="15.75" customHeight="1">
      <c r="A234" s="1"/>
      <c r="B234" s="1" t="s">
        <v>103</v>
      </c>
      <c r="C234" s="101" t="s">
        <v>912</v>
      </c>
      <c r="D234" s="101" t="s">
        <v>104</v>
      </c>
      <c r="E234" s="101" t="s">
        <v>859</v>
      </c>
      <c r="F234" s="101"/>
      <c r="G234" s="101" t="s">
        <v>1027</v>
      </c>
      <c r="H234" s="101"/>
      <c r="I234" s="102" t="s">
        <v>1215</v>
      </c>
      <c r="J234" s="292">
        <v>43382</v>
      </c>
      <c r="K234" s="104">
        <f t="shared" si="10"/>
        <v>10</v>
      </c>
      <c r="L234" s="101" t="s">
        <v>1029</v>
      </c>
      <c r="M234" s="128">
        <v>43388</v>
      </c>
      <c r="N234" s="101" t="s">
        <v>1030</v>
      </c>
      <c r="O234" s="101" t="s">
        <v>1188</v>
      </c>
      <c r="P234" s="128">
        <v>43389</v>
      </c>
      <c r="Q234" s="101" t="s">
        <v>1216</v>
      </c>
      <c r="R234" s="101"/>
      <c r="S234" s="106"/>
      <c r="T234" s="302"/>
      <c r="U234" s="106">
        <v>0</v>
      </c>
      <c r="V234" s="107" t="s">
        <v>1073</v>
      </c>
      <c r="W234" s="101" t="s">
        <v>122</v>
      </c>
      <c r="X234" s="107"/>
      <c r="Y234" s="108"/>
      <c r="Z234" s="108">
        <v>0</v>
      </c>
      <c r="AA234" s="109"/>
      <c r="AB234" s="101"/>
      <c r="AC234" s="106" t="s">
        <v>1013</v>
      </c>
      <c r="AD234" s="101" t="s">
        <v>201</v>
      </c>
      <c r="AE234" s="106" t="s">
        <v>126</v>
      </c>
      <c r="AF234" s="19" t="e">
        <f t="shared" si="12"/>
        <v>#VALUE!</v>
      </c>
      <c r="AG234" s="292"/>
      <c r="AH234" s="101"/>
      <c r="AI234" s="106"/>
      <c r="AJ234" s="101"/>
      <c r="AK234" s="101">
        <v>0</v>
      </c>
      <c r="AL234" s="101" t="s">
        <v>122</v>
      </c>
      <c r="AM234" s="101"/>
      <c r="AN234" s="292"/>
      <c r="AO234" s="101"/>
      <c r="AP234" s="101"/>
      <c r="AQ234" s="292"/>
      <c r="AR234" s="106"/>
      <c r="AS234" s="101">
        <f t="shared" si="14"/>
        <v>0</v>
      </c>
      <c r="AT234" s="101" t="s">
        <v>888</v>
      </c>
      <c r="AU234" s="292"/>
      <c r="AV234" s="111">
        <f t="shared" si="16"/>
        <v>0</v>
      </c>
      <c r="AW234">
        <f t="shared" si="5"/>
        <v>1</v>
      </c>
      <c r="AX234" s="101"/>
      <c r="AY234" s="101"/>
      <c r="AZ234" s="101"/>
      <c r="BA234" s="101"/>
      <c r="BB234" s="101"/>
      <c r="BC234" s="101"/>
      <c r="BD234" s="101"/>
      <c r="BE234" s="185"/>
      <c r="BF234" s="185"/>
      <c r="BG234" s="185"/>
      <c r="BH234" s="185"/>
      <c r="BI234" s="185"/>
      <c r="BJ234" s="101"/>
      <c r="BK234" s="101"/>
      <c r="BL234" s="101"/>
      <c r="BM234" s="101"/>
      <c r="BN234" s="101"/>
      <c r="BO234" s="101"/>
      <c r="BP234" s="101"/>
      <c r="BQ234" s="101"/>
      <c r="BR234" s="101"/>
      <c r="BS234" s="101"/>
    </row>
    <row r="235" spans="1:71" ht="15.75" customHeight="1">
      <c r="A235" s="1"/>
      <c r="B235" s="1" t="s">
        <v>103</v>
      </c>
      <c r="C235" s="1" t="s">
        <v>912</v>
      </c>
      <c r="D235" s="1" t="s">
        <v>104</v>
      </c>
      <c r="E235" s="1" t="s">
        <v>859</v>
      </c>
      <c r="G235" s="1" t="s">
        <v>1033</v>
      </c>
      <c r="I235" s="30" t="s">
        <v>1217</v>
      </c>
      <c r="J235" s="291">
        <v>43383</v>
      </c>
      <c r="K235" s="20">
        <f t="shared" si="10"/>
        <v>10</v>
      </c>
      <c r="L235" s="1" t="s">
        <v>735</v>
      </c>
      <c r="M235" s="93">
        <v>43385</v>
      </c>
      <c r="N235" s="1" t="s">
        <v>1035</v>
      </c>
      <c r="O235" s="1" t="s">
        <v>1036</v>
      </c>
      <c r="P235" s="93">
        <v>43389</v>
      </c>
      <c r="Q235" s="1" t="s">
        <v>1037</v>
      </c>
      <c r="R235" s="1">
        <v>443</v>
      </c>
      <c r="S235" s="10" t="s">
        <v>71</v>
      </c>
      <c r="T235" s="299">
        <v>43388</v>
      </c>
      <c r="U235" s="10">
        <v>33000</v>
      </c>
      <c r="V235" s="12" t="s">
        <v>1073</v>
      </c>
      <c r="W235" s="1" t="s">
        <v>122</v>
      </c>
      <c r="X235" s="12"/>
      <c r="Y235" s="13"/>
      <c r="Z235" s="13">
        <v>34555</v>
      </c>
      <c r="AA235" s="15"/>
      <c r="AC235" s="10">
        <v>10</v>
      </c>
      <c r="AD235" s="1" t="s">
        <v>201</v>
      </c>
      <c r="AE235" s="10" t="s">
        <v>1090</v>
      </c>
      <c r="AF235" s="19" t="e">
        <f t="shared" si="12"/>
        <v>#VALUE!</v>
      </c>
      <c r="AG235" s="291">
        <v>43403</v>
      </c>
      <c r="AH235" s="1" t="s">
        <v>1218</v>
      </c>
      <c r="AI235" s="10">
        <v>248</v>
      </c>
      <c r="AJ235" s="93">
        <v>43385</v>
      </c>
      <c r="AK235" s="1">
        <v>36000</v>
      </c>
      <c r="AL235" s="1" t="s">
        <v>122</v>
      </c>
      <c r="AM235" s="1">
        <v>249</v>
      </c>
      <c r="AN235" s="291">
        <v>43389</v>
      </c>
      <c r="AP235" s="30" t="s">
        <v>1219</v>
      </c>
      <c r="AQ235" s="291">
        <v>43405</v>
      </c>
      <c r="AR235" s="80">
        <v>43405</v>
      </c>
      <c r="AS235" s="1">
        <f t="shared" si="14"/>
        <v>44</v>
      </c>
      <c r="AT235" s="1" t="s">
        <v>112</v>
      </c>
      <c r="AU235" s="291">
        <v>43392</v>
      </c>
      <c r="AV235" s="17">
        <f t="shared" si="16"/>
        <v>1445</v>
      </c>
      <c r="AW235">
        <f t="shared" si="5"/>
        <v>10</v>
      </c>
    </row>
    <row r="236" spans="1:71" ht="15.75" customHeight="1">
      <c r="A236" s="1"/>
      <c r="B236" s="1" t="s">
        <v>103</v>
      </c>
      <c r="C236" s="1" t="s">
        <v>255</v>
      </c>
      <c r="D236" s="1" t="s">
        <v>107</v>
      </c>
      <c r="E236" s="1" t="s">
        <v>859</v>
      </c>
      <c r="G236" s="1" t="s">
        <v>1045</v>
      </c>
      <c r="I236" s="30" t="s">
        <v>1220</v>
      </c>
      <c r="J236" s="291">
        <v>43384</v>
      </c>
      <c r="K236" s="20">
        <f t="shared" si="10"/>
        <v>10</v>
      </c>
      <c r="L236" s="1" t="s">
        <v>1221</v>
      </c>
      <c r="M236" s="93">
        <v>43388</v>
      </c>
      <c r="N236" s="1" t="s">
        <v>900</v>
      </c>
      <c r="O236" s="1" t="s">
        <v>741</v>
      </c>
      <c r="P236" s="93">
        <v>43390</v>
      </c>
      <c r="Q236" s="1" t="s">
        <v>1048</v>
      </c>
      <c r="R236" s="1">
        <v>966</v>
      </c>
      <c r="S236" s="10" t="s">
        <v>246</v>
      </c>
      <c r="T236" s="299">
        <v>43388</v>
      </c>
      <c r="U236" s="10">
        <v>47000</v>
      </c>
      <c r="V236" s="12" t="s">
        <v>441</v>
      </c>
      <c r="W236" s="1" t="s">
        <v>122</v>
      </c>
      <c r="X236" s="12"/>
      <c r="Y236" s="13"/>
      <c r="Z236" s="13">
        <v>49215</v>
      </c>
      <c r="AA236" s="15"/>
      <c r="AC236" s="10" t="s">
        <v>1013</v>
      </c>
      <c r="AD236" s="1" t="s">
        <v>201</v>
      </c>
      <c r="AE236" s="10" t="s">
        <v>1090</v>
      </c>
      <c r="AF236" s="19" t="e">
        <f t="shared" si="12"/>
        <v>#VALUE!</v>
      </c>
      <c r="AG236" s="291">
        <v>43402</v>
      </c>
      <c r="AH236" s="1" t="s">
        <v>1222</v>
      </c>
      <c r="AI236" s="10">
        <v>250</v>
      </c>
      <c r="AJ236" s="93">
        <v>43388</v>
      </c>
      <c r="AK236" s="1">
        <v>52000</v>
      </c>
      <c r="AL236" s="1" t="s">
        <v>122</v>
      </c>
      <c r="AM236" s="1">
        <v>250</v>
      </c>
      <c r="AN236" s="291">
        <v>43389</v>
      </c>
      <c r="AP236" s="30" t="s">
        <v>1223</v>
      </c>
      <c r="AQ236" s="291">
        <v>43405</v>
      </c>
      <c r="AR236" s="120">
        <v>43418</v>
      </c>
      <c r="AS236" s="1">
        <f t="shared" si="14"/>
        <v>46</v>
      </c>
      <c r="AT236" s="1" t="s">
        <v>112</v>
      </c>
      <c r="AU236" s="291">
        <v>43828</v>
      </c>
      <c r="AV236" s="17">
        <f t="shared" si="16"/>
        <v>2785</v>
      </c>
      <c r="AW236">
        <f t="shared" si="5"/>
        <v>12</v>
      </c>
    </row>
    <row r="237" spans="1:71" ht="15.75" customHeight="1">
      <c r="A237" s="1"/>
      <c r="B237" s="1" t="s">
        <v>103</v>
      </c>
      <c r="C237" s="1" t="s">
        <v>104</v>
      </c>
      <c r="D237" s="1" t="s">
        <v>104</v>
      </c>
      <c r="E237" s="1" t="s">
        <v>859</v>
      </c>
      <c r="G237" s="1" t="s">
        <v>111</v>
      </c>
      <c r="I237" s="30" t="s">
        <v>1224</v>
      </c>
      <c r="J237" s="291">
        <v>43384</v>
      </c>
      <c r="K237" s="20">
        <f t="shared" si="10"/>
        <v>10</v>
      </c>
      <c r="L237" s="1" t="s">
        <v>741</v>
      </c>
      <c r="M237" s="93">
        <v>43385</v>
      </c>
      <c r="N237" s="1" t="s">
        <v>116</v>
      </c>
      <c r="O237" s="1" t="s">
        <v>1165</v>
      </c>
      <c r="P237" s="93">
        <v>43390</v>
      </c>
      <c r="Q237" s="1" t="s">
        <v>1225</v>
      </c>
      <c r="R237" s="1">
        <v>76</v>
      </c>
      <c r="S237" s="10" t="s">
        <v>71</v>
      </c>
      <c r="T237" s="299">
        <v>43390</v>
      </c>
      <c r="U237" s="10">
        <v>20000</v>
      </c>
      <c r="V237" s="12" t="s">
        <v>441</v>
      </c>
      <c r="W237" s="1" t="s">
        <v>122</v>
      </c>
      <c r="X237" s="12"/>
      <c r="Y237" s="13"/>
      <c r="Z237" s="13">
        <v>20942</v>
      </c>
      <c r="AA237" s="15"/>
      <c r="AC237" s="10" t="s">
        <v>1013</v>
      </c>
      <c r="AD237" s="1" t="s">
        <v>201</v>
      </c>
      <c r="AE237" s="10" t="s">
        <v>126</v>
      </c>
      <c r="AF237" s="19" t="e">
        <f t="shared" si="12"/>
        <v>#VALUE!</v>
      </c>
      <c r="AG237" s="291">
        <v>43402</v>
      </c>
      <c r="AH237" s="1" t="s">
        <v>1222</v>
      </c>
      <c r="AI237" s="10">
        <v>252</v>
      </c>
      <c r="AJ237" s="93">
        <v>43385</v>
      </c>
      <c r="AK237" s="1">
        <v>29000</v>
      </c>
      <c r="AL237" s="1" t="s">
        <v>122</v>
      </c>
      <c r="AM237" s="1">
        <v>252</v>
      </c>
      <c r="AN237" s="291">
        <v>43390</v>
      </c>
      <c r="AP237" s="30" t="s">
        <v>1134</v>
      </c>
      <c r="AQ237" s="291">
        <v>43405</v>
      </c>
      <c r="AR237" s="120">
        <v>43434</v>
      </c>
      <c r="AS237" s="1">
        <f t="shared" si="14"/>
        <v>48</v>
      </c>
      <c r="AT237" s="1" t="s">
        <v>112</v>
      </c>
      <c r="AU237" s="291">
        <v>43417</v>
      </c>
      <c r="AV237" s="17">
        <f t="shared" si="16"/>
        <v>8058</v>
      </c>
      <c r="AW237">
        <f t="shared" si="5"/>
        <v>11</v>
      </c>
    </row>
    <row r="238" spans="1:71" ht="15.75" customHeight="1">
      <c r="A238" s="1"/>
      <c r="B238" s="1" t="s">
        <v>103</v>
      </c>
      <c r="C238" s="1" t="s">
        <v>104</v>
      </c>
      <c r="D238" s="1" t="s">
        <v>107</v>
      </c>
      <c r="E238" s="1" t="s">
        <v>859</v>
      </c>
      <c r="G238" s="1" t="s">
        <v>268</v>
      </c>
      <c r="I238" s="30" t="s">
        <v>1226</v>
      </c>
      <c r="J238" s="291">
        <v>43384</v>
      </c>
      <c r="K238" s="20">
        <f t="shared" si="10"/>
        <v>10</v>
      </c>
      <c r="L238" s="1" t="s">
        <v>1227</v>
      </c>
      <c r="M238" s="93">
        <v>43386</v>
      </c>
      <c r="N238" s="1" t="s">
        <v>900</v>
      </c>
      <c r="O238" s="1" t="s">
        <v>1138</v>
      </c>
      <c r="P238" s="93">
        <v>43391</v>
      </c>
      <c r="Q238" s="30" t="s">
        <v>879</v>
      </c>
      <c r="S238" s="10"/>
      <c r="T238" s="299"/>
      <c r="U238" s="10">
        <v>109000</v>
      </c>
      <c r="V238" s="12" t="s">
        <v>121</v>
      </c>
      <c r="W238" s="1" t="s">
        <v>122</v>
      </c>
      <c r="X238" s="12"/>
      <c r="Y238" s="13"/>
      <c r="Z238" s="13">
        <v>109000</v>
      </c>
      <c r="AA238" s="15"/>
      <c r="AC238" s="10">
        <v>10</v>
      </c>
      <c r="AD238" s="1" t="s">
        <v>125</v>
      </c>
      <c r="AE238" s="10" t="s">
        <v>126</v>
      </c>
      <c r="AF238" s="19" t="e">
        <f t="shared" si="12"/>
        <v>#VALUE!</v>
      </c>
      <c r="AG238" s="291">
        <v>43778</v>
      </c>
      <c r="AI238" s="10">
        <v>256</v>
      </c>
      <c r="AJ238" s="93">
        <v>43386</v>
      </c>
      <c r="AK238" s="1">
        <v>126000</v>
      </c>
      <c r="AL238" s="1" t="s">
        <v>122</v>
      </c>
      <c r="AM238" s="1">
        <v>256</v>
      </c>
      <c r="AN238" s="291">
        <v>43391</v>
      </c>
      <c r="AP238" s="30" t="s">
        <v>1228</v>
      </c>
      <c r="AQ238" s="291">
        <v>43398</v>
      </c>
      <c r="AR238" s="122">
        <v>43434</v>
      </c>
      <c r="AS238" s="1">
        <f t="shared" si="14"/>
        <v>48</v>
      </c>
      <c r="AT238" s="1" t="s">
        <v>112</v>
      </c>
      <c r="AU238" s="291">
        <v>43426</v>
      </c>
      <c r="AV238" s="17">
        <f t="shared" si="16"/>
        <v>17000</v>
      </c>
      <c r="AW238">
        <f t="shared" si="5"/>
        <v>11</v>
      </c>
    </row>
    <row r="239" spans="1:71" ht="15.75" customHeight="1">
      <c r="A239" s="1"/>
      <c r="B239" s="1" t="s">
        <v>103</v>
      </c>
      <c r="C239" s="1" t="s">
        <v>148</v>
      </c>
      <c r="D239" s="1" t="s">
        <v>107</v>
      </c>
      <c r="E239" s="1" t="s">
        <v>109</v>
      </c>
      <c r="G239" s="1" t="s">
        <v>149</v>
      </c>
      <c r="I239" s="30" t="s">
        <v>1229</v>
      </c>
      <c r="J239" s="291">
        <v>43384</v>
      </c>
      <c r="K239" s="20">
        <f t="shared" si="10"/>
        <v>10</v>
      </c>
      <c r="L239" s="1" t="s">
        <v>545</v>
      </c>
      <c r="M239" s="93">
        <v>43385</v>
      </c>
      <c r="N239" s="1" t="s">
        <v>116</v>
      </c>
      <c r="O239" s="1" t="s">
        <v>853</v>
      </c>
      <c r="P239" s="93">
        <v>43388</v>
      </c>
      <c r="Q239" s="1" t="s">
        <v>1230</v>
      </c>
      <c r="R239" s="1">
        <v>152</v>
      </c>
      <c r="S239" s="10" t="s">
        <v>71</v>
      </c>
      <c r="T239" s="299">
        <v>43388</v>
      </c>
      <c r="U239" s="10">
        <v>20000</v>
      </c>
      <c r="V239" s="12" t="s">
        <v>121</v>
      </c>
      <c r="W239" s="1" t="s">
        <v>122</v>
      </c>
      <c r="X239" s="12"/>
      <c r="Y239" s="13"/>
      <c r="Z239" s="13">
        <v>20000</v>
      </c>
      <c r="AA239" s="15"/>
      <c r="AC239" s="10">
        <v>10</v>
      </c>
      <c r="AD239" s="1" t="s">
        <v>125</v>
      </c>
      <c r="AE239" s="10" t="s">
        <v>637</v>
      </c>
      <c r="AF239" s="19" t="e">
        <f t="shared" si="12"/>
        <v>#VALUE!</v>
      </c>
      <c r="AG239" s="291">
        <v>43402</v>
      </c>
      <c r="AI239" s="10"/>
      <c r="AK239" s="1">
        <v>53100</v>
      </c>
      <c r="AL239" s="1" t="s">
        <v>122</v>
      </c>
      <c r="AM239" s="1">
        <v>243</v>
      </c>
      <c r="AN239" s="291">
        <v>43388</v>
      </c>
      <c r="AR239" s="10"/>
      <c r="AS239" s="1">
        <f t="shared" si="14"/>
        <v>0</v>
      </c>
      <c r="AT239" s="1" t="s">
        <v>112</v>
      </c>
      <c r="AU239" s="291">
        <v>43410</v>
      </c>
      <c r="AV239" s="17">
        <f t="shared" si="16"/>
        <v>33100</v>
      </c>
      <c r="AW239">
        <f t="shared" si="5"/>
        <v>11</v>
      </c>
    </row>
    <row r="240" spans="1:71" ht="15.75" customHeight="1">
      <c r="A240" s="1"/>
      <c r="B240" s="1" t="s">
        <v>103</v>
      </c>
      <c r="C240" s="1" t="s">
        <v>148</v>
      </c>
      <c r="D240" s="1" t="s">
        <v>107</v>
      </c>
      <c r="E240" s="1" t="s">
        <v>109</v>
      </c>
      <c r="G240" s="1" t="s">
        <v>149</v>
      </c>
      <c r="I240" s="30" t="s">
        <v>1231</v>
      </c>
      <c r="J240" s="291">
        <v>43384</v>
      </c>
      <c r="K240" s="20">
        <f t="shared" si="10"/>
        <v>10</v>
      </c>
      <c r="L240" s="1" t="s">
        <v>545</v>
      </c>
      <c r="M240" s="93">
        <v>43385</v>
      </c>
      <c r="N240" s="1" t="s">
        <v>1232</v>
      </c>
      <c r="O240" s="1" t="s">
        <v>136</v>
      </c>
      <c r="P240" s="93">
        <v>43385</v>
      </c>
      <c r="Q240" s="1" t="s">
        <v>773</v>
      </c>
      <c r="S240" s="10"/>
      <c r="T240" s="299"/>
      <c r="U240" s="10">
        <v>0</v>
      </c>
      <c r="V240" s="12" t="s">
        <v>121</v>
      </c>
      <c r="W240" s="1" t="s">
        <v>122</v>
      </c>
      <c r="X240" s="12"/>
      <c r="Y240" s="13"/>
      <c r="Z240" s="13">
        <v>30000</v>
      </c>
      <c r="AA240" s="15"/>
      <c r="AC240" s="10"/>
      <c r="AE240" s="10" t="s">
        <v>637</v>
      </c>
      <c r="AF240" s="19" t="e">
        <f t="shared" si="12"/>
        <v>#VALUE!</v>
      </c>
      <c r="AI240" s="10">
        <v>243</v>
      </c>
      <c r="AJ240" s="93">
        <v>43385</v>
      </c>
      <c r="AK240" s="1">
        <v>38940</v>
      </c>
      <c r="AL240" s="1" t="s">
        <v>122</v>
      </c>
      <c r="AM240" s="1">
        <v>244</v>
      </c>
      <c r="AN240" s="291">
        <v>43388</v>
      </c>
      <c r="AP240" s="1" t="s">
        <v>1233</v>
      </c>
      <c r="AR240" s="10"/>
      <c r="AS240" s="1">
        <f t="shared" si="14"/>
        <v>0</v>
      </c>
      <c r="AT240" s="1" t="s">
        <v>112</v>
      </c>
      <c r="AU240" s="291">
        <v>43410</v>
      </c>
      <c r="AV240" s="17">
        <f t="shared" si="16"/>
        <v>8940</v>
      </c>
      <c r="AW240">
        <f t="shared" si="5"/>
        <v>11</v>
      </c>
    </row>
    <row r="241" spans="1:71" ht="15.75" customHeight="1">
      <c r="A241" s="1"/>
      <c r="B241" s="1" t="s">
        <v>103</v>
      </c>
      <c r="C241" s="1" t="s">
        <v>912</v>
      </c>
      <c r="D241" s="1" t="s">
        <v>107</v>
      </c>
      <c r="E241" s="1" t="s">
        <v>109</v>
      </c>
      <c r="G241" s="1" t="s">
        <v>1027</v>
      </c>
      <c r="I241" s="30" t="s">
        <v>1234</v>
      </c>
      <c r="J241" s="291">
        <v>43384</v>
      </c>
      <c r="K241" s="20">
        <f t="shared" si="10"/>
        <v>10</v>
      </c>
      <c r="L241" s="1" t="s">
        <v>185</v>
      </c>
      <c r="M241" s="93">
        <v>43385</v>
      </c>
      <c r="N241" s="1" t="s">
        <v>1030</v>
      </c>
      <c r="O241" s="1" t="s">
        <v>1235</v>
      </c>
      <c r="P241" s="93">
        <v>43388</v>
      </c>
      <c r="Q241" s="1" t="s">
        <v>1236</v>
      </c>
      <c r="R241" s="1">
        <v>38</v>
      </c>
      <c r="S241" s="10" t="s">
        <v>246</v>
      </c>
      <c r="T241" s="299">
        <v>43388</v>
      </c>
      <c r="U241" s="10">
        <v>80000</v>
      </c>
      <c r="V241" s="12" t="s">
        <v>441</v>
      </c>
      <c r="W241" s="1" t="s">
        <v>122</v>
      </c>
      <c r="X241" s="12"/>
      <c r="Y241" s="13"/>
      <c r="Z241" s="13">
        <v>83770</v>
      </c>
      <c r="AA241" s="15"/>
      <c r="AC241" s="10" t="s">
        <v>1013</v>
      </c>
      <c r="AD241" s="1" t="s">
        <v>201</v>
      </c>
      <c r="AE241" s="10" t="s">
        <v>637</v>
      </c>
      <c r="AF241" s="19" t="e">
        <f t="shared" si="12"/>
        <v>#VALUE!</v>
      </c>
      <c r="AG241" s="291">
        <v>43395</v>
      </c>
      <c r="AI241" s="10">
        <v>242</v>
      </c>
      <c r="AJ241" s="93">
        <v>43385</v>
      </c>
      <c r="AK241" s="1">
        <v>95000</v>
      </c>
      <c r="AL241" s="1" t="s">
        <v>122</v>
      </c>
      <c r="AM241" s="1">
        <v>242</v>
      </c>
      <c r="AN241" s="291">
        <v>43388</v>
      </c>
      <c r="AP241" s="30" t="s">
        <v>1118</v>
      </c>
      <c r="AQ241" s="291">
        <v>43398</v>
      </c>
      <c r="AR241" s="120">
        <v>43414</v>
      </c>
      <c r="AS241" s="1">
        <f t="shared" si="14"/>
        <v>45</v>
      </c>
      <c r="AT241" s="1" t="s">
        <v>71</v>
      </c>
      <c r="AU241" s="291">
        <v>43475</v>
      </c>
      <c r="AV241" s="17">
        <f t="shared" si="16"/>
        <v>11230</v>
      </c>
      <c r="AW241">
        <f t="shared" si="5"/>
        <v>1</v>
      </c>
    </row>
    <row r="242" spans="1:71" ht="15.75" customHeight="1">
      <c r="A242" s="1"/>
      <c r="B242" s="1" t="s">
        <v>103</v>
      </c>
      <c r="C242" s="1" t="s">
        <v>104</v>
      </c>
      <c r="D242" s="1" t="s">
        <v>107</v>
      </c>
      <c r="E242" s="1" t="s">
        <v>790</v>
      </c>
      <c r="G242" s="1" t="s">
        <v>268</v>
      </c>
      <c r="I242" s="30" t="s">
        <v>1237</v>
      </c>
      <c r="J242" s="291">
        <v>43385</v>
      </c>
      <c r="K242" s="20">
        <f t="shared" si="10"/>
        <v>10</v>
      </c>
      <c r="L242" s="1" t="s">
        <v>503</v>
      </c>
      <c r="M242" s="93">
        <v>43388</v>
      </c>
      <c r="N242" s="1" t="s">
        <v>900</v>
      </c>
      <c r="O242" s="1" t="s">
        <v>272</v>
      </c>
      <c r="P242" s="93">
        <v>43392</v>
      </c>
      <c r="Q242" s="30" t="s">
        <v>879</v>
      </c>
      <c r="S242" s="10"/>
      <c r="T242" s="299"/>
      <c r="U242" s="10">
        <v>107000</v>
      </c>
      <c r="V242" s="12" t="s">
        <v>441</v>
      </c>
      <c r="W242" s="1" t="s">
        <v>122</v>
      </c>
      <c r="X242" s="12"/>
      <c r="Y242" s="13"/>
      <c r="Z242" s="13">
        <v>107000</v>
      </c>
      <c r="AA242" s="15"/>
      <c r="AC242" s="10">
        <v>10</v>
      </c>
      <c r="AD242" s="1" t="s">
        <v>125</v>
      </c>
      <c r="AE242" s="10" t="s">
        <v>126</v>
      </c>
      <c r="AF242" s="19" t="e">
        <f t="shared" si="12"/>
        <v>#VALUE!</v>
      </c>
      <c r="AG242" s="291">
        <v>43778</v>
      </c>
      <c r="AI242" s="10">
        <v>259</v>
      </c>
      <c r="AJ242" s="93">
        <v>43388</v>
      </c>
      <c r="AK242" s="1">
        <v>123000</v>
      </c>
      <c r="AL242" s="1" t="s">
        <v>122</v>
      </c>
      <c r="AM242" s="1">
        <v>259</v>
      </c>
      <c r="AN242" s="291">
        <v>43392</v>
      </c>
      <c r="AP242" s="30" t="s">
        <v>1118</v>
      </c>
      <c r="AQ242" s="291">
        <v>43398</v>
      </c>
      <c r="AR242" s="122">
        <v>43434</v>
      </c>
      <c r="AS242" s="1">
        <f t="shared" si="14"/>
        <v>48</v>
      </c>
      <c r="AT242" s="1" t="s">
        <v>112</v>
      </c>
      <c r="AU242" s="291">
        <v>43426</v>
      </c>
      <c r="AV242" s="17">
        <f t="shared" si="16"/>
        <v>16000</v>
      </c>
      <c r="AW242">
        <f t="shared" si="5"/>
        <v>11</v>
      </c>
    </row>
    <row r="243" spans="1:71" ht="15.75" customHeight="1">
      <c r="A243" s="1"/>
      <c r="B243" s="1" t="s">
        <v>103</v>
      </c>
      <c r="C243" s="1" t="s">
        <v>255</v>
      </c>
      <c r="D243" s="1" t="s">
        <v>104</v>
      </c>
      <c r="E243" s="1" t="s">
        <v>790</v>
      </c>
      <c r="G243" s="1" t="s">
        <v>1057</v>
      </c>
      <c r="I243" s="30" t="s">
        <v>1238</v>
      </c>
      <c r="J243" s="291">
        <v>43385</v>
      </c>
      <c r="K243" s="20">
        <f t="shared" si="10"/>
        <v>10</v>
      </c>
      <c r="L243" s="1" t="s">
        <v>576</v>
      </c>
      <c r="M243" s="93">
        <v>43385</v>
      </c>
      <c r="N243" s="1" t="s">
        <v>1239</v>
      </c>
      <c r="O243" s="1" t="s">
        <v>1240</v>
      </c>
      <c r="P243" s="93">
        <v>43388</v>
      </c>
      <c r="Q243" s="1" t="s">
        <v>1241</v>
      </c>
      <c r="R243" s="1">
        <v>80</v>
      </c>
      <c r="S243" s="10" t="s">
        <v>71</v>
      </c>
      <c r="T243" s="299">
        <v>43388</v>
      </c>
      <c r="U243" s="10">
        <v>40000</v>
      </c>
      <c r="V243" s="12" t="s">
        <v>441</v>
      </c>
      <c r="W243" s="1" t="s">
        <v>122</v>
      </c>
      <c r="X243" s="12"/>
      <c r="Y243" s="13"/>
      <c r="Z243" s="13">
        <v>41885</v>
      </c>
      <c r="AA243" s="15"/>
      <c r="AC243" s="10" t="s">
        <v>1013</v>
      </c>
      <c r="AD243" s="1" t="s">
        <v>201</v>
      </c>
      <c r="AE243" s="10" t="s">
        <v>126</v>
      </c>
      <c r="AF243" s="19" t="e">
        <f t="shared" si="12"/>
        <v>#VALUE!</v>
      </c>
      <c r="AG243" s="291">
        <v>43403</v>
      </c>
      <c r="AH243" s="1" t="s">
        <v>253</v>
      </c>
      <c r="AI243" s="10">
        <v>245</v>
      </c>
      <c r="AJ243" s="93">
        <v>43385</v>
      </c>
      <c r="AK243" s="1">
        <v>51000</v>
      </c>
      <c r="AL243" s="1" t="s">
        <v>122</v>
      </c>
      <c r="AM243" s="1">
        <v>246</v>
      </c>
      <c r="AN243" s="291">
        <v>43388</v>
      </c>
      <c r="AP243" s="30" t="s">
        <v>1242</v>
      </c>
      <c r="AQ243" s="291">
        <v>43405</v>
      </c>
      <c r="AR243" s="120">
        <v>43439</v>
      </c>
      <c r="AS243" s="1">
        <f t="shared" si="14"/>
        <v>49</v>
      </c>
      <c r="AT243" s="1" t="s">
        <v>112</v>
      </c>
      <c r="AU243" s="291">
        <v>43453</v>
      </c>
      <c r="AV243" s="17">
        <f t="shared" si="16"/>
        <v>9115</v>
      </c>
      <c r="AW243">
        <f t="shared" si="5"/>
        <v>12</v>
      </c>
    </row>
    <row r="244" spans="1:71" ht="15.75" customHeight="1">
      <c r="A244" s="1"/>
      <c r="B244" s="1" t="s">
        <v>103</v>
      </c>
      <c r="C244" s="101" t="s">
        <v>104</v>
      </c>
      <c r="D244" s="101" t="s">
        <v>104</v>
      </c>
      <c r="E244" s="101" t="s">
        <v>790</v>
      </c>
      <c r="F244" s="101"/>
      <c r="G244" s="101" t="s">
        <v>111</v>
      </c>
      <c r="H244" s="101"/>
      <c r="I244" s="102" t="s">
        <v>1243</v>
      </c>
      <c r="J244" s="292">
        <v>43385</v>
      </c>
      <c r="K244" s="104">
        <f t="shared" si="10"/>
        <v>10</v>
      </c>
      <c r="L244" s="101" t="s">
        <v>865</v>
      </c>
      <c r="M244" s="128">
        <v>43389</v>
      </c>
      <c r="N244" s="101" t="s">
        <v>116</v>
      </c>
      <c r="O244" s="101" t="s">
        <v>735</v>
      </c>
      <c r="P244" s="128">
        <v>43392</v>
      </c>
      <c r="Q244" s="101" t="s">
        <v>1194</v>
      </c>
      <c r="R244" s="101"/>
      <c r="S244" s="106"/>
      <c r="T244" s="302"/>
      <c r="U244" s="106">
        <v>0</v>
      </c>
      <c r="V244" s="107" t="s">
        <v>441</v>
      </c>
      <c r="W244" s="101" t="s">
        <v>122</v>
      </c>
      <c r="X244" s="107"/>
      <c r="Y244" s="108"/>
      <c r="Z244" s="108">
        <v>0</v>
      </c>
      <c r="AA244" s="109"/>
      <c r="AB244" s="101"/>
      <c r="AC244" s="106" t="s">
        <v>1013</v>
      </c>
      <c r="AD244" s="101" t="s">
        <v>201</v>
      </c>
      <c r="AE244" s="106" t="s">
        <v>126</v>
      </c>
      <c r="AF244" s="19" t="e">
        <f t="shared" si="12"/>
        <v>#VALUE!</v>
      </c>
      <c r="AG244" s="292"/>
      <c r="AH244" s="101"/>
      <c r="AI244" s="106"/>
      <c r="AJ244" s="101"/>
      <c r="AK244" s="101">
        <v>0</v>
      </c>
      <c r="AL244" s="101" t="s">
        <v>122</v>
      </c>
      <c r="AM244" s="101"/>
      <c r="AN244" s="292"/>
      <c r="AO244" s="101"/>
      <c r="AP244" s="101"/>
      <c r="AQ244" s="292"/>
      <c r="AR244" s="106"/>
      <c r="AS244" s="101">
        <f t="shared" si="14"/>
        <v>0</v>
      </c>
      <c r="AT244" s="101" t="s">
        <v>888</v>
      </c>
      <c r="AU244" s="292"/>
      <c r="AV244" s="111">
        <f t="shared" si="16"/>
        <v>0</v>
      </c>
      <c r="AW244">
        <f t="shared" si="5"/>
        <v>1</v>
      </c>
      <c r="AX244" s="101"/>
      <c r="AY244" s="101"/>
      <c r="AZ244" s="101"/>
      <c r="BA244" s="101"/>
      <c r="BB244" s="101"/>
      <c r="BC244" s="101"/>
      <c r="BD244" s="101"/>
      <c r="BE244" s="185"/>
      <c r="BF244" s="185"/>
      <c r="BG244" s="185"/>
      <c r="BH244" s="185"/>
      <c r="BI244" s="185"/>
      <c r="BJ244" s="101"/>
      <c r="BK244" s="101"/>
      <c r="BL244" s="101"/>
      <c r="BM244" s="101"/>
      <c r="BN244" s="101"/>
      <c r="BO244" s="101"/>
      <c r="BP244" s="101"/>
      <c r="BQ244" s="101"/>
      <c r="BR244" s="101"/>
      <c r="BS244" s="101"/>
    </row>
    <row r="245" spans="1:71" ht="15.75" customHeight="1">
      <c r="A245" s="1"/>
      <c r="B245" s="1" t="s">
        <v>103</v>
      </c>
      <c r="C245" s="1" t="s">
        <v>148</v>
      </c>
      <c r="D245" s="1" t="s">
        <v>107</v>
      </c>
      <c r="E245" s="1" t="s">
        <v>109</v>
      </c>
      <c r="G245" s="1" t="s">
        <v>149</v>
      </c>
      <c r="I245" s="30" t="s">
        <v>1244</v>
      </c>
      <c r="J245" s="291">
        <v>43385</v>
      </c>
      <c r="K245" s="20">
        <f t="shared" si="10"/>
        <v>10</v>
      </c>
      <c r="L245" s="1" t="s">
        <v>1178</v>
      </c>
      <c r="M245" s="93">
        <v>43389</v>
      </c>
      <c r="N245" s="1" t="s">
        <v>116</v>
      </c>
      <c r="O245" s="1" t="s">
        <v>1084</v>
      </c>
      <c r="P245" s="93">
        <v>43390</v>
      </c>
      <c r="Q245" s="1" t="s">
        <v>1245</v>
      </c>
      <c r="R245" s="1">
        <v>795</v>
      </c>
      <c r="S245" s="10" t="s">
        <v>71</v>
      </c>
      <c r="T245" s="299">
        <v>43390</v>
      </c>
      <c r="U245" s="10">
        <v>38000</v>
      </c>
      <c r="V245" s="12" t="s">
        <v>441</v>
      </c>
      <c r="W245" s="1" t="s">
        <v>122</v>
      </c>
      <c r="X245" s="12"/>
      <c r="Y245" s="13"/>
      <c r="Z245" s="13">
        <v>39791</v>
      </c>
      <c r="AA245" s="15"/>
      <c r="AC245" s="10" t="s">
        <v>1013</v>
      </c>
      <c r="AD245" s="1" t="s">
        <v>201</v>
      </c>
      <c r="AE245" s="10" t="s">
        <v>126</v>
      </c>
      <c r="AF245" s="19" t="e">
        <f t="shared" si="12"/>
        <v>#VALUE!</v>
      </c>
      <c r="AG245" s="291">
        <v>43403</v>
      </c>
      <c r="AH245" s="1" t="s">
        <v>1218</v>
      </c>
      <c r="AI245" s="10">
        <v>253</v>
      </c>
      <c r="AJ245" s="93">
        <v>43389</v>
      </c>
      <c r="AK245" s="1">
        <v>58000</v>
      </c>
      <c r="AL245" s="1" t="s">
        <v>122</v>
      </c>
      <c r="AM245" s="1">
        <v>253</v>
      </c>
      <c r="AN245" s="291">
        <v>43390</v>
      </c>
      <c r="AP245" s="1" t="s">
        <v>1070</v>
      </c>
      <c r="AQ245" s="291">
        <v>43395</v>
      </c>
      <c r="AR245" s="10"/>
      <c r="AS245" s="1">
        <f t="shared" si="14"/>
        <v>0</v>
      </c>
      <c r="AT245" s="1" t="s">
        <v>112</v>
      </c>
      <c r="AU245" s="291">
        <v>43410</v>
      </c>
      <c r="AV245" s="17">
        <f t="shared" si="16"/>
        <v>18209</v>
      </c>
      <c r="AW245">
        <f t="shared" si="5"/>
        <v>11</v>
      </c>
    </row>
    <row r="246" spans="1:71" ht="15.75" customHeight="1">
      <c r="A246" s="1"/>
      <c r="B246" s="1" t="s">
        <v>103</v>
      </c>
      <c r="C246" s="101" t="s">
        <v>912</v>
      </c>
      <c r="D246" s="101" t="s">
        <v>104</v>
      </c>
      <c r="E246" s="101" t="s">
        <v>790</v>
      </c>
      <c r="F246" s="101"/>
      <c r="G246" s="101" t="s">
        <v>1027</v>
      </c>
      <c r="H246" s="101"/>
      <c r="I246" s="102" t="s">
        <v>1246</v>
      </c>
      <c r="J246" s="292">
        <v>43385</v>
      </c>
      <c r="K246" s="104">
        <f t="shared" si="10"/>
        <v>10</v>
      </c>
      <c r="L246" s="101" t="s">
        <v>1029</v>
      </c>
      <c r="M246" s="128">
        <v>43388</v>
      </c>
      <c r="N246" s="101" t="s">
        <v>1030</v>
      </c>
      <c r="O246" s="101" t="s">
        <v>1188</v>
      </c>
      <c r="P246" s="128">
        <v>43389</v>
      </c>
      <c r="Q246" s="101" t="s">
        <v>1247</v>
      </c>
      <c r="R246" s="101"/>
      <c r="S246" s="106"/>
      <c r="T246" s="302"/>
      <c r="U246" s="106">
        <v>0</v>
      </c>
      <c r="V246" s="107" t="s">
        <v>441</v>
      </c>
      <c r="W246" s="101" t="s">
        <v>122</v>
      </c>
      <c r="X246" s="107"/>
      <c r="Y246" s="108"/>
      <c r="Z246" s="108">
        <v>0</v>
      </c>
      <c r="AA246" s="109"/>
      <c r="AB246" s="101"/>
      <c r="AC246" s="106" t="s">
        <v>1013</v>
      </c>
      <c r="AD246" s="101" t="s">
        <v>201</v>
      </c>
      <c r="AE246" s="106" t="s">
        <v>126</v>
      </c>
      <c r="AF246" s="19" t="e">
        <f t="shared" si="12"/>
        <v>#VALUE!</v>
      </c>
      <c r="AG246" s="292"/>
      <c r="AH246" s="101"/>
      <c r="AI246" s="106"/>
      <c r="AJ246" s="101"/>
      <c r="AK246" s="101">
        <v>0</v>
      </c>
      <c r="AL246" s="101" t="s">
        <v>122</v>
      </c>
      <c r="AM246" s="101"/>
      <c r="AN246" s="292"/>
      <c r="AO246" s="101"/>
      <c r="AP246" s="101"/>
      <c r="AQ246" s="292"/>
      <c r="AR246" s="106"/>
      <c r="AS246" s="101">
        <f t="shared" si="14"/>
        <v>0</v>
      </c>
      <c r="AT246" s="101" t="s">
        <v>888</v>
      </c>
      <c r="AU246" s="292"/>
      <c r="AV246" s="111">
        <f t="shared" si="16"/>
        <v>0</v>
      </c>
      <c r="AW246">
        <f t="shared" si="5"/>
        <v>1</v>
      </c>
      <c r="AX246" s="101"/>
      <c r="AY246" s="101"/>
      <c r="AZ246" s="101"/>
      <c r="BA246" s="101"/>
      <c r="BB246" s="101"/>
      <c r="BC246" s="101"/>
      <c r="BD246" s="101"/>
      <c r="BE246" s="185"/>
      <c r="BF246" s="185"/>
      <c r="BG246" s="185"/>
      <c r="BH246" s="185"/>
      <c r="BI246" s="185"/>
      <c r="BJ246" s="101"/>
      <c r="BK246" s="101"/>
      <c r="BL246" s="101"/>
      <c r="BM246" s="101"/>
      <c r="BN246" s="101"/>
      <c r="BO246" s="101"/>
      <c r="BP246" s="101"/>
      <c r="BQ246" s="101"/>
      <c r="BR246" s="101"/>
      <c r="BS246" s="101"/>
    </row>
    <row r="247" spans="1:71" ht="15.75" customHeight="1">
      <c r="A247" s="1"/>
      <c r="B247" s="1" t="s">
        <v>103</v>
      </c>
      <c r="C247" s="1" t="s">
        <v>104</v>
      </c>
      <c r="D247" s="1" t="s">
        <v>107</v>
      </c>
      <c r="E247" s="1" t="s">
        <v>790</v>
      </c>
      <c r="G247" s="1" t="s">
        <v>111</v>
      </c>
      <c r="I247" s="30" t="s">
        <v>1243</v>
      </c>
      <c r="J247" s="291">
        <v>43385</v>
      </c>
      <c r="K247" s="20">
        <f t="shared" si="10"/>
        <v>10</v>
      </c>
      <c r="L247" s="8" t="s">
        <v>865</v>
      </c>
      <c r="M247" s="93">
        <v>43389</v>
      </c>
      <c r="N247" s="1" t="s">
        <v>116</v>
      </c>
      <c r="O247" s="1" t="s">
        <v>735</v>
      </c>
      <c r="P247" s="93">
        <v>43392</v>
      </c>
      <c r="Q247" s="1" t="s">
        <v>274</v>
      </c>
      <c r="R247" s="1">
        <v>772</v>
      </c>
      <c r="S247" s="10" t="s">
        <v>71</v>
      </c>
      <c r="T247" s="299">
        <v>43389</v>
      </c>
      <c r="U247" s="10">
        <v>45000</v>
      </c>
      <c r="V247" s="12" t="s">
        <v>441</v>
      </c>
      <c r="W247" s="1" t="s">
        <v>122</v>
      </c>
      <c r="X247" s="12"/>
      <c r="Y247" s="13"/>
      <c r="Z247" s="13">
        <v>47120</v>
      </c>
      <c r="AA247" s="15"/>
      <c r="AC247" s="10" t="s">
        <v>1013</v>
      </c>
      <c r="AD247" s="1" t="s">
        <v>201</v>
      </c>
      <c r="AE247" s="10" t="s">
        <v>126</v>
      </c>
      <c r="AF247" s="19" t="e">
        <f t="shared" si="12"/>
        <v>#VALUE!</v>
      </c>
      <c r="AG247" s="291">
        <v>43405</v>
      </c>
      <c r="AH247" s="1" t="s">
        <v>1087</v>
      </c>
      <c r="AI247" s="10">
        <v>258</v>
      </c>
      <c r="AJ247" s="93">
        <v>43389</v>
      </c>
      <c r="AK247" s="1">
        <v>55000</v>
      </c>
      <c r="AL247" s="1" t="s">
        <v>122</v>
      </c>
      <c r="AM247" s="1">
        <v>258</v>
      </c>
      <c r="AN247" s="291">
        <v>43392</v>
      </c>
      <c r="AP247" s="30" t="s">
        <v>1248</v>
      </c>
      <c r="AQ247" s="291">
        <v>43416</v>
      </c>
      <c r="AR247" s="120">
        <v>43446</v>
      </c>
      <c r="AS247" s="1">
        <f t="shared" si="14"/>
        <v>50</v>
      </c>
      <c r="AT247" s="1" t="s">
        <v>112</v>
      </c>
      <c r="AU247" s="291">
        <v>43424</v>
      </c>
      <c r="AV247" s="17">
        <f t="shared" si="16"/>
        <v>7880</v>
      </c>
      <c r="AW247">
        <f t="shared" si="5"/>
        <v>11</v>
      </c>
    </row>
    <row r="248" spans="1:71" ht="15.75" customHeight="1">
      <c r="A248" s="1"/>
      <c r="B248" s="1" t="s">
        <v>103</v>
      </c>
      <c r="C248" s="1" t="s">
        <v>912</v>
      </c>
      <c r="D248" s="1" t="s">
        <v>104</v>
      </c>
      <c r="E248" s="1" t="s">
        <v>790</v>
      </c>
      <c r="G248" s="1" t="s">
        <v>979</v>
      </c>
      <c r="I248" s="30" t="s">
        <v>1249</v>
      </c>
      <c r="J248" s="291">
        <v>43388</v>
      </c>
      <c r="K248" s="20">
        <f t="shared" si="10"/>
        <v>10</v>
      </c>
      <c r="L248" s="1" t="s">
        <v>838</v>
      </c>
      <c r="M248" s="93">
        <v>43389</v>
      </c>
      <c r="N248" s="1" t="s">
        <v>982</v>
      </c>
      <c r="O248" s="1" t="s">
        <v>983</v>
      </c>
      <c r="P248" s="93">
        <v>43390</v>
      </c>
      <c r="Q248" s="1" t="s">
        <v>1250</v>
      </c>
      <c r="R248" s="1">
        <v>66</v>
      </c>
      <c r="S248" s="10" t="s">
        <v>71</v>
      </c>
      <c r="T248" s="299">
        <v>43390</v>
      </c>
      <c r="U248" s="10">
        <v>19000</v>
      </c>
      <c r="V248" s="12" t="s">
        <v>441</v>
      </c>
      <c r="W248" s="1" t="s">
        <v>122</v>
      </c>
      <c r="X248" s="12"/>
      <c r="Y248" s="13"/>
      <c r="Z248" s="13">
        <v>19895</v>
      </c>
      <c r="AA248" s="15"/>
      <c r="AC248" s="10" t="s">
        <v>1013</v>
      </c>
      <c r="AD248" s="1" t="s">
        <v>201</v>
      </c>
      <c r="AE248" s="10" t="s">
        <v>126</v>
      </c>
      <c r="AF248" s="19" t="e">
        <f t="shared" si="12"/>
        <v>#VALUE!</v>
      </c>
      <c r="AG248" s="291">
        <v>43403</v>
      </c>
      <c r="AH248" s="1" t="s">
        <v>253</v>
      </c>
      <c r="AI248" s="10">
        <v>251</v>
      </c>
      <c r="AJ248" s="93">
        <v>43389</v>
      </c>
      <c r="AK248" s="1">
        <v>22000</v>
      </c>
      <c r="AL248" s="1" t="s">
        <v>122</v>
      </c>
      <c r="AM248" s="1">
        <v>251</v>
      </c>
      <c r="AN248" s="291">
        <v>43390</v>
      </c>
      <c r="AP248" s="30" t="s">
        <v>1251</v>
      </c>
      <c r="AQ248" s="291">
        <v>43405</v>
      </c>
      <c r="AR248" s="80">
        <v>43405</v>
      </c>
      <c r="AS248" s="1">
        <f t="shared" si="14"/>
        <v>44</v>
      </c>
      <c r="AT248" s="1" t="s">
        <v>112</v>
      </c>
      <c r="AU248" s="291">
        <v>43395</v>
      </c>
      <c r="AV248" s="17">
        <f t="shared" si="16"/>
        <v>2105</v>
      </c>
      <c r="AW248">
        <f t="shared" si="5"/>
        <v>10</v>
      </c>
    </row>
    <row r="249" spans="1:71" ht="15.75" customHeight="1">
      <c r="A249" s="1"/>
      <c r="B249" s="1" t="s">
        <v>103</v>
      </c>
      <c r="C249" s="1" t="s">
        <v>912</v>
      </c>
      <c r="D249" s="1" t="s">
        <v>104</v>
      </c>
      <c r="E249" s="1" t="s">
        <v>859</v>
      </c>
      <c r="G249" s="1" t="s">
        <v>1027</v>
      </c>
      <c r="I249" s="30" t="s">
        <v>1215</v>
      </c>
      <c r="J249" s="291">
        <v>43382</v>
      </c>
      <c r="K249" s="20">
        <f t="shared" si="10"/>
        <v>10</v>
      </c>
      <c r="L249" s="1" t="s">
        <v>1029</v>
      </c>
      <c r="M249" s="93">
        <v>43388</v>
      </c>
      <c r="N249" s="1" t="s">
        <v>1030</v>
      </c>
      <c r="O249" s="1" t="s">
        <v>1188</v>
      </c>
      <c r="P249" s="93">
        <v>43389</v>
      </c>
      <c r="Q249" s="1" t="s">
        <v>1252</v>
      </c>
      <c r="R249" s="1">
        <v>599</v>
      </c>
      <c r="S249" s="10" t="s">
        <v>71</v>
      </c>
      <c r="T249" s="299">
        <v>43390</v>
      </c>
      <c r="U249" s="10">
        <v>23000</v>
      </c>
      <c r="V249" s="12" t="s">
        <v>1073</v>
      </c>
      <c r="W249" s="1" t="s">
        <v>122</v>
      </c>
      <c r="X249" s="12"/>
      <c r="Y249" s="13"/>
      <c r="Z249" s="13">
        <v>24084</v>
      </c>
      <c r="AA249" s="15"/>
      <c r="AC249" s="10" t="s">
        <v>1013</v>
      </c>
      <c r="AD249" s="1" t="s">
        <v>201</v>
      </c>
      <c r="AE249" s="10" t="s">
        <v>126</v>
      </c>
      <c r="AF249" s="19" t="e">
        <f t="shared" si="12"/>
        <v>#VALUE!</v>
      </c>
      <c r="AG249" s="291">
        <v>43406</v>
      </c>
      <c r="AH249" s="1" t="s">
        <v>1253</v>
      </c>
      <c r="AI249" s="10">
        <v>255</v>
      </c>
      <c r="AJ249" s="93">
        <v>43388</v>
      </c>
      <c r="AK249" s="1">
        <v>28000</v>
      </c>
      <c r="AL249" s="1" t="s">
        <v>122</v>
      </c>
      <c r="AM249" s="1">
        <v>255</v>
      </c>
      <c r="AN249" s="291">
        <v>43388</v>
      </c>
      <c r="AP249" s="30" t="s">
        <v>1186</v>
      </c>
      <c r="AQ249" s="291">
        <v>43405</v>
      </c>
      <c r="AR249" s="120">
        <v>43430</v>
      </c>
      <c r="AS249" s="1">
        <f t="shared" si="14"/>
        <v>48</v>
      </c>
      <c r="AT249" s="1" t="s">
        <v>71</v>
      </c>
      <c r="AV249" s="17">
        <f t="shared" si="16"/>
        <v>3916</v>
      </c>
      <c r="AW249">
        <f t="shared" si="5"/>
        <v>1</v>
      </c>
    </row>
    <row r="250" spans="1:71" ht="15.75" customHeight="1">
      <c r="A250" s="1"/>
      <c r="B250" s="1" t="s">
        <v>103</v>
      </c>
      <c r="C250" s="1" t="s">
        <v>912</v>
      </c>
      <c r="D250" s="1" t="s">
        <v>104</v>
      </c>
      <c r="E250" s="1" t="s">
        <v>790</v>
      </c>
      <c r="G250" s="1" t="s">
        <v>1027</v>
      </c>
      <c r="I250" s="30" t="s">
        <v>1246</v>
      </c>
      <c r="J250" s="291">
        <v>43385</v>
      </c>
      <c r="K250" s="20">
        <f t="shared" si="10"/>
        <v>10</v>
      </c>
      <c r="L250" s="1" t="s">
        <v>1029</v>
      </c>
      <c r="M250" s="93">
        <v>43388</v>
      </c>
      <c r="N250" s="1" t="s">
        <v>1030</v>
      </c>
      <c r="O250" s="1" t="s">
        <v>1188</v>
      </c>
      <c r="P250" s="93">
        <v>43389</v>
      </c>
      <c r="Q250" s="1" t="s">
        <v>1254</v>
      </c>
      <c r="R250" s="73">
        <v>43375</v>
      </c>
      <c r="S250" s="10" t="s">
        <v>112</v>
      </c>
      <c r="T250" s="299">
        <v>43389</v>
      </c>
      <c r="U250" s="10">
        <v>23000</v>
      </c>
      <c r="V250" s="12" t="s">
        <v>441</v>
      </c>
      <c r="W250" s="1" t="s">
        <v>122</v>
      </c>
      <c r="X250" s="12"/>
      <c r="Y250" s="13"/>
      <c r="Z250" s="13">
        <v>24084</v>
      </c>
      <c r="AA250" s="15"/>
      <c r="AC250" s="10" t="s">
        <v>1013</v>
      </c>
      <c r="AD250" s="1" t="s">
        <v>201</v>
      </c>
      <c r="AE250" s="10" t="s">
        <v>1090</v>
      </c>
      <c r="AF250" s="19" t="e">
        <f t="shared" si="12"/>
        <v>#VALUE!</v>
      </c>
      <c r="AG250" s="291">
        <v>43402</v>
      </c>
      <c r="AH250" s="1" t="s">
        <v>1222</v>
      </c>
      <c r="AI250" s="10">
        <v>246</v>
      </c>
      <c r="AJ250" s="93">
        <v>43388</v>
      </c>
      <c r="AK250" s="1">
        <v>28000</v>
      </c>
      <c r="AL250" s="1" t="s">
        <v>122</v>
      </c>
      <c r="AM250" s="1">
        <v>247</v>
      </c>
      <c r="AN250" s="291">
        <v>43389</v>
      </c>
      <c r="AP250" s="30" t="s">
        <v>1186</v>
      </c>
      <c r="AQ250" s="291">
        <v>43405</v>
      </c>
      <c r="AR250" s="120">
        <v>43430</v>
      </c>
      <c r="AS250" s="1">
        <f t="shared" si="14"/>
        <v>48</v>
      </c>
      <c r="AT250" s="1" t="s">
        <v>71</v>
      </c>
      <c r="AV250" s="17">
        <f t="shared" si="16"/>
        <v>3916</v>
      </c>
      <c r="AW250">
        <f t="shared" si="5"/>
        <v>1</v>
      </c>
    </row>
    <row r="251" spans="1:71" ht="15.75" customHeight="1">
      <c r="A251" s="1"/>
      <c r="B251" s="1" t="s">
        <v>103</v>
      </c>
      <c r="C251" s="1" t="s">
        <v>912</v>
      </c>
      <c r="D251" s="1" t="s">
        <v>104</v>
      </c>
      <c r="E251" s="1" t="s">
        <v>790</v>
      </c>
      <c r="G251" s="1" t="s">
        <v>1033</v>
      </c>
      <c r="I251" s="30" t="s">
        <v>1255</v>
      </c>
      <c r="J251" s="291">
        <v>43388</v>
      </c>
      <c r="K251" s="20">
        <f t="shared" si="10"/>
        <v>10</v>
      </c>
      <c r="L251" s="1" t="s">
        <v>735</v>
      </c>
      <c r="M251" s="93">
        <v>43390</v>
      </c>
      <c r="N251" s="1" t="s">
        <v>1035</v>
      </c>
      <c r="O251" s="1" t="s">
        <v>1036</v>
      </c>
      <c r="P251" s="93">
        <v>43391</v>
      </c>
      <c r="Q251" s="1" t="s">
        <v>1037</v>
      </c>
      <c r="R251" s="1">
        <v>450</v>
      </c>
      <c r="S251" s="10" t="s">
        <v>71</v>
      </c>
      <c r="T251" s="299">
        <v>43391</v>
      </c>
      <c r="U251" s="10">
        <v>33000</v>
      </c>
      <c r="V251" s="12" t="s">
        <v>441</v>
      </c>
      <c r="W251" s="1" t="s">
        <v>122</v>
      </c>
      <c r="X251" s="12"/>
      <c r="Y251" s="13"/>
      <c r="Z251" s="13">
        <v>34555</v>
      </c>
      <c r="AA251" s="15"/>
      <c r="AC251" s="10">
        <v>10</v>
      </c>
      <c r="AD251" s="1" t="s">
        <v>201</v>
      </c>
      <c r="AE251" s="10" t="s">
        <v>1090</v>
      </c>
      <c r="AF251" s="19" t="e">
        <f t="shared" si="12"/>
        <v>#VALUE!</v>
      </c>
      <c r="AG251" s="291">
        <v>43402</v>
      </c>
      <c r="AH251" s="1" t="s">
        <v>1222</v>
      </c>
      <c r="AI251" s="10">
        <v>254</v>
      </c>
      <c r="AJ251" s="93">
        <v>43390</v>
      </c>
      <c r="AK251" s="1">
        <v>36000</v>
      </c>
      <c r="AL251" s="1" t="s">
        <v>122</v>
      </c>
      <c r="AM251" s="1">
        <v>254</v>
      </c>
      <c r="AN251" s="291">
        <v>43391</v>
      </c>
      <c r="AP251" s="1" t="s">
        <v>877</v>
      </c>
      <c r="AQ251" s="291">
        <v>43392</v>
      </c>
      <c r="AR251" s="10"/>
      <c r="AS251" s="1">
        <f t="shared" si="14"/>
        <v>0</v>
      </c>
      <c r="AT251" s="1" t="s">
        <v>112</v>
      </c>
      <c r="AU251" s="291">
        <v>43395</v>
      </c>
      <c r="AV251" s="17">
        <f t="shared" si="16"/>
        <v>1445</v>
      </c>
      <c r="AW251">
        <f t="shared" si="5"/>
        <v>10</v>
      </c>
    </row>
    <row r="252" spans="1:71" ht="15.75" customHeight="1">
      <c r="A252" s="1"/>
      <c r="B252" s="1" t="s">
        <v>103</v>
      </c>
      <c r="C252" s="1" t="s">
        <v>148</v>
      </c>
      <c r="D252" s="1" t="s">
        <v>107</v>
      </c>
      <c r="E252" s="1" t="s">
        <v>109</v>
      </c>
      <c r="G252" s="1" t="s">
        <v>149</v>
      </c>
      <c r="I252" s="30" t="s">
        <v>1256</v>
      </c>
      <c r="J252" s="291">
        <v>43388</v>
      </c>
      <c r="K252" s="20">
        <f t="shared" si="10"/>
        <v>10</v>
      </c>
      <c r="L252" s="1" t="s">
        <v>166</v>
      </c>
      <c r="M252" s="93">
        <v>43390</v>
      </c>
      <c r="N252" s="1" t="s">
        <v>186</v>
      </c>
      <c r="O252" s="1" t="s">
        <v>1084</v>
      </c>
      <c r="P252" s="93">
        <v>43391</v>
      </c>
      <c r="Q252" s="1" t="s">
        <v>1257</v>
      </c>
      <c r="S252" s="10"/>
      <c r="T252" s="299"/>
      <c r="U252" s="10">
        <v>30000</v>
      </c>
      <c r="V252" s="12" t="s">
        <v>441</v>
      </c>
      <c r="W252" s="1" t="s">
        <v>122</v>
      </c>
      <c r="X252" s="12"/>
      <c r="Y252" s="13"/>
      <c r="Z252" s="13">
        <v>31414</v>
      </c>
      <c r="AA252" s="15"/>
      <c r="AC252" s="10">
        <v>10</v>
      </c>
      <c r="AD252" s="1" t="s">
        <v>125</v>
      </c>
      <c r="AE252" s="131" t="s">
        <v>126</v>
      </c>
      <c r="AF252" s="19" t="s">
        <v>1258</v>
      </c>
      <c r="AG252" s="291" t="s">
        <v>1259</v>
      </c>
      <c r="AI252" s="10">
        <v>257</v>
      </c>
      <c r="AJ252" s="93">
        <v>43390</v>
      </c>
      <c r="AK252" s="1">
        <v>39000</v>
      </c>
      <c r="AL252" s="1" t="s">
        <v>122</v>
      </c>
      <c r="AM252" s="1">
        <v>257</v>
      </c>
      <c r="AN252" s="291">
        <v>43392</v>
      </c>
      <c r="AP252" s="1" t="s">
        <v>877</v>
      </c>
      <c r="AQ252" s="291">
        <v>43397</v>
      </c>
      <c r="AR252" s="80"/>
      <c r="AS252" s="1">
        <f t="shared" si="14"/>
        <v>0</v>
      </c>
      <c r="AT252" s="1" t="s">
        <v>112</v>
      </c>
      <c r="AU252" s="291">
        <v>43412</v>
      </c>
      <c r="AV252" s="17">
        <f t="shared" si="16"/>
        <v>7586</v>
      </c>
      <c r="AW252">
        <f t="shared" si="5"/>
        <v>11</v>
      </c>
    </row>
    <row r="253" spans="1:71" ht="15.75" customHeight="1">
      <c r="A253" s="1"/>
      <c r="B253" s="1" t="s">
        <v>103</v>
      </c>
      <c r="C253" s="1" t="s">
        <v>133</v>
      </c>
      <c r="D253" s="1" t="s">
        <v>402</v>
      </c>
      <c r="E253" s="1" t="s">
        <v>109</v>
      </c>
      <c r="G253" s="1" t="s">
        <v>134</v>
      </c>
      <c r="I253" s="30" t="s">
        <v>1260</v>
      </c>
      <c r="J253" s="291">
        <v>43376</v>
      </c>
      <c r="K253" s="20">
        <f t="shared" si="10"/>
        <v>10</v>
      </c>
      <c r="L253" s="1" t="s">
        <v>884</v>
      </c>
      <c r="M253" s="93">
        <v>43378</v>
      </c>
      <c r="N253" s="1" t="s">
        <v>1260</v>
      </c>
      <c r="O253" s="1" t="s">
        <v>884</v>
      </c>
      <c r="P253" s="93">
        <v>43380</v>
      </c>
      <c r="Q253" s="1" t="s">
        <v>773</v>
      </c>
      <c r="S253" s="10"/>
      <c r="T253" s="299"/>
      <c r="U253" s="10">
        <v>120000</v>
      </c>
      <c r="V253" s="12" t="s">
        <v>121</v>
      </c>
      <c r="W253" s="1" t="s">
        <v>122</v>
      </c>
      <c r="X253" s="12"/>
      <c r="Y253" s="13"/>
      <c r="Z253" s="13">
        <v>120000</v>
      </c>
      <c r="AA253" s="15"/>
      <c r="AC253" s="10">
        <v>0</v>
      </c>
      <c r="AD253" s="1" t="s">
        <v>125</v>
      </c>
      <c r="AE253" s="10" t="s">
        <v>126</v>
      </c>
      <c r="AF253" s="19" t="e">
        <f t="shared" ref="AF253:AF650" si="17">WEEKNUM(AE253)</f>
        <v>#VALUE!</v>
      </c>
      <c r="AI253" s="10">
        <v>244</v>
      </c>
      <c r="AJ253" s="93">
        <v>43388</v>
      </c>
      <c r="AK253" s="1">
        <v>224573</v>
      </c>
      <c r="AL253" s="1" t="s">
        <v>122</v>
      </c>
      <c r="AM253" s="1">
        <v>245</v>
      </c>
      <c r="AN253" s="291">
        <v>43388</v>
      </c>
      <c r="AP253" s="1" t="s">
        <v>1261</v>
      </c>
      <c r="AQ253" s="291">
        <v>43390</v>
      </c>
      <c r="AR253" s="31">
        <v>43410</v>
      </c>
      <c r="AS253" s="1">
        <f t="shared" si="14"/>
        <v>45</v>
      </c>
      <c r="AT253" s="1" t="s">
        <v>112</v>
      </c>
      <c r="AU253" s="291">
        <v>43392</v>
      </c>
      <c r="AV253" s="17">
        <f t="shared" si="16"/>
        <v>104573</v>
      </c>
      <c r="AW253">
        <f t="shared" si="5"/>
        <v>10</v>
      </c>
    </row>
    <row r="254" spans="1:71" ht="15.75" customHeight="1">
      <c r="A254" s="1"/>
      <c r="B254" s="1" t="s">
        <v>103</v>
      </c>
      <c r="C254" s="1" t="s">
        <v>255</v>
      </c>
      <c r="D254" s="1" t="s">
        <v>107</v>
      </c>
      <c r="E254" s="1" t="s">
        <v>790</v>
      </c>
      <c r="G254" s="1" t="s">
        <v>1018</v>
      </c>
      <c r="I254" s="30" t="s">
        <v>1262</v>
      </c>
      <c r="J254" s="291">
        <v>43390</v>
      </c>
      <c r="K254" s="20">
        <f t="shared" si="10"/>
        <v>10</v>
      </c>
      <c r="L254" s="1" t="s">
        <v>185</v>
      </c>
      <c r="M254" s="93">
        <v>43393</v>
      </c>
      <c r="N254" s="1" t="s">
        <v>826</v>
      </c>
      <c r="O254" s="1" t="s">
        <v>454</v>
      </c>
      <c r="P254" s="93">
        <v>43396</v>
      </c>
      <c r="Q254" s="1" t="s">
        <v>1263</v>
      </c>
      <c r="R254" s="1">
        <v>168</v>
      </c>
      <c r="S254" s="10" t="s">
        <v>71</v>
      </c>
      <c r="T254" s="299">
        <v>43396</v>
      </c>
      <c r="U254" s="10">
        <v>59000</v>
      </c>
      <c r="V254" s="12" t="s">
        <v>441</v>
      </c>
      <c r="W254" s="1" t="s">
        <v>122</v>
      </c>
      <c r="X254" s="12"/>
      <c r="Y254" s="13"/>
      <c r="Z254" s="13">
        <v>61780</v>
      </c>
      <c r="AA254" s="15"/>
      <c r="AC254" s="10">
        <v>10</v>
      </c>
      <c r="AD254" s="1" t="s">
        <v>201</v>
      </c>
      <c r="AE254" s="10" t="s">
        <v>126</v>
      </c>
      <c r="AF254" s="19" t="e">
        <f t="shared" si="17"/>
        <v>#VALUE!</v>
      </c>
      <c r="AG254" s="291">
        <v>43405</v>
      </c>
      <c r="AH254" s="1" t="s">
        <v>249</v>
      </c>
      <c r="AI254" s="10">
        <v>261</v>
      </c>
      <c r="AJ254" s="7">
        <v>43393</v>
      </c>
      <c r="AK254" s="1">
        <v>70000</v>
      </c>
      <c r="AL254" s="1" t="s">
        <v>122</v>
      </c>
      <c r="AM254" s="1">
        <v>261</v>
      </c>
      <c r="AN254" s="291">
        <v>43396</v>
      </c>
      <c r="AP254" s="1" t="s">
        <v>877</v>
      </c>
      <c r="AQ254" s="291">
        <v>43399</v>
      </c>
      <c r="AR254" s="10"/>
      <c r="AS254" s="1">
        <f t="shared" si="14"/>
        <v>0</v>
      </c>
      <c r="AT254" s="100" t="s">
        <v>112</v>
      </c>
      <c r="AU254" s="318">
        <v>43397</v>
      </c>
      <c r="AV254" s="17">
        <f t="shared" si="16"/>
        <v>8220</v>
      </c>
      <c r="AW254">
        <f t="shared" si="5"/>
        <v>10</v>
      </c>
    </row>
    <row r="255" spans="1:71" ht="15.75" customHeight="1">
      <c r="A255" s="1"/>
      <c r="B255" s="1" t="s">
        <v>103</v>
      </c>
      <c r="C255" s="1" t="s">
        <v>912</v>
      </c>
      <c r="D255" s="1" t="s">
        <v>104</v>
      </c>
      <c r="E255" s="1" t="s">
        <v>790</v>
      </c>
      <c r="G255" s="1" t="s">
        <v>1033</v>
      </c>
      <c r="I255" s="30" t="s">
        <v>1264</v>
      </c>
      <c r="J255" s="291">
        <v>43390</v>
      </c>
      <c r="K255" s="20">
        <f t="shared" si="10"/>
        <v>10</v>
      </c>
      <c r="L255" s="1" t="s">
        <v>735</v>
      </c>
      <c r="M255" s="93">
        <v>43392</v>
      </c>
      <c r="N255" s="1" t="s">
        <v>1035</v>
      </c>
      <c r="O255" s="1" t="s">
        <v>1036</v>
      </c>
      <c r="P255" s="93">
        <v>43395</v>
      </c>
      <c r="Q255" s="1" t="s">
        <v>1037</v>
      </c>
      <c r="R255" s="1">
        <v>453</v>
      </c>
      <c r="S255" s="10" t="s">
        <v>71</v>
      </c>
      <c r="T255" s="299">
        <v>43395</v>
      </c>
      <c r="U255" s="10">
        <v>33000</v>
      </c>
      <c r="V255" s="12" t="s">
        <v>441</v>
      </c>
      <c r="W255" s="1" t="s">
        <v>122</v>
      </c>
      <c r="X255" s="12"/>
      <c r="Y255" s="13"/>
      <c r="Z255" s="13">
        <v>34555</v>
      </c>
      <c r="AA255" s="15"/>
      <c r="AC255" s="10">
        <v>10</v>
      </c>
      <c r="AD255" s="1" t="s">
        <v>201</v>
      </c>
      <c r="AE255" s="10" t="s">
        <v>1090</v>
      </c>
      <c r="AF255" s="19" t="e">
        <f t="shared" si="17"/>
        <v>#VALUE!</v>
      </c>
      <c r="AG255" s="291">
        <v>43405</v>
      </c>
      <c r="AH255" s="1" t="s">
        <v>1253</v>
      </c>
      <c r="AI255" s="10">
        <v>262</v>
      </c>
      <c r="AJ255" s="93">
        <v>43392</v>
      </c>
      <c r="AK255" s="1">
        <v>36000</v>
      </c>
      <c r="AL255" s="1" t="s">
        <v>122</v>
      </c>
      <c r="AM255" s="1">
        <v>261</v>
      </c>
      <c r="AN255" s="291">
        <v>43395</v>
      </c>
      <c r="AP255" s="30" t="s">
        <v>1265</v>
      </c>
      <c r="AQ255" s="291">
        <v>43398</v>
      </c>
      <c r="AR255" s="80">
        <v>43409</v>
      </c>
      <c r="AS255" s="1">
        <f t="shared" si="14"/>
        <v>45</v>
      </c>
      <c r="AT255" s="1" t="s">
        <v>112</v>
      </c>
      <c r="AU255" s="319">
        <v>43419</v>
      </c>
      <c r="AV255" s="17">
        <f t="shared" si="16"/>
        <v>1445</v>
      </c>
      <c r="AW255">
        <f t="shared" si="5"/>
        <v>11</v>
      </c>
    </row>
    <row r="256" spans="1:71" ht="15.75" customHeight="1">
      <c r="A256" s="1"/>
      <c r="B256" s="1" t="s">
        <v>103</v>
      </c>
      <c r="C256" s="1" t="s">
        <v>912</v>
      </c>
      <c r="D256" s="1" t="s">
        <v>104</v>
      </c>
      <c r="E256" s="1" t="s">
        <v>790</v>
      </c>
      <c r="G256" s="1" t="s">
        <v>1033</v>
      </c>
      <c r="I256" s="30" t="s">
        <v>1266</v>
      </c>
      <c r="J256" s="291">
        <v>43390</v>
      </c>
      <c r="K256" s="20">
        <f t="shared" si="10"/>
        <v>10</v>
      </c>
      <c r="L256" s="1" t="s">
        <v>735</v>
      </c>
      <c r="M256" s="93">
        <v>43392</v>
      </c>
      <c r="N256" s="1" t="s">
        <v>1035</v>
      </c>
      <c r="O256" s="1" t="s">
        <v>1036</v>
      </c>
      <c r="P256" s="93">
        <v>43395</v>
      </c>
      <c r="Q256" s="1" t="s">
        <v>1267</v>
      </c>
      <c r="R256" s="10" t="s">
        <v>1268</v>
      </c>
      <c r="S256" s="10" t="s">
        <v>71</v>
      </c>
      <c r="T256" s="299">
        <v>43395</v>
      </c>
      <c r="U256" s="10">
        <v>30000</v>
      </c>
      <c r="V256" s="12" t="s">
        <v>441</v>
      </c>
      <c r="W256" s="1" t="s">
        <v>122</v>
      </c>
      <c r="X256" s="12"/>
      <c r="Y256" s="13"/>
      <c r="Z256" s="13">
        <v>31414</v>
      </c>
      <c r="AA256" s="15"/>
      <c r="AC256" s="10" t="s">
        <v>1013</v>
      </c>
      <c r="AD256" s="1" t="s">
        <v>201</v>
      </c>
      <c r="AE256" s="10" t="s">
        <v>126</v>
      </c>
      <c r="AF256" s="19" t="e">
        <f t="shared" si="17"/>
        <v>#VALUE!</v>
      </c>
      <c r="AG256" s="291">
        <v>43405</v>
      </c>
      <c r="AH256" s="1" t="s">
        <v>1087</v>
      </c>
      <c r="AI256" s="10">
        <v>263</v>
      </c>
      <c r="AJ256" s="93">
        <v>43392</v>
      </c>
      <c r="AK256" s="1">
        <v>36000</v>
      </c>
      <c r="AL256" s="1" t="s">
        <v>122</v>
      </c>
      <c r="AM256" s="1">
        <v>262</v>
      </c>
      <c r="AN256" s="291">
        <v>43395</v>
      </c>
      <c r="AP256" s="30" t="s">
        <v>1265</v>
      </c>
      <c r="AQ256" s="291">
        <v>43398</v>
      </c>
      <c r="AR256" s="80">
        <v>43409</v>
      </c>
      <c r="AS256" s="1">
        <f t="shared" si="14"/>
        <v>45</v>
      </c>
      <c r="AT256" s="1" t="s">
        <v>112</v>
      </c>
      <c r="AU256" s="319">
        <v>43419</v>
      </c>
      <c r="AV256" s="17">
        <f t="shared" si="16"/>
        <v>4586</v>
      </c>
      <c r="AW256">
        <f t="shared" si="5"/>
        <v>11</v>
      </c>
    </row>
    <row r="257" spans="1:71" ht="15.75" customHeight="1">
      <c r="A257" s="1"/>
      <c r="B257" s="1" t="s">
        <v>103</v>
      </c>
      <c r="C257" s="1" t="s">
        <v>104</v>
      </c>
      <c r="D257" s="1" t="s">
        <v>104</v>
      </c>
      <c r="E257" s="1" t="s">
        <v>790</v>
      </c>
      <c r="G257" s="1" t="s">
        <v>111</v>
      </c>
      <c r="I257" s="30" t="s">
        <v>1269</v>
      </c>
      <c r="J257" s="291">
        <v>43392</v>
      </c>
      <c r="K257" s="20">
        <f t="shared" si="10"/>
        <v>10</v>
      </c>
      <c r="L257" s="8" t="s">
        <v>865</v>
      </c>
      <c r="M257" s="93">
        <v>43392</v>
      </c>
      <c r="N257" s="1" t="s">
        <v>116</v>
      </c>
      <c r="O257" s="1" t="s">
        <v>1079</v>
      </c>
      <c r="P257" s="93">
        <v>43399</v>
      </c>
      <c r="Q257" s="1" t="s">
        <v>1270</v>
      </c>
      <c r="R257" s="1">
        <v>264</v>
      </c>
      <c r="S257" s="10" t="s">
        <v>71</v>
      </c>
      <c r="T257" s="299">
        <v>43396</v>
      </c>
      <c r="U257" s="10">
        <v>62000</v>
      </c>
      <c r="V257" s="12" t="s">
        <v>441</v>
      </c>
      <c r="W257" s="1" t="s">
        <v>122</v>
      </c>
      <c r="X257" s="12"/>
      <c r="Y257" s="13"/>
      <c r="Z257" s="13">
        <v>64921</v>
      </c>
      <c r="AA257" s="15"/>
      <c r="AC257" s="10" t="s">
        <v>1013</v>
      </c>
      <c r="AD257" s="1" t="s">
        <v>201</v>
      </c>
      <c r="AE257" s="10" t="s">
        <v>126</v>
      </c>
      <c r="AF257" s="19" t="e">
        <f t="shared" si="17"/>
        <v>#VALUE!</v>
      </c>
      <c r="AG257" s="291">
        <v>43406</v>
      </c>
      <c r="AH257" s="1" t="s">
        <v>265</v>
      </c>
      <c r="AI257" s="10">
        <v>265</v>
      </c>
      <c r="AJ257" s="93">
        <v>43392</v>
      </c>
      <c r="AK257" s="121">
        <v>76000</v>
      </c>
      <c r="AL257" s="1" t="s">
        <v>122</v>
      </c>
      <c r="AM257" s="1">
        <v>265</v>
      </c>
      <c r="AN257" s="291">
        <v>43399</v>
      </c>
      <c r="AP257" s="30" t="s">
        <v>1134</v>
      </c>
      <c r="AQ257" s="291">
        <v>43405</v>
      </c>
      <c r="AR257" s="120">
        <v>43434</v>
      </c>
      <c r="AS257" s="1">
        <f t="shared" si="14"/>
        <v>48</v>
      </c>
      <c r="AT257" s="1" t="s">
        <v>112</v>
      </c>
      <c r="AU257" s="291">
        <v>43424</v>
      </c>
      <c r="AV257" s="17">
        <f t="shared" si="16"/>
        <v>11079</v>
      </c>
      <c r="AW257">
        <f t="shared" si="5"/>
        <v>11</v>
      </c>
    </row>
    <row r="258" spans="1:71" ht="15.75" customHeight="1">
      <c r="A258" s="1"/>
      <c r="B258" s="1" t="s">
        <v>103</v>
      </c>
      <c r="C258" s="1" t="s">
        <v>912</v>
      </c>
      <c r="D258" s="1" t="s">
        <v>107</v>
      </c>
      <c r="E258" s="1" t="s">
        <v>790</v>
      </c>
      <c r="G258" s="1" t="s">
        <v>1091</v>
      </c>
      <c r="I258" s="30" t="s">
        <v>1271</v>
      </c>
      <c r="J258" s="291">
        <v>43391</v>
      </c>
      <c r="K258" s="20">
        <f t="shared" si="10"/>
        <v>10</v>
      </c>
      <c r="L258" s="1" t="s">
        <v>435</v>
      </c>
      <c r="M258" s="93">
        <v>43391</v>
      </c>
      <c r="N258" s="1" t="s">
        <v>1272</v>
      </c>
      <c r="O258" s="1" t="s">
        <v>1273</v>
      </c>
      <c r="P258" s="93">
        <v>43397</v>
      </c>
      <c r="Q258" s="1" t="s">
        <v>1274</v>
      </c>
      <c r="R258" s="1">
        <v>1604</v>
      </c>
      <c r="S258" s="10" t="s">
        <v>71</v>
      </c>
      <c r="T258" s="299">
        <v>43403</v>
      </c>
      <c r="U258" s="10">
        <v>148000</v>
      </c>
      <c r="V258" s="12" t="s">
        <v>441</v>
      </c>
      <c r="W258" s="1" t="s">
        <v>122</v>
      </c>
      <c r="X258" s="12"/>
      <c r="Y258" s="13"/>
      <c r="Z258" s="132">
        <v>157446</v>
      </c>
      <c r="AA258" s="15"/>
      <c r="AC258" s="10" t="s">
        <v>1013</v>
      </c>
      <c r="AD258" s="1" t="s">
        <v>201</v>
      </c>
      <c r="AE258" s="10" t="s">
        <v>126</v>
      </c>
      <c r="AF258" s="19" t="e">
        <f t="shared" si="17"/>
        <v>#VALUE!</v>
      </c>
      <c r="AG258" s="291">
        <v>43410</v>
      </c>
      <c r="AH258" s="1" t="s">
        <v>1275</v>
      </c>
      <c r="AI258" s="10">
        <v>267</v>
      </c>
      <c r="AJ258" s="93">
        <v>43391</v>
      </c>
      <c r="AK258" s="1">
        <v>167000</v>
      </c>
      <c r="AL258" s="1" t="s">
        <v>122</v>
      </c>
      <c r="AM258" s="1">
        <v>267</v>
      </c>
      <c r="AN258" s="291">
        <v>43397</v>
      </c>
      <c r="AP258" s="30" t="s">
        <v>1144</v>
      </c>
      <c r="AQ258" s="291">
        <v>43405</v>
      </c>
      <c r="AR258" s="120">
        <v>43434</v>
      </c>
      <c r="AS258" s="1">
        <f t="shared" si="14"/>
        <v>48</v>
      </c>
      <c r="AT258" s="1" t="s">
        <v>1276</v>
      </c>
      <c r="AU258" s="291">
        <v>43451</v>
      </c>
      <c r="AV258" s="17">
        <f t="shared" si="16"/>
        <v>9554</v>
      </c>
      <c r="AW258">
        <f t="shared" si="5"/>
        <v>12</v>
      </c>
    </row>
    <row r="259" spans="1:71" ht="15.75" customHeight="1">
      <c r="A259" s="1"/>
      <c r="B259" s="1" t="s">
        <v>103</v>
      </c>
      <c r="C259" s="1" t="s">
        <v>912</v>
      </c>
      <c r="D259" s="1" t="s">
        <v>104</v>
      </c>
      <c r="E259" s="1" t="s">
        <v>790</v>
      </c>
      <c r="G259" s="1" t="s">
        <v>1027</v>
      </c>
      <c r="I259" s="30" t="s">
        <v>1277</v>
      </c>
      <c r="J259" s="291">
        <v>43392</v>
      </c>
      <c r="K259" s="20">
        <f t="shared" si="10"/>
        <v>10</v>
      </c>
      <c r="L259" s="1" t="s">
        <v>185</v>
      </c>
      <c r="M259" s="93">
        <v>43392</v>
      </c>
      <c r="N259" s="1" t="s">
        <v>1030</v>
      </c>
      <c r="O259" s="1" t="s">
        <v>1235</v>
      </c>
      <c r="P259" s="93">
        <v>43395</v>
      </c>
      <c r="Q259" s="1" t="s">
        <v>289</v>
      </c>
      <c r="R259" s="1">
        <v>305</v>
      </c>
      <c r="S259" s="10" t="s">
        <v>112</v>
      </c>
      <c r="T259" s="299">
        <v>43395</v>
      </c>
      <c r="U259" s="10">
        <v>85000</v>
      </c>
      <c r="V259" s="12" t="s">
        <v>441</v>
      </c>
      <c r="W259" s="1" t="s">
        <v>122</v>
      </c>
      <c r="X259" s="12"/>
      <c r="Y259" s="13"/>
      <c r="Z259" s="132">
        <v>89950</v>
      </c>
      <c r="AA259" s="15"/>
      <c r="AC259" s="10" t="s">
        <v>1013</v>
      </c>
      <c r="AD259" s="1" t="s">
        <v>201</v>
      </c>
      <c r="AE259" s="10" t="s">
        <v>126</v>
      </c>
      <c r="AF259" s="19" t="e">
        <f t="shared" si="17"/>
        <v>#VALUE!</v>
      </c>
      <c r="AG259" s="291">
        <v>43410</v>
      </c>
      <c r="AH259" s="1" t="s">
        <v>1278</v>
      </c>
      <c r="AI259" s="10">
        <v>260</v>
      </c>
      <c r="AK259" s="1">
        <v>95000</v>
      </c>
      <c r="AL259" s="1" t="s">
        <v>122</v>
      </c>
      <c r="AM259" s="1">
        <v>260</v>
      </c>
      <c r="AN259" s="291">
        <v>43395</v>
      </c>
      <c r="AP259" s="30" t="s">
        <v>1279</v>
      </c>
      <c r="AQ259" s="291">
        <v>43416</v>
      </c>
      <c r="AR259" s="120">
        <v>43434</v>
      </c>
      <c r="AS259" s="1">
        <f t="shared" si="14"/>
        <v>48</v>
      </c>
      <c r="AT259" s="1" t="s">
        <v>71</v>
      </c>
      <c r="AU259" s="291">
        <v>43432</v>
      </c>
      <c r="AV259" s="17">
        <f t="shared" si="16"/>
        <v>5050</v>
      </c>
      <c r="AW259">
        <f t="shared" si="5"/>
        <v>11</v>
      </c>
    </row>
    <row r="260" spans="1:71" ht="15.75" customHeight="1">
      <c r="A260" s="1"/>
      <c r="B260" s="1" t="s">
        <v>103</v>
      </c>
      <c r="C260" s="1" t="s">
        <v>912</v>
      </c>
      <c r="D260" s="1" t="s">
        <v>104</v>
      </c>
      <c r="E260" s="1" t="s">
        <v>790</v>
      </c>
      <c r="G260" s="1" t="s">
        <v>1033</v>
      </c>
      <c r="I260" s="30" t="s">
        <v>1280</v>
      </c>
      <c r="J260" s="291">
        <v>43392</v>
      </c>
      <c r="K260" s="20">
        <f t="shared" si="10"/>
        <v>10</v>
      </c>
      <c r="L260" s="1" t="s">
        <v>735</v>
      </c>
      <c r="M260" s="93">
        <v>43396</v>
      </c>
      <c r="N260" s="1" t="s">
        <v>1035</v>
      </c>
      <c r="O260" s="1" t="s">
        <v>1036</v>
      </c>
      <c r="P260" s="93">
        <v>43397</v>
      </c>
      <c r="Q260" s="1" t="s">
        <v>1037</v>
      </c>
      <c r="R260" s="1">
        <v>458</v>
      </c>
      <c r="S260" s="10" t="s">
        <v>71</v>
      </c>
      <c r="T260" s="299">
        <v>43397</v>
      </c>
      <c r="U260" s="10">
        <v>33000</v>
      </c>
      <c r="V260" s="12" t="s">
        <v>441</v>
      </c>
      <c r="W260" s="1" t="s">
        <v>122</v>
      </c>
      <c r="X260" s="12"/>
      <c r="Y260" s="13"/>
      <c r="Z260" s="13">
        <v>34555</v>
      </c>
      <c r="AA260" s="15"/>
      <c r="AC260" s="10">
        <v>10</v>
      </c>
      <c r="AD260" s="1" t="s">
        <v>201</v>
      </c>
      <c r="AE260" s="10" t="s">
        <v>1090</v>
      </c>
      <c r="AF260" s="19" t="e">
        <f t="shared" si="17"/>
        <v>#VALUE!</v>
      </c>
      <c r="AG260" s="291">
        <v>43405</v>
      </c>
      <c r="AH260" s="1" t="s">
        <v>1253</v>
      </c>
      <c r="AI260" s="10">
        <v>268</v>
      </c>
      <c r="AJ260" s="93">
        <v>43396</v>
      </c>
      <c r="AK260" s="1">
        <v>36000</v>
      </c>
      <c r="AL260" s="1" t="s">
        <v>122</v>
      </c>
      <c r="AM260" s="1">
        <v>268</v>
      </c>
      <c r="AN260" s="291">
        <v>43397</v>
      </c>
      <c r="AP260" s="1" t="s">
        <v>1070</v>
      </c>
      <c r="AQ260" s="291">
        <v>43404</v>
      </c>
      <c r="AR260" s="10"/>
      <c r="AS260" s="1">
        <f t="shared" si="14"/>
        <v>0</v>
      </c>
      <c r="AT260" s="1" t="s">
        <v>112</v>
      </c>
      <c r="AU260" s="291">
        <v>43405</v>
      </c>
      <c r="AV260" s="17">
        <f t="shared" si="16"/>
        <v>1445</v>
      </c>
      <c r="AW260">
        <f t="shared" si="5"/>
        <v>11</v>
      </c>
    </row>
    <row r="261" spans="1:71" ht="15.75" customHeight="1">
      <c r="A261" s="1"/>
      <c r="B261" s="1" t="s">
        <v>103</v>
      </c>
      <c r="C261" s="1" t="s">
        <v>912</v>
      </c>
      <c r="D261" s="1" t="s">
        <v>104</v>
      </c>
      <c r="E261" s="1" t="s">
        <v>790</v>
      </c>
      <c r="G261" s="1" t="s">
        <v>1033</v>
      </c>
      <c r="I261" s="30" t="s">
        <v>1281</v>
      </c>
      <c r="J261" s="291">
        <v>43392</v>
      </c>
      <c r="K261" s="20">
        <f t="shared" si="10"/>
        <v>10</v>
      </c>
      <c r="L261" s="1" t="s">
        <v>735</v>
      </c>
      <c r="M261" s="93">
        <v>43396</v>
      </c>
      <c r="N261" s="1" t="s">
        <v>1035</v>
      </c>
      <c r="O261" s="1" t="s">
        <v>1036</v>
      </c>
      <c r="P261" s="93">
        <v>43397</v>
      </c>
      <c r="Q261" s="1" t="s">
        <v>1037</v>
      </c>
      <c r="R261" s="1">
        <v>459</v>
      </c>
      <c r="S261" s="10" t="s">
        <v>71</v>
      </c>
      <c r="T261" s="299">
        <v>43397</v>
      </c>
      <c r="U261" s="10">
        <v>33000</v>
      </c>
      <c r="V261" s="12" t="s">
        <v>441</v>
      </c>
      <c r="W261" s="1" t="s">
        <v>122</v>
      </c>
      <c r="X261" s="12"/>
      <c r="Y261" s="13"/>
      <c r="Z261" s="13">
        <v>34555</v>
      </c>
      <c r="AA261" s="15"/>
      <c r="AC261" s="10">
        <v>10</v>
      </c>
      <c r="AD261" s="1" t="s">
        <v>201</v>
      </c>
      <c r="AE261" s="10" t="s">
        <v>1090</v>
      </c>
      <c r="AF261" s="19" t="e">
        <f t="shared" si="17"/>
        <v>#VALUE!</v>
      </c>
      <c r="AG261" s="291">
        <v>43405</v>
      </c>
      <c r="AH261" s="1" t="s">
        <v>1253</v>
      </c>
      <c r="AI261" s="10">
        <v>269</v>
      </c>
      <c r="AJ261" s="93">
        <v>43396</v>
      </c>
      <c r="AK261" s="1">
        <v>36000</v>
      </c>
      <c r="AL261" s="1" t="s">
        <v>122</v>
      </c>
      <c r="AM261" s="1">
        <v>269</v>
      </c>
      <c r="AN261" s="291">
        <v>43397</v>
      </c>
      <c r="AP261" s="1" t="s">
        <v>1070</v>
      </c>
      <c r="AQ261" s="291">
        <v>43404</v>
      </c>
      <c r="AR261" s="10"/>
      <c r="AS261" s="1">
        <f t="shared" si="14"/>
        <v>0</v>
      </c>
      <c r="AT261" s="1" t="s">
        <v>112</v>
      </c>
      <c r="AU261" s="291">
        <v>43405</v>
      </c>
      <c r="AV261" s="17">
        <f t="shared" si="16"/>
        <v>1445</v>
      </c>
      <c r="AW261">
        <f t="shared" si="5"/>
        <v>11</v>
      </c>
    </row>
    <row r="262" spans="1:71" ht="16.5" customHeight="1">
      <c r="A262" s="1"/>
      <c r="B262" s="1" t="s">
        <v>103</v>
      </c>
      <c r="C262" s="1" t="s">
        <v>104</v>
      </c>
      <c r="D262" s="1" t="s">
        <v>107</v>
      </c>
      <c r="E262" s="1" t="s">
        <v>790</v>
      </c>
      <c r="G262" s="1" t="s">
        <v>268</v>
      </c>
      <c r="I262" s="30" t="s">
        <v>1282</v>
      </c>
      <c r="J262" s="291">
        <v>43392</v>
      </c>
      <c r="K262" s="20">
        <f t="shared" si="10"/>
        <v>10</v>
      </c>
      <c r="L262" s="8" t="s">
        <v>1283</v>
      </c>
      <c r="M262" s="93">
        <v>43395</v>
      </c>
      <c r="N262" s="1" t="s">
        <v>900</v>
      </c>
      <c r="O262" s="1" t="s">
        <v>1138</v>
      </c>
      <c r="P262" s="93">
        <v>43399</v>
      </c>
      <c r="Q262" s="1" t="s">
        <v>879</v>
      </c>
      <c r="R262" s="1">
        <v>274</v>
      </c>
      <c r="S262" s="10" t="s">
        <v>71</v>
      </c>
      <c r="T262" s="299">
        <v>43399</v>
      </c>
      <c r="U262" s="10">
        <v>109000</v>
      </c>
      <c r="V262" s="12" t="s">
        <v>121</v>
      </c>
      <c r="W262" s="1" t="s">
        <v>122</v>
      </c>
      <c r="X262" s="12"/>
      <c r="Y262" s="13"/>
      <c r="Z262" s="13">
        <v>109000</v>
      </c>
      <c r="AA262" s="15"/>
      <c r="AC262" s="10">
        <v>10</v>
      </c>
      <c r="AD262" s="1" t="s">
        <v>125</v>
      </c>
      <c r="AE262" s="10" t="s">
        <v>637</v>
      </c>
      <c r="AF262" s="19" t="e">
        <f t="shared" si="17"/>
        <v>#VALUE!</v>
      </c>
      <c r="AG262" s="291">
        <v>43788</v>
      </c>
      <c r="AI262" s="10">
        <v>272</v>
      </c>
      <c r="AJ262" s="93">
        <v>43395</v>
      </c>
      <c r="AK262" s="1">
        <v>126000</v>
      </c>
      <c r="AL262" s="1" t="s">
        <v>122</v>
      </c>
      <c r="AM262" s="1">
        <v>272</v>
      </c>
      <c r="AN262" s="291">
        <v>43399</v>
      </c>
      <c r="AP262" s="30" t="s">
        <v>1284</v>
      </c>
      <c r="AQ262" s="291">
        <v>43416</v>
      </c>
      <c r="AR262" s="120">
        <v>43446</v>
      </c>
      <c r="AS262" s="1">
        <f t="shared" si="14"/>
        <v>50</v>
      </c>
      <c r="AT262" s="1" t="s">
        <v>112</v>
      </c>
      <c r="AU262" s="291">
        <v>43448</v>
      </c>
      <c r="AV262" s="17">
        <f t="shared" si="16"/>
        <v>17000</v>
      </c>
      <c r="AW262">
        <f t="shared" si="5"/>
        <v>12</v>
      </c>
    </row>
    <row r="263" spans="1:71" ht="15.75" customHeight="1">
      <c r="A263" s="1"/>
      <c r="B263" s="1" t="s">
        <v>103</v>
      </c>
      <c r="C263" s="1" t="s">
        <v>912</v>
      </c>
      <c r="D263" s="1" t="s">
        <v>104</v>
      </c>
      <c r="E263" s="1" t="s">
        <v>790</v>
      </c>
      <c r="G263" s="1" t="s">
        <v>1091</v>
      </c>
      <c r="I263" s="30" t="s">
        <v>1285</v>
      </c>
      <c r="J263" s="291">
        <v>43392</v>
      </c>
      <c r="K263" s="20">
        <f t="shared" si="10"/>
        <v>10</v>
      </c>
      <c r="L263" s="1" t="s">
        <v>1104</v>
      </c>
      <c r="M263" s="93">
        <v>43395</v>
      </c>
      <c r="N263" s="1" t="s">
        <v>1105</v>
      </c>
      <c r="O263" s="1" t="s">
        <v>1286</v>
      </c>
      <c r="P263" s="93">
        <v>43398</v>
      </c>
      <c r="Q263" s="1" t="s">
        <v>1287</v>
      </c>
      <c r="R263" s="1">
        <v>1281</v>
      </c>
      <c r="S263" s="10" t="s">
        <v>71</v>
      </c>
      <c r="T263" s="299">
        <v>43398</v>
      </c>
      <c r="U263" s="10">
        <v>50000</v>
      </c>
      <c r="V263" s="12" t="s">
        <v>441</v>
      </c>
      <c r="W263" s="1" t="s">
        <v>122</v>
      </c>
      <c r="X263" s="12"/>
      <c r="Y263" s="13"/>
      <c r="Z263" s="13">
        <v>52356</v>
      </c>
      <c r="AA263" s="15"/>
      <c r="AC263" s="10" t="s">
        <v>1013</v>
      </c>
      <c r="AD263" s="1" t="s">
        <v>201</v>
      </c>
      <c r="AE263" s="10" t="s">
        <v>126</v>
      </c>
      <c r="AF263" s="19" t="e">
        <f t="shared" si="17"/>
        <v>#VALUE!</v>
      </c>
      <c r="AG263" s="291">
        <v>43406</v>
      </c>
      <c r="AH263" s="1" t="s">
        <v>249</v>
      </c>
      <c r="AI263" s="10">
        <v>274</v>
      </c>
      <c r="AJ263" s="93">
        <v>43395</v>
      </c>
      <c r="AK263" s="1">
        <v>57000</v>
      </c>
      <c r="AL263" s="1" t="s">
        <v>122</v>
      </c>
      <c r="AM263" s="1">
        <v>274</v>
      </c>
      <c r="AN263" s="291">
        <v>43398</v>
      </c>
      <c r="AP263" s="30" t="s">
        <v>1288</v>
      </c>
      <c r="AQ263" s="291">
        <v>43416</v>
      </c>
      <c r="AR263" s="120">
        <v>43446</v>
      </c>
      <c r="AS263" s="1">
        <f t="shared" si="14"/>
        <v>50</v>
      </c>
      <c r="AT263" s="1" t="s">
        <v>213</v>
      </c>
      <c r="AV263" s="17">
        <f t="shared" si="16"/>
        <v>4644</v>
      </c>
      <c r="AW263">
        <f t="shared" si="5"/>
        <v>1</v>
      </c>
    </row>
    <row r="264" spans="1:71" ht="15.75" customHeight="1">
      <c r="A264" s="1"/>
      <c r="B264" s="1" t="s">
        <v>103</v>
      </c>
      <c r="C264" s="1" t="s">
        <v>912</v>
      </c>
      <c r="D264" s="1" t="s">
        <v>107</v>
      </c>
      <c r="E264" s="1" t="s">
        <v>790</v>
      </c>
      <c r="G264" s="1" t="s">
        <v>1091</v>
      </c>
      <c r="I264" s="30" t="s">
        <v>1289</v>
      </c>
      <c r="J264" s="291">
        <v>43395</v>
      </c>
      <c r="K264" s="20">
        <f t="shared" si="10"/>
        <v>10</v>
      </c>
      <c r="L264" s="1" t="s">
        <v>1290</v>
      </c>
      <c r="M264" s="93">
        <v>43395</v>
      </c>
      <c r="N264" s="1" t="s">
        <v>1105</v>
      </c>
      <c r="O264" s="1" t="s">
        <v>1291</v>
      </c>
      <c r="P264" s="93">
        <v>43398</v>
      </c>
      <c r="Q264" s="1" t="s">
        <v>1292</v>
      </c>
      <c r="R264" s="1">
        <v>175</v>
      </c>
      <c r="S264" s="10" t="s">
        <v>246</v>
      </c>
      <c r="T264" s="299">
        <v>43398</v>
      </c>
      <c r="U264" s="10">
        <v>52000</v>
      </c>
      <c r="V264" s="12" t="s">
        <v>441</v>
      </c>
      <c r="W264" s="1" t="s">
        <v>122</v>
      </c>
      <c r="X264" s="12"/>
      <c r="Y264" s="13"/>
      <c r="Z264" s="13">
        <v>54450</v>
      </c>
      <c r="AA264" s="15"/>
      <c r="AC264" s="10" t="s">
        <v>1013</v>
      </c>
      <c r="AD264" s="1" t="s">
        <v>201</v>
      </c>
      <c r="AE264" s="10" t="s">
        <v>126</v>
      </c>
      <c r="AF264" s="19" t="e">
        <f t="shared" si="17"/>
        <v>#VALUE!</v>
      </c>
      <c r="AG264" s="291">
        <v>43405</v>
      </c>
      <c r="AH264" s="1" t="s">
        <v>249</v>
      </c>
      <c r="AI264" s="10">
        <v>266</v>
      </c>
      <c r="AJ264" s="93">
        <v>43395</v>
      </c>
      <c r="AK264" s="1">
        <v>58000</v>
      </c>
      <c r="AL264" s="1" t="s">
        <v>122</v>
      </c>
      <c r="AM264" s="1">
        <v>266</v>
      </c>
      <c r="AN264" s="291">
        <v>43398</v>
      </c>
      <c r="AR264" s="10"/>
      <c r="AS264" s="1">
        <f t="shared" si="14"/>
        <v>0</v>
      </c>
      <c r="AT264" s="1" t="s">
        <v>213</v>
      </c>
      <c r="AV264" s="17">
        <f t="shared" si="16"/>
        <v>3550</v>
      </c>
      <c r="AW264">
        <f t="shared" si="5"/>
        <v>1</v>
      </c>
    </row>
    <row r="265" spans="1:71" ht="15.75" customHeight="1">
      <c r="A265" s="1"/>
      <c r="B265" s="1" t="s">
        <v>32</v>
      </c>
      <c r="C265" s="1" t="s">
        <v>148</v>
      </c>
      <c r="D265" s="1" t="s">
        <v>107</v>
      </c>
      <c r="E265" s="1" t="s">
        <v>109</v>
      </c>
      <c r="G265" s="1" t="s">
        <v>149</v>
      </c>
      <c r="I265" s="30" t="s">
        <v>1293</v>
      </c>
      <c r="J265" s="291">
        <v>43395</v>
      </c>
      <c r="K265" s="20">
        <f t="shared" si="10"/>
        <v>10</v>
      </c>
      <c r="L265" s="1" t="s">
        <v>1294</v>
      </c>
      <c r="M265" s="93">
        <v>43396</v>
      </c>
      <c r="N265" s="1" t="s">
        <v>1295</v>
      </c>
      <c r="O265" s="1" t="s">
        <v>1296</v>
      </c>
      <c r="P265" s="93">
        <v>43402</v>
      </c>
      <c r="Q265" s="1" t="s">
        <v>701</v>
      </c>
      <c r="R265" s="1" t="s">
        <v>1297</v>
      </c>
      <c r="S265" s="10" t="s">
        <v>246</v>
      </c>
      <c r="T265" s="299">
        <v>43409</v>
      </c>
      <c r="U265" s="10">
        <v>150000</v>
      </c>
      <c r="V265" s="12">
        <v>0</v>
      </c>
      <c r="W265" s="1" t="s">
        <v>122</v>
      </c>
      <c r="X265" s="12"/>
      <c r="Y265" s="13"/>
      <c r="Z265" s="13">
        <v>150000</v>
      </c>
      <c r="AA265" s="15"/>
      <c r="AC265" s="10">
        <v>30</v>
      </c>
      <c r="AD265" s="1" t="s">
        <v>201</v>
      </c>
      <c r="AE265" s="10" t="s">
        <v>126</v>
      </c>
      <c r="AF265" s="19" t="e">
        <f t="shared" si="17"/>
        <v>#VALUE!</v>
      </c>
      <c r="AG265" s="291">
        <v>43508</v>
      </c>
      <c r="AI265" s="10">
        <v>357</v>
      </c>
      <c r="AJ265" s="93">
        <v>43396</v>
      </c>
      <c r="AK265" s="1">
        <v>190398</v>
      </c>
      <c r="AL265" s="1" t="s">
        <v>122</v>
      </c>
      <c r="AM265" s="1">
        <v>357</v>
      </c>
      <c r="AN265" s="291">
        <v>43402</v>
      </c>
      <c r="AP265" s="1" t="s">
        <v>877</v>
      </c>
      <c r="AQ265" s="291">
        <v>43439</v>
      </c>
      <c r="AR265" s="10"/>
      <c r="AS265" s="1">
        <f t="shared" si="14"/>
        <v>0</v>
      </c>
      <c r="AT265" s="1" t="s">
        <v>112</v>
      </c>
      <c r="AU265" s="291">
        <v>43452</v>
      </c>
      <c r="AV265" s="17">
        <f t="shared" si="16"/>
        <v>40398</v>
      </c>
      <c r="AW265">
        <f t="shared" si="5"/>
        <v>12</v>
      </c>
    </row>
    <row r="266" spans="1:71" ht="15.75" customHeight="1">
      <c r="A266" s="1"/>
      <c r="B266" s="1" t="s">
        <v>103</v>
      </c>
      <c r="C266" s="1" t="s">
        <v>255</v>
      </c>
      <c r="D266" s="1" t="s">
        <v>107</v>
      </c>
      <c r="E266" s="1" t="s">
        <v>790</v>
      </c>
      <c r="G266" s="1" t="s">
        <v>1018</v>
      </c>
      <c r="I266" s="30" t="s">
        <v>1298</v>
      </c>
      <c r="J266" s="291">
        <v>43395</v>
      </c>
      <c r="K266" s="20">
        <f t="shared" si="10"/>
        <v>10</v>
      </c>
      <c r="L266" s="1" t="s">
        <v>185</v>
      </c>
      <c r="M266" s="93">
        <v>43400</v>
      </c>
      <c r="N266" s="1" t="s">
        <v>826</v>
      </c>
      <c r="O266" s="1" t="s">
        <v>454</v>
      </c>
      <c r="P266" s="93">
        <v>43403</v>
      </c>
      <c r="Q266" s="1" t="s">
        <v>1263</v>
      </c>
      <c r="R266" s="1">
        <v>172</v>
      </c>
      <c r="S266" s="10" t="s">
        <v>112</v>
      </c>
      <c r="T266" s="299">
        <v>43403</v>
      </c>
      <c r="U266" s="10">
        <v>59000</v>
      </c>
      <c r="V266" s="12" t="s">
        <v>441</v>
      </c>
      <c r="W266" s="1" t="s">
        <v>122</v>
      </c>
      <c r="X266" s="12"/>
      <c r="Y266" s="13"/>
      <c r="Z266" s="13">
        <v>61780</v>
      </c>
      <c r="AA266" s="15"/>
      <c r="AB266" s="4" t="s">
        <v>112</v>
      </c>
      <c r="AC266" s="10">
        <v>10</v>
      </c>
      <c r="AD266" s="1" t="s">
        <v>201</v>
      </c>
      <c r="AE266" s="86" t="s">
        <v>126</v>
      </c>
      <c r="AF266" s="19" t="e">
        <f t="shared" si="17"/>
        <v>#VALUE!</v>
      </c>
      <c r="AG266" s="295">
        <v>43417</v>
      </c>
      <c r="AI266" s="10">
        <v>283</v>
      </c>
      <c r="AJ266" s="93">
        <v>43400</v>
      </c>
      <c r="AK266" s="1">
        <v>70000</v>
      </c>
      <c r="AL266" s="1" t="s">
        <v>122</v>
      </c>
      <c r="AM266" s="1">
        <v>283</v>
      </c>
      <c r="AN266" s="291">
        <v>43403</v>
      </c>
      <c r="AR266" s="10"/>
      <c r="AS266" s="1">
        <f t="shared" si="14"/>
        <v>0</v>
      </c>
      <c r="AT266" s="100" t="s">
        <v>112</v>
      </c>
      <c r="AU266" s="318">
        <v>43416</v>
      </c>
      <c r="AV266" s="17">
        <f t="shared" si="16"/>
        <v>8220</v>
      </c>
      <c r="AW266">
        <f t="shared" si="5"/>
        <v>11</v>
      </c>
    </row>
    <row r="267" spans="1:71" ht="34.5" customHeight="1">
      <c r="A267" s="1"/>
      <c r="B267" s="1" t="s">
        <v>103</v>
      </c>
      <c r="C267" s="1" t="s">
        <v>104</v>
      </c>
      <c r="D267" s="1" t="s">
        <v>104</v>
      </c>
      <c r="E267" s="1" t="s">
        <v>790</v>
      </c>
      <c r="G267" s="1" t="s">
        <v>111</v>
      </c>
      <c r="I267" s="30" t="s">
        <v>1299</v>
      </c>
      <c r="J267" s="291">
        <v>43395</v>
      </c>
      <c r="K267" s="20">
        <f t="shared" si="10"/>
        <v>10</v>
      </c>
      <c r="L267" s="1" t="s">
        <v>1300</v>
      </c>
      <c r="M267" s="93">
        <v>43397</v>
      </c>
      <c r="N267" s="1" t="s">
        <v>1301</v>
      </c>
      <c r="O267" s="8" t="s">
        <v>809</v>
      </c>
      <c r="P267" s="93">
        <v>43402</v>
      </c>
      <c r="Q267" s="1" t="s">
        <v>1302</v>
      </c>
      <c r="R267" s="1">
        <v>521</v>
      </c>
      <c r="S267" s="10" t="s">
        <v>71</v>
      </c>
      <c r="T267" s="299">
        <v>43410</v>
      </c>
      <c r="U267" s="10">
        <v>50000</v>
      </c>
      <c r="V267" s="12" t="s">
        <v>121</v>
      </c>
      <c r="W267" s="1" t="s">
        <v>122</v>
      </c>
      <c r="X267" s="12"/>
      <c r="Y267" s="13"/>
      <c r="Z267" s="13">
        <v>50000</v>
      </c>
      <c r="AA267" s="15"/>
      <c r="AC267" s="10" t="s">
        <v>1013</v>
      </c>
      <c r="AD267" s="1" t="s">
        <v>201</v>
      </c>
      <c r="AE267" s="10" t="s">
        <v>126</v>
      </c>
      <c r="AF267" s="19" t="e">
        <f t="shared" si="17"/>
        <v>#VALUE!</v>
      </c>
      <c r="AG267" s="291">
        <v>43783</v>
      </c>
      <c r="AI267" s="10">
        <v>278</v>
      </c>
      <c r="AJ267" s="93">
        <v>43397</v>
      </c>
      <c r="AK267" s="1">
        <v>57000</v>
      </c>
      <c r="AL267" s="1" t="s">
        <v>122</v>
      </c>
      <c r="AM267" s="1">
        <v>278</v>
      </c>
      <c r="AN267" s="291">
        <v>43402</v>
      </c>
      <c r="AP267" s="30" t="s">
        <v>1248</v>
      </c>
      <c r="AQ267" s="291">
        <v>43416</v>
      </c>
      <c r="AR267" s="120">
        <v>43446</v>
      </c>
      <c r="AS267" s="1">
        <f t="shared" si="14"/>
        <v>50</v>
      </c>
      <c r="AT267" s="1" t="s">
        <v>112</v>
      </c>
      <c r="AU267" s="291">
        <v>43424</v>
      </c>
      <c r="AV267" s="17">
        <f t="shared" si="16"/>
        <v>7000</v>
      </c>
      <c r="AW267">
        <f t="shared" si="5"/>
        <v>11</v>
      </c>
    </row>
    <row r="268" spans="1:71" ht="26.25" customHeight="1">
      <c r="A268" s="1"/>
      <c r="B268" s="1" t="s">
        <v>103</v>
      </c>
      <c r="C268" s="1" t="s">
        <v>104</v>
      </c>
      <c r="D268" s="1" t="s">
        <v>104</v>
      </c>
      <c r="E268" s="1" t="s">
        <v>790</v>
      </c>
      <c r="G268" s="1" t="s">
        <v>111</v>
      </c>
      <c r="I268" s="30" t="s">
        <v>1303</v>
      </c>
      <c r="J268" s="291">
        <v>43396</v>
      </c>
      <c r="K268" s="20">
        <f t="shared" si="10"/>
        <v>10</v>
      </c>
      <c r="L268" s="1" t="s">
        <v>1300</v>
      </c>
      <c r="M268" s="93">
        <v>43398</v>
      </c>
      <c r="N268" s="1" t="s">
        <v>1301</v>
      </c>
      <c r="O268" s="8" t="s">
        <v>809</v>
      </c>
      <c r="P268" s="93">
        <v>43402</v>
      </c>
      <c r="Q268" s="1" t="s">
        <v>1302</v>
      </c>
      <c r="R268" s="1">
        <v>522</v>
      </c>
      <c r="S268" s="10" t="s">
        <v>71</v>
      </c>
      <c r="T268" s="299">
        <v>43410</v>
      </c>
      <c r="U268" s="10">
        <v>32000</v>
      </c>
      <c r="V268" s="12" t="s">
        <v>121</v>
      </c>
      <c r="W268" s="1" t="s">
        <v>122</v>
      </c>
      <c r="X268" s="12"/>
      <c r="Y268" s="13"/>
      <c r="Z268" s="13">
        <v>32000</v>
      </c>
      <c r="AA268" s="15"/>
      <c r="AC268" s="10" t="s">
        <v>1013</v>
      </c>
      <c r="AD268" s="1" t="s">
        <v>201</v>
      </c>
      <c r="AE268" s="10" t="s">
        <v>374</v>
      </c>
      <c r="AF268" s="19" t="e">
        <f t="shared" si="17"/>
        <v>#VALUE!</v>
      </c>
      <c r="AG268" s="291">
        <v>43783</v>
      </c>
      <c r="AI268" s="10">
        <v>280</v>
      </c>
      <c r="AJ268" s="93">
        <v>43398</v>
      </c>
      <c r="AK268" s="1">
        <v>38000</v>
      </c>
      <c r="AL268" s="1" t="s">
        <v>122</v>
      </c>
      <c r="AM268" s="1">
        <v>280</v>
      </c>
      <c r="AN268" s="291">
        <v>43402</v>
      </c>
      <c r="AP268" s="30" t="s">
        <v>1248</v>
      </c>
      <c r="AQ268" s="291">
        <v>43416</v>
      </c>
      <c r="AR268" s="120">
        <v>43446</v>
      </c>
      <c r="AS268" s="1">
        <f t="shared" si="14"/>
        <v>50</v>
      </c>
      <c r="AT268" s="1" t="s">
        <v>112</v>
      </c>
      <c r="AU268" s="291">
        <v>43426</v>
      </c>
      <c r="AV268" s="17">
        <f t="shared" si="16"/>
        <v>6000</v>
      </c>
      <c r="AW268">
        <f t="shared" si="5"/>
        <v>11</v>
      </c>
    </row>
    <row r="269" spans="1:71" ht="15.75" customHeight="1">
      <c r="A269" s="1"/>
      <c r="B269" s="1" t="s">
        <v>103</v>
      </c>
      <c r="C269" s="1" t="s">
        <v>104</v>
      </c>
      <c r="D269" s="1" t="s">
        <v>107</v>
      </c>
      <c r="E269" s="1" t="s">
        <v>790</v>
      </c>
      <c r="G269" s="1" t="s">
        <v>268</v>
      </c>
      <c r="I269" s="30" t="s">
        <v>1304</v>
      </c>
      <c r="J269" s="291">
        <v>43397</v>
      </c>
      <c r="K269" s="20">
        <f t="shared" si="10"/>
        <v>10</v>
      </c>
      <c r="L269" s="1" t="s">
        <v>1305</v>
      </c>
      <c r="M269" s="93">
        <v>43399</v>
      </c>
      <c r="N269" s="1" t="s">
        <v>900</v>
      </c>
      <c r="O269" s="1" t="s">
        <v>1138</v>
      </c>
      <c r="P269" s="93">
        <v>43403</v>
      </c>
      <c r="Q269" s="30" t="s">
        <v>879</v>
      </c>
      <c r="S269" s="10"/>
      <c r="T269" s="299">
        <v>43399</v>
      </c>
      <c r="U269" s="10">
        <v>107000</v>
      </c>
      <c r="V269" s="12" t="s">
        <v>121</v>
      </c>
      <c r="W269" s="1" t="s">
        <v>122</v>
      </c>
      <c r="X269" s="12"/>
      <c r="Y269" s="13"/>
      <c r="Z269" s="13">
        <v>107000</v>
      </c>
      <c r="AA269" s="15"/>
      <c r="AC269" s="10">
        <v>10</v>
      </c>
      <c r="AD269" s="1" t="s">
        <v>125</v>
      </c>
      <c r="AE269" s="10" t="s">
        <v>126</v>
      </c>
      <c r="AF269" s="19" t="e">
        <f t="shared" si="17"/>
        <v>#VALUE!</v>
      </c>
      <c r="AG269" s="291">
        <v>43789</v>
      </c>
      <c r="AI269" s="10">
        <v>277</v>
      </c>
      <c r="AJ269" s="93">
        <v>43399</v>
      </c>
      <c r="AK269" s="1">
        <v>123000</v>
      </c>
      <c r="AL269" s="1" t="s">
        <v>122</v>
      </c>
      <c r="AM269" s="1">
        <v>277</v>
      </c>
      <c r="AN269" s="291">
        <v>43403</v>
      </c>
      <c r="AP269" s="30" t="s">
        <v>1284</v>
      </c>
      <c r="AQ269" s="291">
        <v>43416</v>
      </c>
      <c r="AR269" s="120">
        <v>43446</v>
      </c>
      <c r="AS269" s="1">
        <f t="shared" si="14"/>
        <v>50</v>
      </c>
      <c r="AT269" s="1" t="s">
        <v>112</v>
      </c>
      <c r="AU269" s="291">
        <v>43816</v>
      </c>
      <c r="AV269" s="17">
        <f t="shared" si="16"/>
        <v>16000</v>
      </c>
      <c r="AW269">
        <f t="shared" si="5"/>
        <v>12</v>
      </c>
    </row>
    <row r="270" spans="1:71" ht="15.75" customHeight="1">
      <c r="A270" s="1"/>
      <c r="B270" s="1" t="s">
        <v>103</v>
      </c>
      <c r="C270" s="101" t="s">
        <v>104</v>
      </c>
      <c r="D270" s="101" t="s">
        <v>104</v>
      </c>
      <c r="E270" s="101" t="s">
        <v>790</v>
      </c>
      <c r="F270" s="101"/>
      <c r="G270" s="101" t="s">
        <v>733</v>
      </c>
      <c r="H270" s="101"/>
      <c r="I270" s="102" t="s">
        <v>1304</v>
      </c>
      <c r="J270" s="292">
        <v>43397</v>
      </c>
      <c r="K270" s="104">
        <f t="shared" si="10"/>
        <v>10</v>
      </c>
      <c r="L270" s="101" t="s">
        <v>1306</v>
      </c>
      <c r="M270" s="128">
        <v>43397</v>
      </c>
      <c r="N270" s="101" t="s">
        <v>755</v>
      </c>
      <c r="O270" s="101" t="s">
        <v>1061</v>
      </c>
      <c r="P270" s="128">
        <v>43398</v>
      </c>
      <c r="Q270" s="101" t="s">
        <v>1307</v>
      </c>
      <c r="R270" s="101"/>
      <c r="S270" s="106"/>
      <c r="T270" s="302"/>
      <c r="U270" s="106">
        <v>0</v>
      </c>
      <c r="V270" s="107" t="s">
        <v>441</v>
      </c>
      <c r="W270" s="101" t="s">
        <v>122</v>
      </c>
      <c r="X270" s="107"/>
      <c r="Y270" s="108"/>
      <c r="Z270" s="108">
        <v>0</v>
      </c>
      <c r="AA270" s="109"/>
      <c r="AB270" s="101"/>
      <c r="AC270" s="106" t="s">
        <v>1013</v>
      </c>
      <c r="AD270" s="101" t="s">
        <v>201</v>
      </c>
      <c r="AE270" s="106" t="s">
        <v>126</v>
      </c>
      <c r="AF270" s="19" t="e">
        <f t="shared" si="17"/>
        <v>#VALUE!</v>
      </c>
      <c r="AG270" s="292"/>
      <c r="AH270" s="101"/>
      <c r="AI270" s="106"/>
      <c r="AJ270" s="101"/>
      <c r="AK270" s="101">
        <v>0</v>
      </c>
      <c r="AL270" s="101" t="s">
        <v>122</v>
      </c>
      <c r="AM270" s="101"/>
      <c r="AN270" s="292"/>
      <c r="AO270" s="101"/>
      <c r="AP270" s="101"/>
      <c r="AQ270" s="292"/>
      <c r="AR270" s="106"/>
      <c r="AS270" s="1">
        <f t="shared" si="14"/>
        <v>0</v>
      </c>
      <c r="AT270" s="101" t="s">
        <v>888</v>
      </c>
      <c r="AU270" s="292"/>
      <c r="AV270" s="111">
        <f t="shared" si="16"/>
        <v>0</v>
      </c>
      <c r="AW270">
        <f t="shared" si="5"/>
        <v>1</v>
      </c>
      <c r="AX270" s="101"/>
      <c r="AY270" s="101"/>
      <c r="AZ270" s="101"/>
      <c r="BA270" s="101"/>
      <c r="BB270" s="101"/>
      <c r="BC270" s="101"/>
      <c r="BD270" s="101"/>
      <c r="BE270" s="185"/>
      <c r="BF270" s="185"/>
      <c r="BG270" s="185"/>
      <c r="BH270" s="185"/>
      <c r="BI270" s="185"/>
      <c r="BJ270" s="101"/>
      <c r="BK270" s="101"/>
      <c r="BL270" s="101"/>
      <c r="BM270" s="101"/>
      <c r="BN270" s="101"/>
      <c r="BO270" s="101"/>
      <c r="BP270" s="101"/>
      <c r="BQ270" s="101"/>
      <c r="BR270" s="101"/>
      <c r="BS270" s="101"/>
    </row>
    <row r="271" spans="1:71" ht="15.75" customHeight="1">
      <c r="A271" s="1"/>
      <c r="B271" s="1" t="s">
        <v>103</v>
      </c>
      <c r="C271" s="1" t="s">
        <v>104</v>
      </c>
      <c r="D271" s="1" t="s">
        <v>104</v>
      </c>
      <c r="E271" s="1" t="s">
        <v>790</v>
      </c>
      <c r="G271" s="1" t="s">
        <v>733</v>
      </c>
      <c r="I271" s="30" t="s">
        <v>1304</v>
      </c>
      <c r="J271" s="291">
        <v>43397</v>
      </c>
      <c r="K271" s="20">
        <f t="shared" si="10"/>
        <v>10</v>
      </c>
      <c r="L271" s="1" t="s">
        <v>1306</v>
      </c>
      <c r="M271" s="93">
        <v>43397</v>
      </c>
      <c r="N271" s="1" t="s">
        <v>755</v>
      </c>
      <c r="O271" s="1" t="s">
        <v>1061</v>
      </c>
      <c r="P271" s="93">
        <v>43398</v>
      </c>
      <c r="Q271" s="1" t="s">
        <v>1308</v>
      </c>
      <c r="R271" s="1">
        <v>640</v>
      </c>
      <c r="S271" s="10" t="s">
        <v>71</v>
      </c>
      <c r="T271" s="299">
        <v>43398</v>
      </c>
      <c r="U271" s="10">
        <v>25000</v>
      </c>
      <c r="V271" s="12" t="s">
        <v>441</v>
      </c>
      <c r="W271" s="1" t="s">
        <v>122</v>
      </c>
      <c r="X271" s="12"/>
      <c r="Y271" s="13"/>
      <c r="Z271" s="13">
        <v>26450</v>
      </c>
      <c r="AA271" s="15"/>
      <c r="AC271" s="10" t="s">
        <v>1013</v>
      </c>
      <c r="AD271" s="1" t="s">
        <v>201</v>
      </c>
      <c r="AE271" s="10" t="s">
        <v>126</v>
      </c>
      <c r="AF271" s="19" t="e">
        <f t="shared" si="17"/>
        <v>#VALUE!</v>
      </c>
      <c r="AG271" s="291">
        <v>43410</v>
      </c>
      <c r="AH271" s="1" t="s">
        <v>1309</v>
      </c>
      <c r="AI271" s="10">
        <v>270</v>
      </c>
      <c r="AJ271" s="93">
        <v>43397</v>
      </c>
      <c r="AK271" s="1">
        <v>32000</v>
      </c>
      <c r="AL271" s="1" t="s">
        <v>122</v>
      </c>
      <c r="AM271" s="1">
        <v>270</v>
      </c>
      <c r="AN271" s="291">
        <v>43398</v>
      </c>
      <c r="AP271" s="30" t="s">
        <v>1310</v>
      </c>
      <c r="AQ271" s="291">
        <v>43416</v>
      </c>
      <c r="AR271" s="120">
        <v>43446</v>
      </c>
      <c r="AS271" s="1">
        <f t="shared" si="14"/>
        <v>50</v>
      </c>
      <c r="AT271" s="1" t="s">
        <v>112</v>
      </c>
      <c r="AU271" s="291">
        <v>43445</v>
      </c>
      <c r="AV271" s="17">
        <f t="shared" si="16"/>
        <v>5550</v>
      </c>
      <c r="AW271">
        <f t="shared" si="5"/>
        <v>12</v>
      </c>
    </row>
    <row r="272" spans="1:71" ht="15.75" customHeight="1">
      <c r="A272" s="1"/>
      <c r="B272" s="1" t="s">
        <v>103</v>
      </c>
      <c r="C272" s="1" t="s">
        <v>104</v>
      </c>
      <c r="D272" s="1" t="s">
        <v>104</v>
      </c>
      <c r="E272" s="1" t="s">
        <v>790</v>
      </c>
      <c r="G272" s="1" t="s">
        <v>111</v>
      </c>
      <c r="I272" s="30" t="s">
        <v>1311</v>
      </c>
      <c r="J272" s="291">
        <v>43397</v>
      </c>
      <c r="K272" s="20">
        <f t="shared" si="10"/>
        <v>10</v>
      </c>
      <c r="L272" s="1" t="s">
        <v>776</v>
      </c>
      <c r="M272" s="93">
        <v>43398</v>
      </c>
      <c r="N272" s="1" t="s">
        <v>116</v>
      </c>
      <c r="O272" s="1" t="s">
        <v>1312</v>
      </c>
      <c r="P272" s="93">
        <v>43402</v>
      </c>
      <c r="Q272" s="1" t="s">
        <v>1313</v>
      </c>
      <c r="R272" s="1">
        <v>915</v>
      </c>
      <c r="S272" s="10" t="s">
        <v>71</v>
      </c>
      <c r="T272" s="299">
        <v>43398</v>
      </c>
      <c r="U272" s="10">
        <v>62000</v>
      </c>
      <c r="V272" s="12" t="s">
        <v>441</v>
      </c>
      <c r="W272" s="1" t="s">
        <v>122</v>
      </c>
      <c r="X272" s="12"/>
      <c r="Y272" s="13"/>
      <c r="Z272" s="133">
        <f>U272/0.955</f>
        <v>64921.465968586388</v>
      </c>
      <c r="AA272" s="15"/>
      <c r="AC272" s="10" t="s">
        <v>1013</v>
      </c>
      <c r="AD272" s="1" t="s">
        <v>201</v>
      </c>
      <c r="AE272" s="10" t="s">
        <v>126</v>
      </c>
      <c r="AF272" s="19" t="e">
        <f t="shared" si="17"/>
        <v>#VALUE!</v>
      </c>
      <c r="AG272" s="291">
        <v>43406</v>
      </c>
      <c r="AH272" s="1" t="s">
        <v>1087</v>
      </c>
      <c r="AI272" s="10">
        <v>271</v>
      </c>
      <c r="AJ272" s="93">
        <v>43398</v>
      </c>
      <c r="AK272" s="1">
        <v>76000</v>
      </c>
      <c r="AL272" s="1" t="s">
        <v>122</v>
      </c>
      <c r="AM272" s="1">
        <v>271</v>
      </c>
      <c r="AN272" s="291">
        <v>43399</v>
      </c>
      <c r="AP272" s="30" t="s">
        <v>1310</v>
      </c>
      <c r="AQ272" s="291">
        <v>43446</v>
      </c>
      <c r="AR272" s="120">
        <v>43446</v>
      </c>
      <c r="AS272" s="1">
        <f t="shared" si="14"/>
        <v>50</v>
      </c>
      <c r="AT272" s="1" t="s">
        <v>112</v>
      </c>
      <c r="AU272" s="291">
        <v>43424</v>
      </c>
      <c r="AV272" s="134">
        <f t="shared" si="16"/>
        <v>11078.534031413612</v>
      </c>
      <c r="AW272">
        <f t="shared" si="5"/>
        <v>11</v>
      </c>
    </row>
    <row r="273" spans="1:50" ht="15.75" customHeight="1">
      <c r="A273" s="1"/>
      <c r="B273" s="1" t="s">
        <v>103</v>
      </c>
      <c r="C273" s="1" t="s">
        <v>104</v>
      </c>
      <c r="D273" s="1" t="s">
        <v>104</v>
      </c>
      <c r="E273" s="1" t="s">
        <v>790</v>
      </c>
      <c r="G273" s="1" t="s">
        <v>111</v>
      </c>
      <c r="I273" s="30" t="s">
        <v>1314</v>
      </c>
      <c r="J273" s="291">
        <v>43397</v>
      </c>
      <c r="K273" s="20">
        <f t="shared" si="10"/>
        <v>10</v>
      </c>
      <c r="L273" s="1" t="s">
        <v>776</v>
      </c>
      <c r="M273" s="93">
        <v>43399</v>
      </c>
      <c r="N273" s="1" t="s">
        <v>116</v>
      </c>
      <c r="O273" s="1" t="s">
        <v>1312</v>
      </c>
      <c r="P273" s="93">
        <v>43403</v>
      </c>
      <c r="Q273" s="1" t="s">
        <v>1315</v>
      </c>
      <c r="R273" s="1">
        <v>95</v>
      </c>
      <c r="S273" s="10" t="s">
        <v>71</v>
      </c>
      <c r="T273" s="299">
        <v>43401</v>
      </c>
      <c r="U273" s="10">
        <v>63000</v>
      </c>
      <c r="V273" s="12" t="s">
        <v>441</v>
      </c>
      <c r="W273" s="1" t="s">
        <v>122</v>
      </c>
      <c r="X273" s="12"/>
      <c r="Y273" s="13"/>
      <c r="Z273" s="13">
        <v>66670</v>
      </c>
      <c r="AA273" s="15"/>
      <c r="AC273" s="10" t="s">
        <v>1013</v>
      </c>
      <c r="AD273" s="1" t="s">
        <v>201</v>
      </c>
      <c r="AE273" s="10" t="s">
        <v>126</v>
      </c>
      <c r="AF273" s="19" t="e">
        <f t="shared" si="17"/>
        <v>#VALUE!</v>
      </c>
      <c r="AG273" s="291">
        <v>43410</v>
      </c>
      <c r="AH273" s="1" t="s">
        <v>1309</v>
      </c>
      <c r="AI273" s="10">
        <v>281</v>
      </c>
      <c r="AJ273" s="93">
        <v>43399</v>
      </c>
      <c r="AK273" s="1">
        <v>76000</v>
      </c>
      <c r="AL273" s="1" t="s">
        <v>122</v>
      </c>
      <c r="AM273" s="1">
        <v>281</v>
      </c>
      <c r="AN273" s="291">
        <v>43402</v>
      </c>
      <c r="AP273" s="30" t="s">
        <v>1316</v>
      </c>
      <c r="AQ273" s="291">
        <v>43418</v>
      </c>
      <c r="AR273" s="122">
        <v>43453</v>
      </c>
      <c r="AS273" s="1">
        <f t="shared" si="14"/>
        <v>51</v>
      </c>
      <c r="AT273" s="1" t="s">
        <v>112</v>
      </c>
      <c r="AU273" s="291">
        <v>43426</v>
      </c>
      <c r="AV273" s="17">
        <f t="shared" si="16"/>
        <v>9330</v>
      </c>
      <c r="AW273">
        <f t="shared" si="5"/>
        <v>11</v>
      </c>
    </row>
    <row r="274" spans="1:50" ht="15.75" customHeight="1">
      <c r="A274" s="1"/>
      <c r="B274" s="1" t="s">
        <v>103</v>
      </c>
      <c r="C274" s="1" t="s">
        <v>148</v>
      </c>
      <c r="D274" s="1" t="s">
        <v>107</v>
      </c>
      <c r="E274" s="1" t="s">
        <v>109</v>
      </c>
      <c r="G274" s="1" t="s">
        <v>149</v>
      </c>
      <c r="I274" s="30" t="s">
        <v>1317</v>
      </c>
      <c r="J274" s="291">
        <v>43398</v>
      </c>
      <c r="K274" s="20">
        <v>10</v>
      </c>
      <c r="L274" s="8" t="s">
        <v>1084</v>
      </c>
      <c r="M274" s="93">
        <v>43399</v>
      </c>
      <c r="N274" s="1" t="s">
        <v>116</v>
      </c>
      <c r="O274" s="8" t="s">
        <v>1318</v>
      </c>
      <c r="P274" s="7">
        <v>43399</v>
      </c>
      <c r="Q274" s="1" t="s">
        <v>1319</v>
      </c>
      <c r="R274" s="1">
        <v>672</v>
      </c>
      <c r="S274" s="10" t="s">
        <v>71</v>
      </c>
      <c r="T274" s="299">
        <v>43399</v>
      </c>
      <c r="U274" s="10">
        <v>4200</v>
      </c>
      <c r="V274" s="12" t="s">
        <v>121</v>
      </c>
      <c r="W274" s="1" t="s">
        <v>122</v>
      </c>
      <c r="X274" s="12"/>
      <c r="Y274" s="13"/>
      <c r="Z274" s="13">
        <v>4200</v>
      </c>
      <c r="AA274" s="15"/>
      <c r="AC274" s="10">
        <v>10</v>
      </c>
      <c r="AD274" s="1" t="s">
        <v>125</v>
      </c>
      <c r="AE274" s="10" t="s">
        <v>126</v>
      </c>
      <c r="AF274" s="19" t="e">
        <f t="shared" si="17"/>
        <v>#VALUE!</v>
      </c>
      <c r="AG274" s="291">
        <v>43411</v>
      </c>
      <c r="AI274" s="10"/>
      <c r="AK274" s="1">
        <v>0</v>
      </c>
      <c r="AL274" s="1" t="s">
        <v>122</v>
      </c>
      <c r="AR274" s="10"/>
      <c r="AS274" s="1">
        <f t="shared" si="14"/>
        <v>0</v>
      </c>
      <c r="AT274" s="1" t="s">
        <v>213</v>
      </c>
      <c r="AV274" s="135">
        <f t="shared" si="16"/>
        <v>-4200</v>
      </c>
      <c r="AW274">
        <f t="shared" si="5"/>
        <v>1</v>
      </c>
      <c r="AX274" s="136" t="s">
        <v>1320</v>
      </c>
    </row>
    <row r="275" spans="1:50" ht="38.25" customHeight="1">
      <c r="A275" s="1"/>
      <c r="B275" s="1" t="s">
        <v>103</v>
      </c>
      <c r="C275" s="1" t="s">
        <v>104</v>
      </c>
      <c r="D275" s="1" t="s">
        <v>107</v>
      </c>
      <c r="E275" s="1" t="s">
        <v>790</v>
      </c>
      <c r="G275" s="1" t="s">
        <v>111</v>
      </c>
      <c r="I275" s="30" t="s">
        <v>1321</v>
      </c>
      <c r="J275" s="291">
        <v>43398</v>
      </c>
      <c r="K275" s="20">
        <f t="shared" ref="K275:K276" si="18">MONTH(J275)</f>
        <v>10</v>
      </c>
      <c r="L275" s="8" t="s">
        <v>865</v>
      </c>
      <c r="M275" s="93">
        <v>43399</v>
      </c>
      <c r="N275" s="1" t="s">
        <v>116</v>
      </c>
      <c r="O275" s="8" t="s">
        <v>557</v>
      </c>
      <c r="P275" s="7">
        <v>43410</v>
      </c>
      <c r="Q275" s="1" t="s">
        <v>592</v>
      </c>
      <c r="R275" s="1">
        <v>901</v>
      </c>
      <c r="S275" s="10" t="s">
        <v>71</v>
      </c>
      <c r="T275" s="299">
        <v>43412</v>
      </c>
      <c r="U275" s="10">
        <v>149000</v>
      </c>
      <c r="V275" s="12" t="s">
        <v>441</v>
      </c>
      <c r="W275" s="1" t="s">
        <v>122</v>
      </c>
      <c r="X275" s="12"/>
      <c r="Y275" s="13"/>
      <c r="Z275" s="133">
        <f t="shared" ref="Z275:Z277" si="19">U275/0.955</f>
        <v>156020.94240837696</v>
      </c>
      <c r="AA275" s="15"/>
      <c r="AB275" s="1" t="s">
        <v>71</v>
      </c>
      <c r="AC275" s="10">
        <v>10</v>
      </c>
      <c r="AD275" s="1" t="s">
        <v>125</v>
      </c>
      <c r="AE275" s="10" t="s">
        <v>126</v>
      </c>
      <c r="AF275" s="19" t="e">
        <f t="shared" si="17"/>
        <v>#VALUE!</v>
      </c>
      <c r="AG275" s="291">
        <v>43509</v>
      </c>
      <c r="AH275" s="1" t="s">
        <v>1322</v>
      </c>
      <c r="AI275" s="10">
        <v>295</v>
      </c>
      <c r="AJ275" s="93">
        <v>43399</v>
      </c>
      <c r="AK275" s="1">
        <v>176000</v>
      </c>
      <c r="AL275" s="1" t="s">
        <v>122</v>
      </c>
      <c r="AM275" s="1">
        <v>295</v>
      </c>
      <c r="AN275" s="291">
        <v>43410</v>
      </c>
      <c r="AR275" s="10"/>
      <c r="AS275" s="1">
        <f t="shared" si="14"/>
        <v>0</v>
      </c>
      <c r="AT275" s="1" t="s">
        <v>112</v>
      </c>
      <c r="AU275" s="291">
        <v>43433</v>
      </c>
      <c r="AV275" s="134">
        <f t="shared" si="16"/>
        <v>19979.057591623045</v>
      </c>
      <c r="AW275">
        <f t="shared" si="5"/>
        <v>11</v>
      </c>
    </row>
    <row r="276" spans="1:50" ht="15.75" customHeight="1">
      <c r="A276" s="1"/>
      <c r="B276" s="1" t="s">
        <v>103</v>
      </c>
      <c r="C276" s="1" t="s">
        <v>104</v>
      </c>
      <c r="D276" s="1" t="s">
        <v>107</v>
      </c>
      <c r="E276" s="1" t="s">
        <v>790</v>
      </c>
      <c r="G276" s="1" t="s">
        <v>268</v>
      </c>
      <c r="I276" s="30" t="s">
        <v>1323</v>
      </c>
      <c r="J276" s="291">
        <v>43398</v>
      </c>
      <c r="K276" s="20">
        <f t="shared" si="18"/>
        <v>10</v>
      </c>
      <c r="L276" s="1" t="s">
        <v>1324</v>
      </c>
      <c r="M276" s="93">
        <v>43398</v>
      </c>
      <c r="N276" s="1" t="s">
        <v>1325</v>
      </c>
      <c r="O276" s="1" t="s">
        <v>1326</v>
      </c>
      <c r="P276" s="93">
        <v>43402</v>
      </c>
      <c r="Q276" s="1" t="s">
        <v>1327</v>
      </c>
      <c r="R276" s="1" t="s">
        <v>1328</v>
      </c>
      <c r="S276" s="10" t="s">
        <v>71</v>
      </c>
      <c r="T276" s="299">
        <v>43402</v>
      </c>
      <c r="U276" s="10">
        <v>97000</v>
      </c>
      <c r="V276" s="12" t="s">
        <v>441</v>
      </c>
      <c r="W276" s="1" t="s">
        <v>122</v>
      </c>
      <c r="X276" s="12"/>
      <c r="Y276" s="13"/>
      <c r="Z276" s="133">
        <f t="shared" si="19"/>
        <v>101570.68062827225</v>
      </c>
      <c r="AA276" s="15"/>
      <c r="AC276" s="10" t="s">
        <v>1013</v>
      </c>
      <c r="AD276" s="1" t="s">
        <v>201</v>
      </c>
      <c r="AE276" s="10" t="s">
        <v>126</v>
      </c>
      <c r="AF276" s="19" t="e">
        <f t="shared" si="17"/>
        <v>#VALUE!</v>
      </c>
      <c r="AG276" s="291">
        <v>43406</v>
      </c>
      <c r="AH276" s="1" t="s">
        <v>1087</v>
      </c>
      <c r="AI276" s="10">
        <v>273</v>
      </c>
      <c r="AJ276" s="93">
        <v>43399</v>
      </c>
      <c r="AK276" s="1">
        <v>118000</v>
      </c>
      <c r="AL276" s="1" t="s">
        <v>122</v>
      </c>
      <c r="AM276" s="1">
        <v>273</v>
      </c>
      <c r="AN276" s="291">
        <v>43402</v>
      </c>
      <c r="AP276" s="30" t="s">
        <v>1248</v>
      </c>
      <c r="AQ276" s="291">
        <v>43416</v>
      </c>
      <c r="AR276" s="120">
        <v>43446</v>
      </c>
      <c r="AS276" s="1">
        <f t="shared" si="14"/>
        <v>50</v>
      </c>
      <c r="AT276" s="1" t="s">
        <v>112</v>
      </c>
      <c r="AU276" s="291">
        <v>43430</v>
      </c>
      <c r="AV276" s="134">
        <f t="shared" si="16"/>
        <v>16429.319371727746</v>
      </c>
      <c r="AW276">
        <f t="shared" si="5"/>
        <v>11</v>
      </c>
    </row>
    <row r="277" spans="1:50" ht="15.75" customHeight="1">
      <c r="A277" s="1"/>
      <c r="B277" s="1" t="s">
        <v>103</v>
      </c>
      <c r="C277" s="1" t="s">
        <v>255</v>
      </c>
      <c r="D277" s="1" t="s">
        <v>107</v>
      </c>
      <c r="E277" s="1" t="s">
        <v>790</v>
      </c>
      <c r="G277" s="1" t="s">
        <v>1018</v>
      </c>
      <c r="I277" s="30" t="s">
        <v>1329</v>
      </c>
      <c r="J277" s="291">
        <v>43399</v>
      </c>
      <c r="K277" s="20">
        <v>10</v>
      </c>
      <c r="L277" s="1" t="s">
        <v>185</v>
      </c>
      <c r="M277" s="93">
        <v>43400</v>
      </c>
      <c r="N277" s="1" t="s">
        <v>826</v>
      </c>
      <c r="O277" s="1" t="s">
        <v>454</v>
      </c>
      <c r="P277" s="93">
        <v>43403</v>
      </c>
      <c r="Q277" s="1" t="s">
        <v>1330</v>
      </c>
      <c r="R277" s="1">
        <v>53</v>
      </c>
      <c r="S277" s="10" t="s">
        <v>71</v>
      </c>
      <c r="T277" s="299">
        <v>43403</v>
      </c>
      <c r="U277" s="10">
        <v>58000</v>
      </c>
      <c r="V277" s="12" t="s">
        <v>441</v>
      </c>
      <c r="W277" s="1" t="s">
        <v>122</v>
      </c>
      <c r="X277" s="12"/>
      <c r="Y277" s="13"/>
      <c r="Z277" s="138">
        <f t="shared" si="19"/>
        <v>60732.984293193716</v>
      </c>
      <c r="AA277" s="15"/>
      <c r="AC277" s="10" t="s">
        <v>1013</v>
      </c>
      <c r="AD277" s="1" t="s">
        <v>201</v>
      </c>
      <c r="AE277" s="10" t="s">
        <v>126</v>
      </c>
      <c r="AF277" s="19" t="e">
        <f t="shared" si="17"/>
        <v>#VALUE!</v>
      </c>
      <c r="AG277" s="291">
        <v>43406</v>
      </c>
      <c r="AH277" s="1" t="s">
        <v>1253</v>
      </c>
      <c r="AI277" s="10">
        <v>282</v>
      </c>
      <c r="AJ277" s="93">
        <v>43400</v>
      </c>
      <c r="AK277" s="1">
        <v>70000</v>
      </c>
      <c r="AL277" s="1" t="s">
        <v>122</v>
      </c>
      <c r="AM277" s="1">
        <v>282</v>
      </c>
      <c r="AN277" s="291">
        <v>43403</v>
      </c>
      <c r="AP277" s="30" t="s">
        <v>1169</v>
      </c>
      <c r="AQ277" s="291">
        <v>43405</v>
      </c>
      <c r="AR277" s="80">
        <v>43405</v>
      </c>
      <c r="AS277" s="1">
        <f t="shared" si="14"/>
        <v>44</v>
      </c>
      <c r="AT277" s="100" t="s">
        <v>112</v>
      </c>
      <c r="AU277" s="318">
        <v>43416</v>
      </c>
      <c r="AV277" s="134">
        <f t="shared" si="16"/>
        <v>9267.0157068062836</v>
      </c>
      <c r="AW277">
        <f t="shared" si="5"/>
        <v>11</v>
      </c>
    </row>
    <row r="278" spans="1:50" ht="15.75" customHeight="1">
      <c r="A278" s="1"/>
      <c r="B278" s="1" t="s">
        <v>103</v>
      </c>
      <c r="C278" s="1" t="s">
        <v>104</v>
      </c>
      <c r="D278" s="1" t="s">
        <v>107</v>
      </c>
      <c r="E278" s="1" t="s">
        <v>790</v>
      </c>
      <c r="G278" s="1" t="s">
        <v>268</v>
      </c>
      <c r="I278" s="30" t="s">
        <v>1331</v>
      </c>
      <c r="J278" s="291">
        <v>43399</v>
      </c>
      <c r="K278" s="20">
        <f t="shared" ref="K278:K480" si="20">MONTH(J278)</f>
        <v>10</v>
      </c>
      <c r="L278" s="1" t="s">
        <v>1332</v>
      </c>
      <c r="M278" s="93">
        <v>43401</v>
      </c>
      <c r="N278" s="1" t="s">
        <v>900</v>
      </c>
      <c r="O278" s="1" t="s">
        <v>1138</v>
      </c>
      <c r="P278" s="7">
        <v>43405</v>
      </c>
      <c r="Q278" s="1" t="s">
        <v>1333</v>
      </c>
      <c r="R278" s="1">
        <v>56</v>
      </c>
      <c r="S278" s="10" t="s">
        <v>71</v>
      </c>
      <c r="T278" s="299">
        <v>43403</v>
      </c>
      <c r="U278" s="10">
        <v>102000</v>
      </c>
      <c r="V278" s="12" t="s">
        <v>441</v>
      </c>
      <c r="W278" s="1" t="s">
        <v>122</v>
      </c>
      <c r="X278" s="12"/>
      <c r="Y278" s="13"/>
      <c r="Z278" s="13">
        <v>107930</v>
      </c>
      <c r="AA278" s="15"/>
      <c r="AC278" s="10" t="s">
        <v>1013</v>
      </c>
      <c r="AD278" s="1" t="s">
        <v>201</v>
      </c>
      <c r="AE278" s="10" t="s">
        <v>126</v>
      </c>
      <c r="AF278" s="19" t="e">
        <f t="shared" si="17"/>
        <v>#VALUE!</v>
      </c>
      <c r="AG278" s="291">
        <v>43410</v>
      </c>
      <c r="AH278" s="1" t="s">
        <v>1334</v>
      </c>
      <c r="AI278" s="10">
        <v>275</v>
      </c>
      <c r="AJ278" s="93">
        <v>43401</v>
      </c>
      <c r="AK278" s="1">
        <v>126000</v>
      </c>
      <c r="AL278" s="1" t="s">
        <v>122</v>
      </c>
      <c r="AM278" s="1">
        <v>275</v>
      </c>
      <c r="AN278" s="291">
        <v>43402</v>
      </c>
      <c r="AP278" s="30" t="s">
        <v>1248</v>
      </c>
      <c r="AQ278" s="291">
        <v>43416</v>
      </c>
      <c r="AR278" s="120">
        <v>43446</v>
      </c>
      <c r="AS278" s="1">
        <f t="shared" si="14"/>
        <v>50</v>
      </c>
      <c r="AT278" s="1" t="s">
        <v>112</v>
      </c>
      <c r="AU278" s="291">
        <v>43448</v>
      </c>
      <c r="AV278" s="17">
        <f t="shared" si="16"/>
        <v>18070</v>
      </c>
      <c r="AW278">
        <f t="shared" si="5"/>
        <v>12</v>
      </c>
    </row>
    <row r="279" spans="1:50" ht="15.75" customHeight="1">
      <c r="A279" s="1"/>
      <c r="B279" s="1" t="s">
        <v>103</v>
      </c>
      <c r="C279" s="1" t="s">
        <v>912</v>
      </c>
      <c r="D279" s="1" t="s">
        <v>104</v>
      </c>
      <c r="E279" s="1" t="s">
        <v>790</v>
      </c>
      <c r="G279" s="1" t="s">
        <v>1091</v>
      </c>
      <c r="I279" s="30" t="s">
        <v>1335</v>
      </c>
      <c r="J279" s="291">
        <v>43399</v>
      </c>
      <c r="K279" s="20">
        <f t="shared" si="20"/>
        <v>10</v>
      </c>
      <c r="L279" s="8" t="s">
        <v>1336</v>
      </c>
      <c r="M279" s="93">
        <v>43399</v>
      </c>
      <c r="N279" s="1" t="s">
        <v>1105</v>
      </c>
      <c r="O279" s="1" t="s">
        <v>1142</v>
      </c>
      <c r="P279" s="93">
        <v>43400</v>
      </c>
      <c r="Q279" s="1" t="s">
        <v>1337</v>
      </c>
      <c r="R279" s="1">
        <v>152</v>
      </c>
      <c r="S279" s="10" t="s">
        <v>71</v>
      </c>
      <c r="T279" s="299">
        <v>43399</v>
      </c>
      <c r="U279" s="10">
        <v>50000</v>
      </c>
      <c r="V279" s="12" t="s">
        <v>441</v>
      </c>
      <c r="W279" s="1" t="s">
        <v>122</v>
      </c>
      <c r="X279" s="12"/>
      <c r="Y279" s="13"/>
      <c r="Z279" s="133">
        <f>U279/0.955</f>
        <v>52356.020942408381</v>
      </c>
      <c r="AA279" s="15"/>
      <c r="AC279" s="10" t="s">
        <v>1013</v>
      </c>
      <c r="AD279" s="1" t="s">
        <v>201</v>
      </c>
      <c r="AE279" s="10" t="s">
        <v>126</v>
      </c>
      <c r="AF279" s="19" t="e">
        <f t="shared" si="17"/>
        <v>#VALUE!</v>
      </c>
      <c r="AG279" s="291">
        <v>43406</v>
      </c>
      <c r="AH279" s="1" t="s">
        <v>1253</v>
      </c>
      <c r="AI279" s="10">
        <v>276</v>
      </c>
      <c r="AJ279" s="93">
        <v>43400</v>
      </c>
      <c r="AK279" s="1">
        <v>63000</v>
      </c>
      <c r="AL279" s="1" t="s">
        <v>122</v>
      </c>
      <c r="AM279" s="1">
        <v>276</v>
      </c>
      <c r="AN279" s="291">
        <v>43400</v>
      </c>
      <c r="AP279" s="30" t="s">
        <v>1288</v>
      </c>
      <c r="AQ279" s="291">
        <v>43416</v>
      </c>
      <c r="AR279" s="120">
        <v>43446</v>
      </c>
      <c r="AS279" s="1">
        <f t="shared" si="14"/>
        <v>50</v>
      </c>
      <c r="AT279" s="1" t="s">
        <v>1338</v>
      </c>
      <c r="AU279" s="291">
        <v>43444</v>
      </c>
      <c r="AV279" s="134">
        <f t="shared" si="16"/>
        <v>10643.979057591619</v>
      </c>
      <c r="AW279">
        <f t="shared" si="5"/>
        <v>12</v>
      </c>
    </row>
    <row r="280" spans="1:50" ht="15.75" customHeight="1">
      <c r="A280" s="1"/>
      <c r="B280" s="1" t="s">
        <v>103</v>
      </c>
      <c r="C280" s="1" t="s">
        <v>104</v>
      </c>
      <c r="D280" s="1" t="s">
        <v>104</v>
      </c>
      <c r="E280" s="1" t="s">
        <v>790</v>
      </c>
      <c r="G280" s="1" t="s">
        <v>733</v>
      </c>
      <c r="I280" s="30" t="s">
        <v>1339</v>
      </c>
      <c r="J280" s="291">
        <v>43399</v>
      </c>
      <c r="K280" s="20">
        <f t="shared" si="20"/>
        <v>10</v>
      </c>
      <c r="L280" s="1" t="s">
        <v>952</v>
      </c>
      <c r="M280" s="93">
        <v>43402</v>
      </c>
      <c r="N280" s="1" t="s">
        <v>755</v>
      </c>
      <c r="O280" s="1" t="s">
        <v>776</v>
      </c>
      <c r="P280" s="7">
        <v>43405</v>
      </c>
      <c r="Q280" s="1" t="s">
        <v>1340</v>
      </c>
      <c r="R280" s="1">
        <v>950</v>
      </c>
      <c r="S280" s="10" t="s">
        <v>71</v>
      </c>
      <c r="T280" s="299">
        <v>43405</v>
      </c>
      <c r="U280" s="10">
        <v>84000</v>
      </c>
      <c r="V280" s="12" t="s">
        <v>441</v>
      </c>
      <c r="W280" s="1" t="s">
        <v>122</v>
      </c>
      <c r="X280" s="12"/>
      <c r="Y280" s="13"/>
      <c r="Z280" s="133">
        <v>87960</v>
      </c>
      <c r="AA280" s="15"/>
      <c r="AC280" s="10" t="s">
        <v>1013</v>
      </c>
      <c r="AD280" s="1" t="s">
        <v>201</v>
      </c>
      <c r="AE280" s="10" t="s">
        <v>126</v>
      </c>
      <c r="AF280" s="19" t="e">
        <f t="shared" si="17"/>
        <v>#VALUE!</v>
      </c>
      <c r="AG280" s="291">
        <v>43417</v>
      </c>
      <c r="AH280" s="1" t="s">
        <v>301</v>
      </c>
      <c r="AI280" s="10">
        <v>289</v>
      </c>
      <c r="AJ280" s="93">
        <v>43402</v>
      </c>
      <c r="AK280" s="1">
        <v>96000</v>
      </c>
      <c r="AL280" s="1" t="s">
        <v>122</v>
      </c>
      <c r="AM280" s="1">
        <v>289</v>
      </c>
      <c r="AN280" s="291">
        <v>43402</v>
      </c>
      <c r="AP280" s="30" t="s">
        <v>1341</v>
      </c>
      <c r="AQ280" s="291">
        <v>43418</v>
      </c>
      <c r="AR280" s="122">
        <v>43453</v>
      </c>
      <c r="AS280" s="1">
        <f t="shared" si="14"/>
        <v>51</v>
      </c>
      <c r="AT280" s="1" t="s">
        <v>112</v>
      </c>
      <c r="AU280" s="291">
        <v>43445</v>
      </c>
      <c r="AV280" s="134">
        <f t="shared" si="16"/>
        <v>8040</v>
      </c>
      <c r="AW280">
        <f t="shared" si="5"/>
        <v>12</v>
      </c>
    </row>
    <row r="281" spans="1:50" ht="15.75" customHeight="1">
      <c r="A281" s="1"/>
      <c r="B281" s="1" t="s">
        <v>103</v>
      </c>
      <c r="C281" s="1" t="s">
        <v>104</v>
      </c>
      <c r="D281" s="1" t="s">
        <v>107</v>
      </c>
      <c r="E281" s="1" t="s">
        <v>790</v>
      </c>
      <c r="G281" s="1" t="s">
        <v>111</v>
      </c>
      <c r="I281" s="30" t="s">
        <v>1342</v>
      </c>
      <c r="J281" s="291">
        <v>43402</v>
      </c>
      <c r="K281" s="20">
        <f t="shared" si="20"/>
        <v>10</v>
      </c>
      <c r="L281" s="8" t="s">
        <v>865</v>
      </c>
      <c r="M281" s="93">
        <v>43402</v>
      </c>
      <c r="N281" s="1" t="s">
        <v>116</v>
      </c>
      <c r="O281" s="8" t="s">
        <v>557</v>
      </c>
      <c r="P281" s="7">
        <v>43411</v>
      </c>
      <c r="Q281" s="1" t="s">
        <v>1343</v>
      </c>
      <c r="R281" s="1">
        <v>322</v>
      </c>
      <c r="S281" s="10" t="s">
        <v>71</v>
      </c>
      <c r="T281" s="299">
        <v>43410</v>
      </c>
      <c r="U281" s="10">
        <v>135000</v>
      </c>
      <c r="V281" s="12" t="s">
        <v>441</v>
      </c>
      <c r="W281" s="1" t="s">
        <v>122</v>
      </c>
      <c r="X281" s="12"/>
      <c r="Y281" s="13"/>
      <c r="Z281" s="133">
        <v>142860</v>
      </c>
      <c r="AA281" s="15"/>
      <c r="AC281" s="10">
        <v>10</v>
      </c>
      <c r="AD281" s="1" t="s">
        <v>125</v>
      </c>
      <c r="AE281" s="10" t="s">
        <v>126</v>
      </c>
      <c r="AF281" s="19" t="e">
        <f t="shared" si="17"/>
        <v>#VALUE!</v>
      </c>
      <c r="AG281" s="291">
        <v>43423</v>
      </c>
      <c r="AH281" s="1" t="s">
        <v>1344</v>
      </c>
      <c r="AI281" s="10">
        <v>286</v>
      </c>
      <c r="AJ281" s="93">
        <v>43402</v>
      </c>
      <c r="AK281" s="1">
        <v>176000</v>
      </c>
      <c r="AL281" s="1" t="s">
        <v>122</v>
      </c>
      <c r="AM281" s="1">
        <v>286</v>
      </c>
      <c r="AN281" s="291">
        <v>43410</v>
      </c>
      <c r="AP281" s="30" t="str">
        <f>AP273</f>
        <v>EF001212899RU</v>
      </c>
      <c r="AQ281" s="291">
        <v>43418</v>
      </c>
      <c r="AR281" s="122">
        <v>43453</v>
      </c>
      <c r="AS281" s="1">
        <f t="shared" si="14"/>
        <v>51</v>
      </c>
      <c r="AT281" s="1" t="s">
        <v>112</v>
      </c>
      <c r="AU281" s="291">
        <v>43431</v>
      </c>
      <c r="AV281" s="134">
        <f t="shared" si="16"/>
        <v>33140</v>
      </c>
      <c r="AW281">
        <f t="shared" si="5"/>
        <v>11</v>
      </c>
    </row>
    <row r="282" spans="1:50" ht="15.75" customHeight="1">
      <c r="A282" s="1"/>
      <c r="B282" s="1" t="s">
        <v>103</v>
      </c>
      <c r="C282" s="1" t="s">
        <v>912</v>
      </c>
      <c r="D282" s="1" t="s">
        <v>104</v>
      </c>
      <c r="E282" s="1" t="s">
        <v>790</v>
      </c>
      <c r="G282" s="1" t="s">
        <v>1027</v>
      </c>
      <c r="I282" s="30" t="s">
        <v>1345</v>
      </c>
      <c r="J282" s="291">
        <v>43402</v>
      </c>
      <c r="K282" s="20">
        <f t="shared" si="20"/>
        <v>10</v>
      </c>
      <c r="L282" s="1" t="s">
        <v>1346</v>
      </c>
      <c r="M282" s="93">
        <v>43403</v>
      </c>
      <c r="N282" s="1" t="s">
        <v>116</v>
      </c>
      <c r="O282" s="1" t="s">
        <v>1347</v>
      </c>
      <c r="P282" s="7">
        <v>43405</v>
      </c>
      <c r="Q282" s="1" t="s">
        <v>1348</v>
      </c>
      <c r="S282" s="10"/>
      <c r="T282" s="299"/>
      <c r="U282" s="10">
        <v>120000</v>
      </c>
      <c r="V282" s="12" t="s">
        <v>121</v>
      </c>
      <c r="W282" s="1" t="s">
        <v>122</v>
      </c>
      <c r="X282" s="12"/>
      <c r="Y282" s="13"/>
      <c r="Z282" s="133">
        <v>120000</v>
      </c>
      <c r="AA282" s="15"/>
      <c r="AC282" s="10" t="s">
        <v>1013</v>
      </c>
      <c r="AD282" s="1" t="s">
        <v>201</v>
      </c>
      <c r="AE282" s="10" t="s">
        <v>637</v>
      </c>
      <c r="AF282" s="19" t="e">
        <f t="shared" si="17"/>
        <v>#VALUE!</v>
      </c>
      <c r="AG282" s="291">
        <v>43413</v>
      </c>
      <c r="AI282" s="10">
        <v>287</v>
      </c>
      <c r="AJ282" s="93">
        <v>43403</v>
      </c>
      <c r="AK282" s="1">
        <v>140000</v>
      </c>
      <c r="AL282" s="1" t="s">
        <v>122</v>
      </c>
      <c r="AM282" s="69">
        <v>287</v>
      </c>
      <c r="AN282" s="291">
        <v>43405</v>
      </c>
      <c r="AP282" s="30" t="s">
        <v>1349</v>
      </c>
      <c r="AQ282" s="291">
        <v>43418</v>
      </c>
      <c r="AR282" s="31">
        <v>43435</v>
      </c>
      <c r="AS282" s="1">
        <f t="shared" si="14"/>
        <v>48</v>
      </c>
      <c r="AT282" s="1" t="s">
        <v>112</v>
      </c>
      <c r="AU282" s="291">
        <v>43508</v>
      </c>
      <c r="AV282" s="134">
        <f t="shared" si="16"/>
        <v>20000</v>
      </c>
      <c r="AW282">
        <f t="shared" si="5"/>
        <v>2</v>
      </c>
    </row>
    <row r="283" spans="1:50" ht="15.75" customHeight="1">
      <c r="A283" s="1"/>
      <c r="B283" s="1" t="s">
        <v>103</v>
      </c>
      <c r="C283" s="1" t="s">
        <v>148</v>
      </c>
      <c r="D283" s="1" t="s">
        <v>107</v>
      </c>
      <c r="E283" s="1" t="s">
        <v>109</v>
      </c>
      <c r="G283" s="1" t="s">
        <v>149</v>
      </c>
      <c r="I283" s="30" t="s">
        <v>1350</v>
      </c>
      <c r="J283" s="291">
        <v>43402</v>
      </c>
      <c r="K283" s="20">
        <f t="shared" si="20"/>
        <v>10</v>
      </c>
      <c r="L283" s="1" t="s">
        <v>166</v>
      </c>
      <c r="M283" s="93">
        <v>43402</v>
      </c>
      <c r="N283" s="1" t="s">
        <v>186</v>
      </c>
      <c r="O283" s="1" t="s">
        <v>1351</v>
      </c>
      <c r="P283" s="93">
        <v>43403</v>
      </c>
      <c r="Q283" s="1" t="s">
        <v>304</v>
      </c>
      <c r="R283" s="1">
        <v>798</v>
      </c>
      <c r="S283" s="10" t="s">
        <v>112</v>
      </c>
      <c r="T283" s="299">
        <v>43404</v>
      </c>
      <c r="U283" s="10">
        <v>18000</v>
      </c>
      <c r="V283" s="12" t="s">
        <v>441</v>
      </c>
      <c r="W283" s="1" t="s">
        <v>122</v>
      </c>
      <c r="X283" s="12"/>
      <c r="Y283" s="13"/>
      <c r="Z283" s="133">
        <v>18842</v>
      </c>
      <c r="AA283" s="15"/>
      <c r="AC283" s="10">
        <v>10</v>
      </c>
      <c r="AD283" s="1" t="s">
        <v>125</v>
      </c>
      <c r="AE283" s="10" t="s">
        <v>126</v>
      </c>
      <c r="AF283" s="19" t="e">
        <f t="shared" si="17"/>
        <v>#VALUE!</v>
      </c>
      <c r="AG283" s="291">
        <v>43417</v>
      </c>
      <c r="AH283" s="1" t="s">
        <v>301</v>
      </c>
      <c r="AI283" s="10">
        <v>296</v>
      </c>
      <c r="AJ283" s="93">
        <v>43402</v>
      </c>
      <c r="AK283" s="1">
        <v>26000</v>
      </c>
      <c r="AL283" s="1" t="s">
        <v>122</v>
      </c>
      <c r="AM283" s="1">
        <v>296</v>
      </c>
      <c r="AN283" s="291">
        <v>43405</v>
      </c>
      <c r="AP283" s="121" t="s">
        <v>877</v>
      </c>
      <c r="AQ283" s="291">
        <v>43425</v>
      </c>
      <c r="AR283" s="10"/>
      <c r="AS283" s="1">
        <f t="shared" si="14"/>
        <v>0</v>
      </c>
      <c r="AT283" s="1" t="s">
        <v>112</v>
      </c>
      <c r="AU283" s="291">
        <v>43440</v>
      </c>
      <c r="AV283" s="134">
        <f t="shared" si="16"/>
        <v>7158</v>
      </c>
      <c r="AW283">
        <f t="shared" si="5"/>
        <v>12</v>
      </c>
    </row>
    <row r="284" spans="1:50" ht="15.75" customHeight="1">
      <c r="A284" s="1"/>
      <c r="B284" s="1" t="s">
        <v>103</v>
      </c>
      <c r="C284" s="1" t="s">
        <v>104</v>
      </c>
      <c r="D284" s="1" t="s">
        <v>104</v>
      </c>
      <c r="E284" s="1" t="s">
        <v>790</v>
      </c>
      <c r="G284" s="1" t="s">
        <v>1352</v>
      </c>
      <c r="I284" s="30" t="s">
        <v>1353</v>
      </c>
      <c r="J284" s="291">
        <v>43402</v>
      </c>
      <c r="K284" s="20">
        <f t="shared" si="20"/>
        <v>10</v>
      </c>
      <c r="L284" s="1" t="s">
        <v>1354</v>
      </c>
      <c r="M284" s="93">
        <v>43403</v>
      </c>
      <c r="N284" s="1" t="s">
        <v>1355</v>
      </c>
      <c r="O284" s="1" t="s">
        <v>1356</v>
      </c>
      <c r="P284" s="7">
        <v>43405</v>
      </c>
      <c r="Q284" s="1" t="s">
        <v>1357</v>
      </c>
      <c r="R284" s="1">
        <v>1009</v>
      </c>
      <c r="S284" s="10" t="s">
        <v>71</v>
      </c>
      <c r="T284" s="299">
        <v>43770</v>
      </c>
      <c r="U284" s="10">
        <v>60000</v>
      </c>
      <c r="V284" s="12" t="s">
        <v>121</v>
      </c>
      <c r="W284" s="1" t="s">
        <v>122</v>
      </c>
      <c r="X284" s="12"/>
      <c r="Y284" s="13"/>
      <c r="Z284" s="133">
        <v>60000</v>
      </c>
      <c r="AA284" s="15"/>
      <c r="AC284" s="10" t="s">
        <v>1013</v>
      </c>
      <c r="AD284" s="1" t="s">
        <v>201</v>
      </c>
      <c r="AE284" s="10" t="s">
        <v>126</v>
      </c>
      <c r="AF284" s="19" t="e">
        <f t="shared" si="17"/>
        <v>#VALUE!</v>
      </c>
      <c r="AG284" s="291">
        <v>43778</v>
      </c>
      <c r="AI284" s="10">
        <v>288</v>
      </c>
      <c r="AJ284" s="93">
        <v>43403</v>
      </c>
      <c r="AK284" s="1">
        <v>80000</v>
      </c>
      <c r="AL284" s="1" t="s">
        <v>122</v>
      </c>
      <c r="AM284" s="1">
        <v>288</v>
      </c>
      <c r="AN284" s="291">
        <v>43405</v>
      </c>
      <c r="AP284" s="139"/>
      <c r="AQ284" s="291">
        <v>43438</v>
      </c>
      <c r="AR284" s="10"/>
      <c r="AS284" s="1">
        <f t="shared" si="14"/>
        <v>0</v>
      </c>
      <c r="AT284" s="1" t="s">
        <v>112</v>
      </c>
      <c r="AU284" s="291">
        <v>43475</v>
      </c>
      <c r="AV284" s="134">
        <f t="shared" si="16"/>
        <v>20000</v>
      </c>
      <c r="AW284">
        <f t="shared" si="5"/>
        <v>1</v>
      </c>
    </row>
    <row r="285" spans="1:50" ht="15.75" customHeight="1">
      <c r="A285" s="1"/>
      <c r="B285" s="1" t="s">
        <v>103</v>
      </c>
      <c r="C285" s="1" t="s">
        <v>104</v>
      </c>
      <c r="D285" s="1" t="s">
        <v>104</v>
      </c>
      <c r="E285" s="1" t="s">
        <v>790</v>
      </c>
      <c r="G285" s="1" t="s">
        <v>1358</v>
      </c>
      <c r="I285" s="30" t="s">
        <v>1359</v>
      </c>
      <c r="J285" s="291">
        <v>43403</v>
      </c>
      <c r="K285" s="20">
        <f t="shared" si="20"/>
        <v>10</v>
      </c>
      <c r="L285" s="1" t="s">
        <v>1165</v>
      </c>
      <c r="M285" s="93">
        <v>43403</v>
      </c>
      <c r="N285" s="8" t="s">
        <v>1360</v>
      </c>
      <c r="O285" s="1" t="s">
        <v>1361</v>
      </c>
      <c r="P285" s="7">
        <v>43406</v>
      </c>
      <c r="Q285" s="1" t="s">
        <v>1362</v>
      </c>
      <c r="R285" s="1">
        <v>53</v>
      </c>
      <c r="S285" s="10" t="s">
        <v>112</v>
      </c>
      <c r="T285" s="299">
        <v>43410</v>
      </c>
      <c r="U285" s="10">
        <v>36000</v>
      </c>
      <c r="V285" s="12" t="s">
        <v>441</v>
      </c>
      <c r="W285" s="1" t="s">
        <v>122</v>
      </c>
      <c r="X285" s="12"/>
      <c r="Y285" s="13"/>
      <c r="Z285" s="133">
        <v>37700</v>
      </c>
      <c r="AA285" s="15"/>
      <c r="AC285" s="10" t="s">
        <v>1013</v>
      </c>
      <c r="AD285" s="1" t="s">
        <v>201</v>
      </c>
      <c r="AE285" s="10" t="s">
        <v>126</v>
      </c>
      <c r="AF285" s="19" t="e">
        <f t="shared" si="17"/>
        <v>#VALUE!</v>
      </c>
      <c r="AG285" s="291">
        <v>43417</v>
      </c>
      <c r="AH285" s="1" t="s">
        <v>301</v>
      </c>
      <c r="AI285" s="10">
        <v>290</v>
      </c>
      <c r="AJ285" s="93">
        <v>43403</v>
      </c>
      <c r="AK285" s="1">
        <v>43000</v>
      </c>
      <c r="AL285" s="1" t="s">
        <v>122</v>
      </c>
      <c r="AM285" s="1">
        <v>290</v>
      </c>
      <c r="AN285" s="291">
        <v>43406</v>
      </c>
      <c r="AR285" s="10"/>
      <c r="AS285" s="1">
        <f t="shared" si="14"/>
        <v>0</v>
      </c>
      <c r="AT285" s="1" t="s">
        <v>112</v>
      </c>
      <c r="AU285" s="291">
        <v>43446</v>
      </c>
      <c r="AV285" s="134">
        <f t="shared" si="16"/>
        <v>5300</v>
      </c>
      <c r="AW285">
        <f t="shared" si="5"/>
        <v>12</v>
      </c>
    </row>
    <row r="286" spans="1:50" ht="33.75" customHeight="1">
      <c r="A286" s="1"/>
      <c r="B286" s="1" t="s">
        <v>103</v>
      </c>
      <c r="C286" s="1" t="s">
        <v>148</v>
      </c>
      <c r="D286" s="1" t="s">
        <v>107</v>
      </c>
      <c r="E286" s="1" t="s">
        <v>790</v>
      </c>
      <c r="G286" s="1" t="s">
        <v>149</v>
      </c>
      <c r="I286" s="30" t="s">
        <v>1363</v>
      </c>
      <c r="J286" s="291">
        <v>43403</v>
      </c>
      <c r="K286" s="20">
        <f t="shared" si="20"/>
        <v>10</v>
      </c>
      <c r="L286" s="8" t="s">
        <v>1364</v>
      </c>
      <c r="M286" s="93">
        <v>43404</v>
      </c>
      <c r="N286" s="1" t="s">
        <v>186</v>
      </c>
      <c r="O286" s="1" t="s">
        <v>1365</v>
      </c>
      <c r="P286" s="7">
        <v>43405</v>
      </c>
      <c r="Q286" s="1" t="s">
        <v>1230</v>
      </c>
      <c r="R286" s="1">
        <v>171</v>
      </c>
      <c r="S286" s="10" t="s">
        <v>71</v>
      </c>
      <c r="T286" s="299">
        <v>43405</v>
      </c>
      <c r="U286" s="10">
        <v>20000</v>
      </c>
      <c r="V286" s="12" t="s">
        <v>121</v>
      </c>
      <c r="W286" s="1" t="s">
        <v>122</v>
      </c>
      <c r="X286" s="12"/>
      <c r="Y286" s="13"/>
      <c r="Z286" s="133">
        <v>20000</v>
      </c>
      <c r="AA286" s="15"/>
      <c r="AC286" s="10">
        <v>10</v>
      </c>
      <c r="AD286" s="1" t="s">
        <v>125</v>
      </c>
      <c r="AE286" s="10" t="s">
        <v>637</v>
      </c>
      <c r="AF286" s="19" t="e">
        <f t="shared" si="17"/>
        <v>#VALUE!</v>
      </c>
      <c r="AG286" s="291">
        <v>43431</v>
      </c>
      <c r="AI286" s="10">
        <v>285</v>
      </c>
      <c r="AJ286" s="7">
        <v>43405</v>
      </c>
      <c r="AK286" s="1">
        <v>35000</v>
      </c>
      <c r="AL286" s="1" t="s">
        <v>122</v>
      </c>
      <c r="AM286" s="1">
        <v>285</v>
      </c>
      <c r="AN286" s="291">
        <v>43405</v>
      </c>
      <c r="AP286" s="1" t="s">
        <v>877</v>
      </c>
      <c r="AQ286" s="291">
        <v>43425</v>
      </c>
      <c r="AR286" s="10"/>
      <c r="AS286" s="1">
        <f t="shared" si="14"/>
        <v>0</v>
      </c>
      <c r="AT286" s="1" t="s">
        <v>112</v>
      </c>
      <c r="AU286" s="291">
        <v>43440</v>
      </c>
      <c r="AV286" s="134">
        <f t="shared" si="16"/>
        <v>15000</v>
      </c>
      <c r="AW286">
        <f t="shared" si="5"/>
        <v>12</v>
      </c>
    </row>
    <row r="287" spans="1:50" ht="33" customHeight="1">
      <c r="A287" s="1"/>
      <c r="B287" s="1" t="s">
        <v>103</v>
      </c>
      <c r="C287" s="1" t="s">
        <v>148</v>
      </c>
      <c r="D287" s="1" t="s">
        <v>771</v>
      </c>
      <c r="E287" s="1" t="s">
        <v>109</v>
      </c>
      <c r="G287" s="1" t="s">
        <v>149</v>
      </c>
      <c r="I287" s="30" t="s">
        <v>1366</v>
      </c>
      <c r="J287" s="291">
        <v>43401</v>
      </c>
      <c r="K287" s="20">
        <f t="shared" si="20"/>
        <v>10</v>
      </c>
      <c r="L287" s="8" t="s">
        <v>1364</v>
      </c>
      <c r="M287" s="93">
        <v>43401</v>
      </c>
      <c r="N287" s="1" t="s">
        <v>1367</v>
      </c>
      <c r="O287" s="140" t="s">
        <v>1364</v>
      </c>
      <c r="P287" s="7">
        <v>43401</v>
      </c>
      <c r="Q287" s="1" t="s">
        <v>773</v>
      </c>
      <c r="S287" s="10"/>
      <c r="T287" s="299"/>
      <c r="U287" s="10">
        <v>3700</v>
      </c>
      <c r="V287" s="12" t="s">
        <v>121</v>
      </c>
      <c r="W287" s="1" t="s">
        <v>122</v>
      </c>
      <c r="X287" s="12"/>
      <c r="Y287" s="13"/>
      <c r="Z287" s="13">
        <v>3700</v>
      </c>
      <c r="AA287" s="15"/>
      <c r="AC287" s="10">
        <v>0</v>
      </c>
      <c r="AD287" s="1" t="s">
        <v>125</v>
      </c>
      <c r="AE287" s="10" t="s">
        <v>126</v>
      </c>
      <c r="AF287" s="19" t="e">
        <f t="shared" si="17"/>
        <v>#VALUE!</v>
      </c>
      <c r="AI287" s="10">
        <v>284</v>
      </c>
      <c r="AJ287" s="7">
        <v>43405</v>
      </c>
      <c r="AK287" s="1">
        <v>56640</v>
      </c>
      <c r="AL287" s="1" t="s">
        <v>122</v>
      </c>
      <c r="AM287" s="1">
        <v>284</v>
      </c>
      <c r="AN287" s="291">
        <v>43405</v>
      </c>
      <c r="AP287" s="1" t="s">
        <v>1070</v>
      </c>
      <c r="AQ287" s="291">
        <v>43412</v>
      </c>
      <c r="AR287" s="10"/>
      <c r="AS287" s="1">
        <f t="shared" si="14"/>
        <v>0</v>
      </c>
      <c r="AT287" s="1" t="s">
        <v>112</v>
      </c>
      <c r="AU287" s="291">
        <v>43426</v>
      </c>
      <c r="AV287" s="17">
        <f t="shared" si="16"/>
        <v>52940</v>
      </c>
    </row>
    <row r="288" spans="1:50" ht="15.75" customHeight="1">
      <c r="A288" s="1"/>
      <c r="B288" s="1" t="s">
        <v>103</v>
      </c>
      <c r="C288" s="1" t="s">
        <v>255</v>
      </c>
      <c r="D288" s="1" t="s">
        <v>107</v>
      </c>
      <c r="E288" s="1" t="s">
        <v>790</v>
      </c>
      <c r="G288" s="1" t="s">
        <v>1018</v>
      </c>
      <c r="I288" s="30" t="s">
        <v>1368</v>
      </c>
      <c r="J288" s="291">
        <v>43404</v>
      </c>
      <c r="K288" s="20">
        <f t="shared" si="20"/>
        <v>10</v>
      </c>
      <c r="L288" s="1" t="s">
        <v>185</v>
      </c>
      <c r="M288" s="7">
        <v>43407</v>
      </c>
      <c r="N288" s="1" t="s">
        <v>826</v>
      </c>
      <c r="O288" s="1" t="s">
        <v>454</v>
      </c>
      <c r="P288" s="7">
        <v>43410</v>
      </c>
      <c r="Q288" s="1" t="s">
        <v>875</v>
      </c>
      <c r="R288" s="1">
        <v>56</v>
      </c>
      <c r="S288" s="10" t="s">
        <v>71</v>
      </c>
      <c r="T288" s="299">
        <v>43389</v>
      </c>
      <c r="U288" s="10">
        <v>59000</v>
      </c>
      <c r="V288" s="12" t="s">
        <v>441</v>
      </c>
      <c r="W288" s="1" t="s">
        <v>122</v>
      </c>
      <c r="X288" s="12"/>
      <c r="Y288" s="13"/>
      <c r="Z288" s="133">
        <f t="shared" ref="Z288:Z289" si="21">U288/0.955</f>
        <v>61780.104712041888</v>
      </c>
      <c r="AA288" s="15"/>
      <c r="AC288" s="10">
        <v>10</v>
      </c>
      <c r="AD288" s="1" t="s">
        <v>201</v>
      </c>
      <c r="AE288" s="10" t="s">
        <v>126</v>
      </c>
      <c r="AF288" s="19" t="e">
        <f t="shared" si="17"/>
        <v>#VALUE!</v>
      </c>
      <c r="AG288" s="291">
        <v>43426</v>
      </c>
      <c r="AH288" s="1" t="s">
        <v>309</v>
      </c>
      <c r="AI288" s="10">
        <v>298</v>
      </c>
      <c r="AJ288" s="7">
        <v>43407</v>
      </c>
      <c r="AK288" s="1">
        <v>70000</v>
      </c>
      <c r="AL288" s="1" t="s">
        <v>122</v>
      </c>
      <c r="AM288" s="1">
        <v>298</v>
      </c>
      <c r="AN288" s="291">
        <v>43410</v>
      </c>
      <c r="AP288" s="1" t="s">
        <v>877</v>
      </c>
      <c r="AQ288" s="291">
        <v>43424</v>
      </c>
      <c r="AR288" s="10"/>
      <c r="AS288" s="1">
        <f t="shared" si="14"/>
        <v>0</v>
      </c>
      <c r="AT288" s="100" t="s">
        <v>112</v>
      </c>
      <c r="AU288" s="318">
        <v>43416</v>
      </c>
      <c r="AV288" s="134">
        <f t="shared" si="16"/>
        <v>8219.895287958112</v>
      </c>
      <c r="AW288">
        <f t="shared" ref="AW288:AW406" si="22">MONTH(AU288)</f>
        <v>11</v>
      </c>
    </row>
    <row r="289" spans="1:71" ht="15.75" customHeight="1">
      <c r="A289" s="1"/>
      <c r="B289" s="1" t="s">
        <v>103</v>
      </c>
      <c r="C289" s="1" t="s">
        <v>912</v>
      </c>
      <c r="D289" s="1" t="s">
        <v>104</v>
      </c>
      <c r="E289" s="1" t="s">
        <v>790</v>
      </c>
      <c r="G289" s="1" t="s">
        <v>1369</v>
      </c>
      <c r="I289" s="30" t="s">
        <v>1370</v>
      </c>
      <c r="J289" s="291">
        <v>43404</v>
      </c>
      <c r="K289" s="20">
        <f t="shared" si="20"/>
        <v>10</v>
      </c>
      <c r="L289" s="1" t="s">
        <v>735</v>
      </c>
      <c r="M289" s="7">
        <v>43405</v>
      </c>
      <c r="N289" s="1" t="s">
        <v>1105</v>
      </c>
      <c r="O289" s="1" t="s">
        <v>1371</v>
      </c>
      <c r="P289" s="7">
        <v>43409</v>
      </c>
      <c r="Q289" s="1" t="s">
        <v>1372</v>
      </c>
      <c r="R289" s="1" t="s">
        <v>415</v>
      </c>
      <c r="S289" s="10" t="s">
        <v>71</v>
      </c>
      <c r="T289" s="299">
        <v>43409</v>
      </c>
      <c r="U289" s="10">
        <v>60000</v>
      </c>
      <c r="V289" s="12" t="s">
        <v>441</v>
      </c>
      <c r="W289" s="1" t="s">
        <v>122</v>
      </c>
      <c r="X289" s="12"/>
      <c r="Y289" s="13"/>
      <c r="Z289" s="133">
        <f t="shared" si="21"/>
        <v>62827.225130890052</v>
      </c>
      <c r="AA289" s="15"/>
      <c r="AB289" s="1" t="s">
        <v>71</v>
      </c>
      <c r="AC289" s="10" t="s">
        <v>1013</v>
      </c>
      <c r="AD289" s="1" t="s">
        <v>201</v>
      </c>
      <c r="AE289" s="10" t="s">
        <v>126</v>
      </c>
      <c r="AF289" s="19" t="e">
        <f t="shared" si="17"/>
        <v>#VALUE!</v>
      </c>
      <c r="AG289" s="291">
        <v>43497</v>
      </c>
      <c r="AI289" s="10">
        <v>297</v>
      </c>
      <c r="AJ289" s="7">
        <v>43405</v>
      </c>
      <c r="AK289" s="1">
        <v>68000</v>
      </c>
      <c r="AL289" s="1" t="s">
        <v>122</v>
      </c>
      <c r="AM289" s="1">
        <v>297</v>
      </c>
      <c r="AN289" s="291">
        <v>43410</v>
      </c>
      <c r="AP289" s="1" t="s">
        <v>1373</v>
      </c>
      <c r="AQ289" s="291">
        <v>43448</v>
      </c>
      <c r="AR289" s="10"/>
      <c r="AS289" s="1">
        <f t="shared" si="14"/>
        <v>0</v>
      </c>
      <c r="AT289" s="1" t="s">
        <v>112</v>
      </c>
      <c r="AU289" s="291">
        <v>43489</v>
      </c>
      <c r="AV289" s="134">
        <f t="shared" si="16"/>
        <v>5172.7748691099478</v>
      </c>
      <c r="AW289">
        <f t="shared" si="22"/>
        <v>1</v>
      </c>
    </row>
    <row r="290" spans="1:71" ht="15.75" customHeight="1">
      <c r="A290" s="1"/>
      <c r="B290" s="1" t="s">
        <v>103</v>
      </c>
      <c r="C290" s="1" t="s">
        <v>104</v>
      </c>
      <c r="D290" s="1" t="s">
        <v>104</v>
      </c>
      <c r="E290" s="1" t="s">
        <v>109</v>
      </c>
      <c r="G290" s="1" t="s">
        <v>111</v>
      </c>
      <c r="I290" s="30" t="s">
        <v>1374</v>
      </c>
      <c r="J290" s="291">
        <v>43405</v>
      </c>
      <c r="K290" s="20">
        <f t="shared" si="20"/>
        <v>11</v>
      </c>
      <c r="L290" s="1" t="s">
        <v>1375</v>
      </c>
      <c r="M290" s="7">
        <v>43405</v>
      </c>
      <c r="N290" s="1" t="s">
        <v>116</v>
      </c>
      <c r="O290" s="1" t="s">
        <v>1376</v>
      </c>
      <c r="P290" s="7">
        <v>43405</v>
      </c>
      <c r="Q290" s="1" t="s">
        <v>1377</v>
      </c>
      <c r="R290" s="1">
        <v>1378</v>
      </c>
      <c r="S290" s="10" t="s">
        <v>71</v>
      </c>
      <c r="T290" s="299">
        <v>43405</v>
      </c>
      <c r="U290" s="10">
        <v>1400</v>
      </c>
      <c r="V290" s="12" t="s">
        <v>121</v>
      </c>
      <c r="W290" s="1" t="s">
        <v>122</v>
      </c>
      <c r="X290" s="12"/>
      <c r="Y290" s="13"/>
      <c r="Z290" s="13">
        <v>1400</v>
      </c>
      <c r="AA290" s="15"/>
      <c r="AC290" s="10" t="s">
        <v>1013</v>
      </c>
      <c r="AD290" s="1" t="s">
        <v>201</v>
      </c>
      <c r="AE290" s="10" t="s">
        <v>126</v>
      </c>
      <c r="AF290" s="19" t="e">
        <f t="shared" si="17"/>
        <v>#VALUE!</v>
      </c>
      <c r="AG290" s="291">
        <v>43782</v>
      </c>
      <c r="AI290" s="10"/>
      <c r="AK290" s="1">
        <v>0</v>
      </c>
      <c r="AL290" s="1" t="s">
        <v>122</v>
      </c>
      <c r="AR290" s="10"/>
      <c r="AS290" s="1">
        <f t="shared" si="14"/>
        <v>0</v>
      </c>
      <c r="AT290" s="4" t="s">
        <v>1378</v>
      </c>
      <c r="AV290" s="17">
        <f t="shared" si="16"/>
        <v>-1400</v>
      </c>
      <c r="AW290">
        <f t="shared" si="22"/>
        <v>1</v>
      </c>
      <c r="AX290" s="136" t="s">
        <v>1320</v>
      </c>
    </row>
    <row r="291" spans="1:71" ht="21" customHeight="1">
      <c r="A291" s="1"/>
      <c r="B291" s="1" t="s">
        <v>103</v>
      </c>
      <c r="C291" s="1" t="s">
        <v>104</v>
      </c>
      <c r="D291" s="1" t="s">
        <v>107</v>
      </c>
      <c r="E291" s="1" t="s">
        <v>109</v>
      </c>
      <c r="G291" s="1" t="s">
        <v>268</v>
      </c>
      <c r="I291" s="30" t="s">
        <v>1379</v>
      </c>
      <c r="J291" s="291">
        <v>43405</v>
      </c>
      <c r="K291" s="20">
        <f t="shared" si="20"/>
        <v>11</v>
      </c>
      <c r="L291" s="8" t="s">
        <v>1380</v>
      </c>
      <c r="M291" s="7">
        <v>43407</v>
      </c>
      <c r="N291" s="1" t="s">
        <v>900</v>
      </c>
      <c r="O291" s="1" t="s">
        <v>776</v>
      </c>
      <c r="P291" s="7">
        <v>43411</v>
      </c>
      <c r="Q291" s="1" t="s">
        <v>1381</v>
      </c>
      <c r="R291" s="1">
        <v>435</v>
      </c>
      <c r="S291" s="10" t="s">
        <v>71</v>
      </c>
      <c r="T291" s="299">
        <v>43411</v>
      </c>
      <c r="U291" s="10">
        <v>105000</v>
      </c>
      <c r="V291" s="12" t="s">
        <v>441</v>
      </c>
      <c r="W291" s="1" t="s">
        <v>122</v>
      </c>
      <c r="X291" s="12">
        <f>15000+15000+20000+20000</f>
        <v>70000</v>
      </c>
      <c r="Y291" s="13" t="s">
        <v>1382</v>
      </c>
      <c r="Z291" s="133">
        <f t="shared" ref="Z291:Z293" si="23">U291/0.945</f>
        <v>111111.11111111112</v>
      </c>
      <c r="AA291" s="15"/>
      <c r="AB291" s="1" t="s">
        <v>71</v>
      </c>
      <c r="AC291" s="10">
        <v>10</v>
      </c>
      <c r="AD291" s="1" t="s">
        <v>201</v>
      </c>
      <c r="AE291" s="10"/>
      <c r="AF291" s="19">
        <f t="shared" si="17"/>
        <v>0</v>
      </c>
      <c r="AG291" s="291" t="s">
        <v>1382</v>
      </c>
      <c r="AH291" s="1" t="s">
        <v>1383</v>
      </c>
      <c r="AI291" s="10">
        <v>303</v>
      </c>
      <c r="AJ291" s="7">
        <v>43407</v>
      </c>
      <c r="AK291" s="1">
        <v>118000</v>
      </c>
      <c r="AL291" s="1" t="s">
        <v>122</v>
      </c>
      <c r="AM291" s="1">
        <v>303</v>
      </c>
      <c r="AN291" s="291">
        <v>43411</v>
      </c>
      <c r="AP291" s="1" t="s">
        <v>1384</v>
      </c>
      <c r="AQ291" s="291">
        <v>43432</v>
      </c>
      <c r="AR291" s="10"/>
      <c r="AS291" s="1">
        <f t="shared" si="14"/>
        <v>0</v>
      </c>
      <c r="AT291" s="1" t="s">
        <v>112</v>
      </c>
      <c r="AU291" s="291">
        <v>43816</v>
      </c>
      <c r="AV291" s="134">
        <f t="shared" si="16"/>
        <v>6888.888888888876</v>
      </c>
      <c r="AW291">
        <f t="shared" si="22"/>
        <v>12</v>
      </c>
      <c r="AX291" s="1"/>
      <c r="AY291" s="4">
        <v>1</v>
      </c>
      <c r="BB291" s="141"/>
      <c r="BL291" s="1"/>
      <c r="BM291" s="136"/>
      <c r="BN291" s="87"/>
      <c r="BP291" s="87"/>
      <c r="BQ291" s="136"/>
      <c r="BR291" s="1"/>
      <c r="BS291" s="1">
        <v>15000</v>
      </c>
    </row>
    <row r="292" spans="1:71" ht="15.75" customHeight="1">
      <c r="A292" s="1"/>
      <c r="B292" s="1" t="s">
        <v>103</v>
      </c>
      <c r="C292" s="1" t="s">
        <v>148</v>
      </c>
      <c r="D292" s="1" t="s">
        <v>107</v>
      </c>
      <c r="E292" s="1" t="s">
        <v>109</v>
      </c>
      <c r="G292" s="1" t="s">
        <v>149</v>
      </c>
      <c r="I292" s="30" t="s">
        <v>1385</v>
      </c>
      <c r="J292" s="291">
        <v>43406</v>
      </c>
      <c r="K292" s="20">
        <f t="shared" si="20"/>
        <v>11</v>
      </c>
      <c r="L292" s="1" t="s">
        <v>166</v>
      </c>
      <c r="M292" s="7">
        <v>43406</v>
      </c>
      <c r="N292" s="1" t="s">
        <v>116</v>
      </c>
      <c r="O292" s="1" t="s">
        <v>1365</v>
      </c>
      <c r="P292" s="7">
        <v>43406</v>
      </c>
      <c r="Q292" s="1" t="s">
        <v>1386</v>
      </c>
      <c r="R292" s="1">
        <v>158</v>
      </c>
      <c r="S292" s="10" t="s">
        <v>246</v>
      </c>
      <c r="T292" s="299">
        <v>43406</v>
      </c>
      <c r="U292" s="10">
        <v>3000</v>
      </c>
      <c r="V292" s="12" t="s">
        <v>441</v>
      </c>
      <c r="W292" s="1" t="s">
        <v>122</v>
      </c>
      <c r="X292" s="12"/>
      <c r="Y292" s="13"/>
      <c r="Z292" s="133">
        <f t="shared" si="23"/>
        <v>3174.6031746031749</v>
      </c>
      <c r="AA292" s="15"/>
      <c r="AC292" s="10" t="s">
        <v>1387</v>
      </c>
      <c r="AD292" s="1" t="s">
        <v>201</v>
      </c>
      <c r="AE292" s="10" t="s">
        <v>126</v>
      </c>
      <c r="AF292" s="19" t="e">
        <f t="shared" si="17"/>
        <v>#VALUE!</v>
      </c>
      <c r="AG292" s="291">
        <v>43410</v>
      </c>
      <c r="AH292" s="1" t="s">
        <v>1309</v>
      </c>
      <c r="AI292" s="10"/>
      <c r="AJ292" s="7"/>
      <c r="AN292" s="291"/>
      <c r="AP292" s="142"/>
      <c r="AQ292" s="315"/>
      <c r="AR292" s="10"/>
      <c r="AS292" s="1">
        <f t="shared" si="14"/>
        <v>0</v>
      </c>
      <c r="AT292" s="1" t="s">
        <v>213</v>
      </c>
      <c r="AV292" s="134">
        <f t="shared" si="16"/>
        <v>-3174.6031746031749</v>
      </c>
      <c r="AW292">
        <f t="shared" si="22"/>
        <v>1</v>
      </c>
      <c r="AX292" s="136" t="s">
        <v>1320</v>
      </c>
    </row>
    <row r="293" spans="1:71" ht="15.75" customHeight="1">
      <c r="A293" s="1"/>
      <c r="B293" s="1" t="s">
        <v>103</v>
      </c>
      <c r="C293" s="1" t="s">
        <v>912</v>
      </c>
      <c r="D293" s="1" t="s">
        <v>104</v>
      </c>
      <c r="E293" s="1" t="s">
        <v>790</v>
      </c>
      <c r="G293" s="1" t="s">
        <v>1388</v>
      </c>
      <c r="I293" s="30" t="s">
        <v>1385</v>
      </c>
      <c r="J293" s="291">
        <v>43406</v>
      </c>
      <c r="K293" s="20">
        <f t="shared" si="20"/>
        <v>11</v>
      </c>
      <c r="L293" s="1" t="s">
        <v>1389</v>
      </c>
      <c r="M293" s="7">
        <v>43405</v>
      </c>
      <c r="N293" s="1" t="s">
        <v>1105</v>
      </c>
      <c r="O293" s="1" t="s">
        <v>1047</v>
      </c>
      <c r="P293" s="7">
        <v>43413</v>
      </c>
      <c r="Q293" s="1" t="s">
        <v>1390</v>
      </c>
      <c r="R293" s="1" t="s">
        <v>1391</v>
      </c>
      <c r="S293" s="10" t="s">
        <v>71</v>
      </c>
      <c r="T293" s="299">
        <v>43413</v>
      </c>
      <c r="U293" s="10">
        <v>175000</v>
      </c>
      <c r="V293" s="12" t="s">
        <v>441</v>
      </c>
      <c r="W293" s="1" t="s">
        <v>122</v>
      </c>
      <c r="X293" s="12"/>
      <c r="Y293" s="13"/>
      <c r="Z293" s="133">
        <f t="shared" si="23"/>
        <v>185185.1851851852</v>
      </c>
      <c r="AA293" s="15"/>
      <c r="AB293" s="4" t="s">
        <v>71</v>
      </c>
      <c r="AC293" s="10" t="s">
        <v>1013</v>
      </c>
      <c r="AD293" s="4" t="s">
        <v>125</v>
      </c>
      <c r="AE293" s="86" t="s">
        <v>1392</v>
      </c>
      <c r="AF293" s="19" t="e">
        <f t="shared" si="17"/>
        <v>#VALUE!</v>
      </c>
      <c r="AG293" s="295">
        <v>43511</v>
      </c>
      <c r="AI293" s="10">
        <v>299</v>
      </c>
      <c r="AJ293" s="7">
        <v>43405</v>
      </c>
      <c r="AK293" s="1">
        <v>192000</v>
      </c>
      <c r="AL293" s="1" t="s">
        <v>122</v>
      </c>
      <c r="AM293" s="1">
        <v>299</v>
      </c>
      <c r="AN293" s="291">
        <v>43413</v>
      </c>
      <c r="AP293" s="139"/>
      <c r="AQ293" s="291">
        <v>43438</v>
      </c>
      <c r="AR293" s="10"/>
      <c r="AS293" s="1">
        <f t="shared" si="14"/>
        <v>0</v>
      </c>
      <c r="AT293" s="1" t="s">
        <v>112</v>
      </c>
      <c r="AU293" s="291">
        <v>43481</v>
      </c>
      <c r="AV293" s="134">
        <f t="shared" si="16"/>
        <v>6814.814814814803</v>
      </c>
      <c r="AW293">
        <f t="shared" si="22"/>
        <v>1</v>
      </c>
    </row>
    <row r="294" spans="1:71" ht="15.75" customHeight="1">
      <c r="A294" s="1"/>
      <c r="B294" s="1" t="s">
        <v>103</v>
      </c>
      <c r="C294" s="1" t="s">
        <v>255</v>
      </c>
      <c r="D294" s="1" t="s">
        <v>107</v>
      </c>
      <c r="E294" s="1" t="s">
        <v>790</v>
      </c>
      <c r="G294" s="1" t="s">
        <v>1018</v>
      </c>
      <c r="I294" s="30" t="s">
        <v>1393</v>
      </c>
      <c r="J294" s="291">
        <v>43410</v>
      </c>
      <c r="K294" s="20">
        <f t="shared" si="20"/>
        <v>11</v>
      </c>
      <c r="L294" s="1" t="s">
        <v>185</v>
      </c>
      <c r="M294" s="93">
        <v>43414</v>
      </c>
      <c r="N294" s="1" t="s">
        <v>826</v>
      </c>
      <c r="O294" s="1" t="s">
        <v>454</v>
      </c>
      <c r="P294" s="93">
        <v>43417</v>
      </c>
      <c r="Q294" s="1" t="s">
        <v>1394</v>
      </c>
      <c r="R294" s="1">
        <v>78</v>
      </c>
      <c r="S294" s="10" t="s">
        <v>71</v>
      </c>
      <c r="T294" s="299">
        <v>43414</v>
      </c>
      <c r="U294" s="10">
        <v>62000</v>
      </c>
      <c r="V294" s="12" t="s">
        <v>121</v>
      </c>
      <c r="W294" s="1" t="s">
        <v>122</v>
      </c>
      <c r="X294" s="12"/>
      <c r="Y294" s="13"/>
      <c r="Z294" s="13">
        <v>62000</v>
      </c>
      <c r="AA294" s="15"/>
      <c r="AC294" s="10" t="s">
        <v>1013</v>
      </c>
      <c r="AD294" s="1" t="s">
        <v>201</v>
      </c>
      <c r="AE294" s="10" t="s">
        <v>637</v>
      </c>
      <c r="AF294" s="19" t="e">
        <f t="shared" si="17"/>
        <v>#VALUE!</v>
      </c>
      <c r="AG294" s="291">
        <v>43424</v>
      </c>
      <c r="AI294" s="10">
        <v>294</v>
      </c>
      <c r="AJ294" s="93">
        <v>43414</v>
      </c>
      <c r="AK294" s="1">
        <v>70000</v>
      </c>
      <c r="AL294" s="1" t="s">
        <v>122</v>
      </c>
      <c r="AM294" s="1">
        <v>294</v>
      </c>
      <c r="AN294" s="291">
        <v>43417</v>
      </c>
      <c r="AP294" s="1" t="s">
        <v>1070</v>
      </c>
      <c r="AQ294" s="291">
        <v>43424</v>
      </c>
      <c r="AR294" s="10"/>
      <c r="AS294" s="1">
        <f t="shared" si="14"/>
        <v>0</v>
      </c>
      <c r="AT294" s="100" t="s">
        <v>112</v>
      </c>
      <c r="AU294" s="318">
        <v>43426</v>
      </c>
      <c r="AV294" s="17">
        <f t="shared" si="16"/>
        <v>8000</v>
      </c>
      <c r="AW294">
        <f t="shared" si="22"/>
        <v>11</v>
      </c>
    </row>
    <row r="295" spans="1:71" ht="15.75" customHeight="1">
      <c r="A295" s="1"/>
      <c r="B295" s="1" t="s">
        <v>103</v>
      </c>
      <c r="C295" s="1" t="s">
        <v>104</v>
      </c>
      <c r="D295" s="1" t="s">
        <v>104</v>
      </c>
      <c r="E295" s="1" t="s">
        <v>790</v>
      </c>
      <c r="G295" s="1" t="s">
        <v>111</v>
      </c>
      <c r="I295" s="30" t="s">
        <v>1395</v>
      </c>
      <c r="J295" s="291">
        <v>43410</v>
      </c>
      <c r="K295" s="20">
        <f t="shared" si="20"/>
        <v>11</v>
      </c>
      <c r="L295" s="1" t="s">
        <v>1396</v>
      </c>
      <c r="M295" s="93">
        <v>43411</v>
      </c>
      <c r="N295" s="1" t="s">
        <v>1397</v>
      </c>
      <c r="O295" s="8" t="s">
        <v>809</v>
      </c>
      <c r="P295" s="93">
        <v>43413</v>
      </c>
      <c r="Q295" s="1" t="s">
        <v>1398</v>
      </c>
      <c r="R295" s="1">
        <v>206</v>
      </c>
      <c r="S295" s="10" t="s">
        <v>71</v>
      </c>
      <c r="T295" s="299">
        <v>43416</v>
      </c>
      <c r="U295" s="10">
        <v>80000</v>
      </c>
      <c r="V295" s="12" t="s">
        <v>441</v>
      </c>
      <c r="W295" s="1" t="s">
        <v>122</v>
      </c>
      <c r="X295" s="12"/>
      <c r="Y295" s="13"/>
      <c r="Z295" s="133">
        <v>84660</v>
      </c>
      <c r="AA295" s="15"/>
      <c r="AC295" s="10" t="s">
        <v>1013</v>
      </c>
      <c r="AD295" s="1" t="s">
        <v>201</v>
      </c>
      <c r="AE295" s="10" t="s">
        <v>126</v>
      </c>
      <c r="AF295" s="19" t="e">
        <f t="shared" si="17"/>
        <v>#VALUE!</v>
      </c>
      <c r="AG295" s="291">
        <v>43426</v>
      </c>
      <c r="AH295" s="1" t="s">
        <v>309</v>
      </c>
      <c r="AI295" s="10">
        <v>301</v>
      </c>
      <c r="AJ295" s="7">
        <v>43411</v>
      </c>
      <c r="AK295" s="1">
        <v>94000</v>
      </c>
      <c r="AL295" s="1" t="s">
        <v>122</v>
      </c>
      <c r="AM295" s="10">
        <v>301</v>
      </c>
      <c r="AN295" s="299">
        <v>43413</v>
      </c>
      <c r="AP295" s="30" t="s">
        <v>1399</v>
      </c>
      <c r="AQ295" s="291">
        <v>43432</v>
      </c>
      <c r="AR295" s="31">
        <v>43102</v>
      </c>
      <c r="AS295" s="1">
        <f t="shared" si="14"/>
        <v>1</v>
      </c>
      <c r="AT295" s="1" t="s">
        <v>112</v>
      </c>
      <c r="AU295" s="291">
        <v>43440</v>
      </c>
      <c r="AV295" s="134">
        <f t="shared" si="16"/>
        <v>9340</v>
      </c>
      <c r="AW295">
        <f t="shared" si="22"/>
        <v>12</v>
      </c>
    </row>
    <row r="296" spans="1:71" ht="15.75" customHeight="1">
      <c r="A296" s="1"/>
      <c r="B296" s="1" t="s">
        <v>103</v>
      </c>
      <c r="C296" s="1" t="s">
        <v>714</v>
      </c>
      <c r="D296" s="1" t="s">
        <v>402</v>
      </c>
      <c r="E296" s="1" t="s">
        <v>790</v>
      </c>
      <c r="G296" s="1" t="s">
        <v>1400</v>
      </c>
      <c r="I296" s="30" t="s">
        <v>1401</v>
      </c>
      <c r="J296" s="291">
        <v>43410</v>
      </c>
      <c r="K296" s="20">
        <f t="shared" si="20"/>
        <v>11</v>
      </c>
      <c r="L296" s="1" t="s">
        <v>634</v>
      </c>
      <c r="M296" s="7">
        <v>43411</v>
      </c>
      <c r="N296" s="1" t="s">
        <v>1402</v>
      </c>
      <c r="O296" s="1" t="s">
        <v>1403</v>
      </c>
      <c r="P296" s="7">
        <v>43413</v>
      </c>
      <c r="Q296" s="1" t="s">
        <v>1404</v>
      </c>
      <c r="R296" s="1">
        <v>794</v>
      </c>
      <c r="S296" s="10" t="s">
        <v>71</v>
      </c>
      <c r="T296" s="299">
        <v>43413</v>
      </c>
      <c r="U296" s="10">
        <v>47000</v>
      </c>
      <c r="V296" s="12" t="s">
        <v>441</v>
      </c>
      <c r="W296" s="1" t="s">
        <v>122</v>
      </c>
      <c r="X296" s="12"/>
      <c r="Y296" s="13"/>
      <c r="Z296" s="133">
        <f>U296/0.945</f>
        <v>49735.449735449736</v>
      </c>
      <c r="AA296" s="15"/>
      <c r="AC296" s="10" t="s">
        <v>1013</v>
      </c>
      <c r="AD296" s="1" t="s">
        <v>201</v>
      </c>
      <c r="AE296" s="10" t="s">
        <v>126</v>
      </c>
      <c r="AF296" s="19" t="e">
        <f t="shared" si="17"/>
        <v>#VALUE!</v>
      </c>
      <c r="AG296" s="291">
        <v>43426</v>
      </c>
      <c r="AH296" s="1" t="s">
        <v>1344</v>
      </c>
      <c r="AI296" s="10">
        <v>292</v>
      </c>
      <c r="AJ296" s="7">
        <v>43411</v>
      </c>
      <c r="AK296" s="1">
        <v>60000</v>
      </c>
      <c r="AL296" s="1" t="s">
        <v>122</v>
      </c>
      <c r="AM296" s="1">
        <v>292</v>
      </c>
      <c r="AN296" s="291">
        <v>43414</v>
      </c>
      <c r="AP296" s="30" t="s">
        <v>1405</v>
      </c>
      <c r="AQ296" s="291">
        <v>43426</v>
      </c>
      <c r="AR296" s="10"/>
      <c r="AS296" s="1">
        <f t="shared" si="14"/>
        <v>0</v>
      </c>
      <c r="AT296" s="1" t="s">
        <v>112</v>
      </c>
      <c r="AU296" s="291">
        <v>43420</v>
      </c>
      <c r="AV296" s="134">
        <f t="shared" si="16"/>
        <v>10264.550264550264</v>
      </c>
      <c r="AW296">
        <f t="shared" si="22"/>
        <v>11</v>
      </c>
    </row>
    <row r="297" spans="1:71" ht="15.75" customHeight="1">
      <c r="A297" s="1"/>
      <c r="B297" s="1" t="s">
        <v>103</v>
      </c>
      <c r="C297" s="1" t="s">
        <v>148</v>
      </c>
      <c r="D297" s="1" t="s">
        <v>107</v>
      </c>
      <c r="E297" s="1" t="s">
        <v>790</v>
      </c>
      <c r="G297" s="1" t="s">
        <v>149</v>
      </c>
      <c r="I297" s="30" t="s">
        <v>1406</v>
      </c>
      <c r="J297" s="291">
        <v>43411</v>
      </c>
      <c r="K297" s="20">
        <f t="shared" si="20"/>
        <v>11</v>
      </c>
      <c r="L297" s="1" t="s">
        <v>166</v>
      </c>
      <c r="M297" s="7">
        <v>43411</v>
      </c>
      <c r="N297" s="1" t="s">
        <v>186</v>
      </c>
      <c r="O297" s="1" t="s">
        <v>1407</v>
      </c>
      <c r="P297" s="7">
        <v>43412</v>
      </c>
      <c r="Q297" s="1" t="s">
        <v>1408</v>
      </c>
      <c r="R297" s="1" t="s">
        <v>346</v>
      </c>
      <c r="S297" s="10" t="s">
        <v>71</v>
      </c>
      <c r="T297" s="299">
        <v>43412</v>
      </c>
      <c r="U297" s="10">
        <v>18000</v>
      </c>
      <c r="V297" s="12" t="s">
        <v>441</v>
      </c>
      <c r="W297" s="1" t="s">
        <v>122</v>
      </c>
      <c r="X297" s="12"/>
      <c r="Y297" s="13"/>
      <c r="Z297" s="133">
        <v>19050</v>
      </c>
      <c r="AA297" s="15"/>
      <c r="AC297" s="10">
        <v>10</v>
      </c>
      <c r="AD297" s="1" t="s">
        <v>125</v>
      </c>
      <c r="AE297" s="10" t="s">
        <v>126</v>
      </c>
      <c r="AF297" s="19" t="e">
        <f t="shared" si="17"/>
        <v>#VALUE!</v>
      </c>
      <c r="AG297" s="291">
        <v>43432</v>
      </c>
      <c r="AH297" s="1" t="s">
        <v>309</v>
      </c>
      <c r="AI297" s="10">
        <v>304</v>
      </c>
      <c r="AJ297" s="7">
        <v>43411</v>
      </c>
      <c r="AK297" s="1">
        <v>26000</v>
      </c>
      <c r="AL297" s="1" t="s">
        <v>122</v>
      </c>
      <c r="AM297" s="1">
        <v>304</v>
      </c>
      <c r="AN297" s="291">
        <v>43412</v>
      </c>
      <c r="AP297" s="1" t="s">
        <v>877</v>
      </c>
      <c r="AQ297" s="291">
        <v>43425</v>
      </c>
      <c r="AR297" s="10"/>
      <c r="AS297" s="1">
        <f t="shared" si="14"/>
        <v>0</v>
      </c>
      <c r="AT297" s="1" t="s">
        <v>112</v>
      </c>
      <c r="AU297" s="291">
        <v>43440</v>
      </c>
      <c r="AV297" s="134">
        <f t="shared" si="16"/>
        <v>6950</v>
      </c>
      <c r="AW297">
        <f t="shared" si="22"/>
        <v>12</v>
      </c>
    </row>
    <row r="298" spans="1:71" ht="15.75" customHeight="1">
      <c r="A298" s="1"/>
      <c r="B298" s="1" t="s">
        <v>103</v>
      </c>
      <c r="C298" s="1" t="s">
        <v>912</v>
      </c>
      <c r="D298" s="1" t="s">
        <v>104</v>
      </c>
      <c r="E298" s="1" t="s">
        <v>790</v>
      </c>
      <c r="G298" s="1" t="s">
        <v>1027</v>
      </c>
      <c r="I298" s="30" t="s">
        <v>1409</v>
      </c>
      <c r="J298" s="291">
        <v>43411</v>
      </c>
      <c r="K298" s="20">
        <f t="shared" si="20"/>
        <v>11</v>
      </c>
      <c r="L298" s="1" t="s">
        <v>1029</v>
      </c>
      <c r="M298" s="7">
        <v>43413</v>
      </c>
      <c r="N298" s="1" t="s">
        <v>1030</v>
      </c>
      <c r="O298" s="8" t="s">
        <v>1410</v>
      </c>
      <c r="P298" s="7">
        <v>43413</v>
      </c>
      <c r="Q298" s="1" t="s">
        <v>1411</v>
      </c>
      <c r="R298" s="1">
        <v>112</v>
      </c>
      <c r="S298" s="10" t="s">
        <v>71</v>
      </c>
      <c r="T298" s="299">
        <v>43416</v>
      </c>
      <c r="U298" s="10">
        <v>13000</v>
      </c>
      <c r="V298" s="12" t="s">
        <v>441</v>
      </c>
      <c r="W298" s="1" t="s">
        <v>122</v>
      </c>
      <c r="X298" s="12"/>
      <c r="Y298" s="13"/>
      <c r="Z298" s="133">
        <v>13760</v>
      </c>
      <c r="AA298" s="15"/>
      <c r="AC298" s="10" t="s">
        <v>1013</v>
      </c>
      <c r="AD298" s="1" t="s">
        <v>201</v>
      </c>
      <c r="AE298" s="10" t="s">
        <v>126</v>
      </c>
      <c r="AF298" s="19" t="e">
        <f t="shared" si="17"/>
        <v>#VALUE!</v>
      </c>
      <c r="AG298" s="291">
        <v>43423</v>
      </c>
      <c r="AH298" s="1" t="s">
        <v>1344</v>
      </c>
      <c r="AI298" s="10">
        <v>291</v>
      </c>
      <c r="AJ298" s="7">
        <v>43413</v>
      </c>
      <c r="AK298" s="1">
        <v>17000</v>
      </c>
      <c r="AL298" s="1" t="s">
        <v>122</v>
      </c>
      <c r="AM298" s="1">
        <v>291</v>
      </c>
      <c r="AN298" s="291">
        <v>43413</v>
      </c>
      <c r="AP298" s="30" t="s">
        <v>1412</v>
      </c>
      <c r="AQ298" s="291">
        <v>43430</v>
      </c>
      <c r="AR298" s="122">
        <v>43446</v>
      </c>
      <c r="AS298" s="1">
        <f t="shared" si="14"/>
        <v>50</v>
      </c>
      <c r="AT298" s="1" t="s">
        <v>112</v>
      </c>
      <c r="AU298" s="291">
        <v>43444</v>
      </c>
      <c r="AV298" s="134">
        <f t="shared" si="16"/>
        <v>3240</v>
      </c>
      <c r="AW298">
        <f t="shared" si="22"/>
        <v>12</v>
      </c>
    </row>
    <row r="299" spans="1:71" ht="15.75" customHeight="1">
      <c r="A299" s="1"/>
      <c r="B299" s="1" t="s">
        <v>103</v>
      </c>
      <c r="C299" s="1" t="s">
        <v>912</v>
      </c>
      <c r="D299" s="1" t="s">
        <v>104</v>
      </c>
      <c r="E299" s="1" t="s">
        <v>790</v>
      </c>
      <c r="G299" s="1" t="s">
        <v>1091</v>
      </c>
      <c r="I299" s="30" t="s">
        <v>1413</v>
      </c>
      <c r="J299" s="291">
        <v>43411</v>
      </c>
      <c r="K299" s="20">
        <f t="shared" si="20"/>
        <v>11</v>
      </c>
      <c r="L299" s="1" t="s">
        <v>1093</v>
      </c>
      <c r="M299" s="7">
        <v>43412</v>
      </c>
      <c r="N299" s="1" t="s">
        <v>1105</v>
      </c>
      <c r="O299" s="1" t="s">
        <v>1414</v>
      </c>
      <c r="Q299" s="1" t="s">
        <v>1415</v>
      </c>
      <c r="R299" s="1" t="s">
        <v>1416</v>
      </c>
      <c r="S299" s="10" t="s">
        <v>71</v>
      </c>
      <c r="T299" s="299">
        <v>43416</v>
      </c>
      <c r="U299" s="10">
        <v>70000</v>
      </c>
      <c r="V299" s="12" t="s">
        <v>441</v>
      </c>
      <c r="W299" s="1" t="s">
        <v>122</v>
      </c>
      <c r="X299" s="12"/>
      <c r="Y299" s="13"/>
      <c r="Z299" s="133">
        <f>U299/0.945</f>
        <v>74074.074074074073</v>
      </c>
      <c r="AA299" s="15"/>
      <c r="AC299" s="10" t="s">
        <v>1013</v>
      </c>
      <c r="AD299" s="1" t="s">
        <v>125</v>
      </c>
      <c r="AE299" s="10" t="s">
        <v>126</v>
      </c>
      <c r="AF299" s="19" t="e">
        <f t="shared" si="17"/>
        <v>#VALUE!</v>
      </c>
      <c r="AG299" s="291">
        <v>43423</v>
      </c>
      <c r="AH299" s="1" t="s">
        <v>1344</v>
      </c>
      <c r="AI299" s="10">
        <v>302</v>
      </c>
      <c r="AJ299" s="7">
        <v>43412</v>
      </c>
      <c r="AK299" s="1">
        <v>80000</v>
      </c>
      <c r="AL299" s="1" t="s">
        <v>122</v>
      </c>
      <c r="AM299" s="1">
        <v>302</v>
      </c>
      <c r="AN299" s="291">
        <v>43412</v>
      </c>
      <c r="AP299" s="30" t="s">
        <v>1417</v>
      </c>
      <c r="AQ299" s="291">
        <v>43425</v>
      </c>
      <c r="AR299" s="122">
        <v>43460</v>
      </c>
      <c r="AS299" s="1">
        <f t="shared" si="14"/>
        <v>52</v>
      </c>
      <c r="AT299" s="1" t="s">
        <v>112</v>
      </c>
      <c r="AU299" s="291">
        <v>43474</v>
      </c>
      <c r="AV299" s="134">
        <f t="shared" si="16"/>
        <v>5925.925925925927</v>
      </c>
      <c r="AW299">
        <f t="shared" si="22"/>
        <v>1</v>
      </c>
    </row>
    <row r="300" spans="1:71" ht="15.75" customHeight="1">
      <c r="A300" s="1"/>
      <c r="B300" s="1" t="s">
        <v>103</v>
      </c>
      <c r="C300" s="1" t="s">
        <v>714</v>
      </c>
      <c r="D300" s="1" t="s">
        <v>107</v>
      </c>
      <c r="E300" s="1" t="s">
        <v>790</v>
      </c>
      <c r="G300" s="1" t="s">
        <v>1418</v>
      </c>
      <c r="I300" s="30" t="s">
        <v>1419</v>
      </c>
      <c r="J300" s="291">
        <v>43412</v>
      </c>
      <c r="K300" s="20">
        <f t="shared" si="20"/>
        <v>11</v>
      </c>
      <c r="L300" s="1" t="s">
        <v>1420</v>
      </c>
      <c r="M300" s="7">
        <v>43412</v>
      </c>
      <c r="N300" s="1" t="s">
        <v>1421</v>
      </c>
      <c r="O300" s="1" t="s">
        <v>1422</v>
      </c>
      <c r="Q300" s="1" t="s">
        <v>1423</v>
      </c>
      <c r="R300" s="1">
        <v>144</v>
      </c>
      <c r="S300" s="10" t="s">
        <v>71</v>
      </c>
      <c r="T300" s="299">
        <v>43416</v>
      </c>
      <c r="U300" s="10">
        <v>51000</v>
      </c>
      <c r="V300" s="12" t="s">
        <v>441</v>
      </c>
      <c r="W300" s="1" t="s">
        <v>122</v>
      </c>
      <c r="X300" s="12"/>
      <c r="Y300" s="13"/>
      <c r="Z300" s="133">
        <v>53970</v>
      </c>
      <c r="AA300" s="15"/>
      <c r="AC300" s="10" t="s">
        <v>1013</v>
      </c>
      <c r="AD300" s="1" t="s">
        <v>201</v>
      </c>
      <c r="AE300" s="10" t="s">
        <v>126</v>
      </c>
      <c r="AF300" s="19" t="e">
        <f t="shared" si="17"/>
        <v>#VALUE!</v>
      </c>
      <c r="AG300" s="291">
        <v>43426</v>
      </c>
      <c r="AH300" s="1" t="s">
        <v>309</v>
      </c>
      <c r="AI300" s="10">
        <v>305</v>
      </c>
      <c r="AJ300" s="7">
        <v>43413</v>
      </c>
      <c r="AK300" s="1">
        <v>57000</v>
      </c>
      <c r="AL300" s="1" t="s">
        <v>122</v>
      </c>
      <c r="AM300" s="1">
        <v>305</v>
      </c>
      <c r="AN300" s="291">
        <v>43416</v>
      </c>
      <c r="AP300" s="30" t="s">
        <v>1424</v>
      </c>
      <c r="AQ300" s="291">
        <v>43426</v>
      </c>
      <c r="AR300" s="31">
        <v>43439</v>
      </c>
      <c r="AS300" s="1">
        <f t="shared" si="14"/>
        <v>49</v>
      </c>
      <c r="AT300" s="1" t="s">
        <v>71</v>
      </c>
      <c r="AU300" s="291">
        <v>43441</v>
      </c>
      <c r="AV300" s="134">
        <f t="shared" si="16"/>
        <v>3030</v>
      </c>
      <c r="AW300">
        <f t="shared" si="22"/>
        <v>12</v>
      </c>
    </row>
    <row r="301" spans="1:71" ht="15.75" customHeight="1">
      <c r="A301" s="1"/>
      <c r="B301" s="1" t="s">
        <v>103</v>
      </c>
      <c r="C301" s="1" t="s">
        <v>912</v>
      </c>
      <c r="D301" s="1" t="s">
        <v>104</v>
      </c>
      <c r="E301" s="1" t="s">
        <v>790</v>
      </c>
      <c r="G301" s="1" t="s">
        <v>1091</v>
      </c>
      <c r="I301" s="30" t="s">
        <v>1425</v>
      </c>
      <c r="J301" s="291">
        <v>43412</v>
      </c>
      <c r="K301" s="20">
        <f t="shared" si="20"/>
        <v>11</v>
      </c>
      <c r="L301" s="1" t="s">
        <v>1426</v>
      </c>
      <c r="M301" s="7">
        <v>43412</v>
      </c>
      <c r="N301" s="1" t="s">
        <v>1105</v>
      </c>
      <c r="O301" s="1" t="s">
        <v>776</v>
      </c>
      <c r="P301" s="93">
        <v>43418</v>
      </c>
      <c r="Q301" s="1" t="s">
        <v>1427</v>
      </c>
      <c r="R301" s="1">
        <v>175</v>
      </c>
      <c r="S301" s="10" t="s">
        <v>71</v>
      </c>
      <c r="T301" s="299">
        <v>43423</v>
      </c>
      <c r="U301" s="10">
        <v>80000</v>
      </c>
      <c r="V301" s="12" t="s">
        <v>121</v>
      </c>
      <c r="W301" s="1" t="s">
        <v>122</v>
      </c>
      <c r="X301" s="12"/>
      <c r="Y301" s="13"/>
      <c r="Z301" s="13">
        <v>80000</v>
      </c>
      <c r="AA301" s="15"/>
      <c r="AB301" s="1" t="s">
        <v>71</v>
      </c>
      <c r="AC301" s="10" t="s">
        <v>1002</v>
      </c>
      <c r="AD301" s="1" t="s">
        <v>201</v>
      </c>
      <c r="AE301" s="10" t="s">
        <v>374</v>
      </c>
      <c r="AF301" s="19" t="e">
        <f t="shared" si="17"/>
        <v>#VALUE!</v>
      </c>
      <c r="AG301" s="291">
        <v>43795</v>
      </c>
      <c r="AI301" s="10">
        <v>313</v>
      </c>
      <c r="AJ301" s="7">
        <v>43413</v>
      </c>
      <c r="AK301" s="1">
        <v>98000</v>
      </c>
      <c r="AL301" s="1" t="s">
        <v>122</v>
      </c>
      <c r="AM301" s="1">
        <v>313</v>
      </c>
      <c r="AN301" s="291">
        <v>43418</v>
      </c>
      <c r="AP301" s="30" t="s">
        <v>1428</v>
      </c>
      <c r="AQ301" s="291">
        <v>43430</v>
      </c>
      <c r="AR301" s="122">
        <v>43464</v>
      </c>
      <c r="AS301" s="1">
        <f t="shared" si="14"/>
        <v>53</v>
      </c>
      <c r="AT301" s="1" t="s">
        <v>213</v>
      </c>
      <c r="AV301" s="17">
        <f t="shared" si="16"/>
        <v>18000</v>
      </c>
      <c r="AW301">
        <f t="shared" si="22"/>
        <v>1</v>
      </c>
    </row>
    <row r="302" spans="1:71" ht="15.75" customHeight="1">
      <c r="A302" s="1"/>
      <c r="B302" s="1" t="s">
        <v>103</v>
      </c>
      <c r="C302" s="1" t="s">
        <v>912</v>
      </c>
      <c r="D302" s="1" t="s">
        <v>402</v>
      </c>
      <c r="E302" s="1" t="s">
        <v>790</v>
      </c>
      <c r="G302" s="1" t="s">
        <v>979</v>
      </c>
      <c r="I302" s="30" t="s">
        <v>1429</v>
      </c>
      <c r="J302" s="291">
        <v>43412</v>
      </c>
      <c r="K302" s="20">
        <f t="shared" si="20"/>
        <v>11</v>
      </c>
      <c r="L302" s="1" t="s">
        <v>1430</v>
      </c>
      <c r="M302" s="7">
        <v>43413</v>
      </c>
      <c r="N302" s="1" t="s">
        <v>1035</v>
      </c>
      <c r="O302" s="1" t="s">
        <v>1431</v>
      </c>
      <c r="P302" s="7">
        <v>43413</v>
      </c>
      <c r="Q302" s="1" t="s">
        <v>1432</v>
      </c>
      <c r="R302" s="1">
        <v>130</v>
      </c>
      <c r="S302" s="10" t="s">
        <v>71</v>
      </c>
      <c r="T302" s="299">
        <v>43416</v>
      </c>
      <c r="U302" s="10">
        <v>11000</v>
      </c>
      <c r="V302" s="12" t="s">
        <v>121</v>
      </c>
      <c r="W302" s="1" t="s">
        <v>122</v>
      </c>
      <c r="X302" s="12"/>
      <c r="Y302" s="13"/>
      <c r="Z302" s="13">
        <v>11000</v>
      </c>
      <c r="AA302" s="15"/>
      <c r="AC302" s="10">
        <v>10</v>
      </c>
      <c r="AD302" s="1" t="s">
        <v>201</v>
      </c>
      <c r="AE302" s="10" t="s">
        <v>637</v>
      </c>
      <c r="AF302" s="19" t="e">
        <f t="shared" si="17"/>
        <v>#VALUE!</v>
      </c>
      <c r="AG302" s="291">
        <v>43427</v>
      </c>
      <c r="AI302" s="10">
        <v>300</v>
      </c>
      <c r="AJ302" s="7">
        <v>43413</v>
      </c>
      <c r="AK302" s="1">
        <v>13500</v>
      </c>
      <c r="AL302" s="1" t="s">
        <v>122</v>
      </c>
      <c r="AM302" s="1">
        <v>300</v>
      </c>
      <c r="AN302" s="291">
        <v>43413</v>
      </c>
      <c r="AP302" s="30" t="s">
        <v>1433</v>
      </c>
      <c r="AQ302" s="291">
        <v>43426</v>
      </c>
      <c r="AR302" s="31">
        <v>43438</v>
      </c>
      <c r="AS302" s="1">
        <f t="shared" si="14"/>
        <v>49</v>
      </c>
      <c r="AT302" s="1" t="s">
        <v>112</v>
      </c>
      <c r="AU302" s="291">
        <v>43816</v>
      </c>
      <c r="AV302" s="17">
        <f t="shared" si="16"/>
        <v>2500</v>
      </c>
      <c r="AW302">
        <f t="shared" si="22"/>
        <v>12</v>
      </c>
    </row>
    <row r="303" spans="1:71" ht="15.75" customHeight="1">
      <c r="A303" s="1"/>
      <c r="B303" s="1" t="s">
        <v>103</v>
      </c>
      <c r="C303" s="1" t="s">
        <v>1434</v>
      </c>
      <c r="D303" s="1" t="s">
        <v>402</v>
      </c>
      <c r="E303" s="1" t="s">
        <v>790</v>
      </c>
      <c r="G303" s="1" t="s">
        <v>1435</v>
      </c>
      <c r="I303" s="30" t="s">
        <v>1436</v>
      </c>
      <c r="J303" s="291">
        <v>43412</v>
      </c>
      <c r="K303" s="20">
        <f t="shared" si="20"/>
        <v>11</v>
      </c>
      <c r="L303" s="1" t="s">
        <v>1437</v>
      </c>
      <c r="M303" s="7">
        <v>43413</v>
      </c>
      <c r="N303" s="1" t="s">
        <v>1438</v>
      </c>
      <c r="O303" s="1" t="s">
        <v>1439</v>
      </c>
      <c r="P303" s="93">
        <v>43414</v>
      </c>
      <c r="Q303" s="1" t="s">
        <v>1440</v>
      </c>
      <c r="R303" s="1">
        <v>48</v>
      </c>
      <c r="S303" s="10" t="s">
        <v>71</v>
      </c>
      <c r="T303" s="299">
        <v>43414</v>
      </c>
      <c r="U303" s="10">
        <v>15000</v>
      </c>
      <c r="V303" s="12" t="s">
        <v>441</v>
      </c>
      <c r="W303" s="1" t="s">
        <v>122</v>
      </c>
      <c r="X303" s="12"/>
      <c r="Y303" s="13"/>
      <c r="Z303" s="133">
        <v>15870</v>
      </c>
      <c r="AA303" s="15"/>
      <c r="AC303" s="10" t="s">
        <v>1013</v>
      </c>
      <c r="AD303" s="1" t="s">
        <v>201</v>
      </c>
      <c r="AE303" s="10" t="s">
        <v>126</v>
      </c>
      <c r="AF303" s="19" t="e">
        <f t="shared" si="17"/>
        <v>#VALUE!</v>
      </c>
      <c r="AG303" s="291">
        <v>43423</v>
      </c>
      <c r="AH303" s="1" t="s">
        <v>1344</v>
      </c>
      <c r="AI303" s="10">
        <v>293</v>
      </c>
      <c r="AJ303" s="7">
        <v>43413</v>
      </c>
      <c r="AK303" s="1">
        <v>19000</v>
      </c>
      <c r="AL303" s="1" t="s">
        <v>122</v>
      </c>
      <c r="AM303" s="1">
        <v>293</v>
      </c>
      <c r="AN303" s="291">
        <v>43414</v>
      </c>
      <c r="AP303" s="1" t="s">
        <v>246</v>
      </c>
      <c r="AR303" s="10"/>
      <c r="AS303" s="1">
        <f t="shared" si="14"/>
        <v>0</v>
      </c>
      <c r="AT303" s="1" t="s">
        <v>112</v>
      </c>
      <c r="AU303" s="291">
        <v>43420</v>
      </c>
      <c r="AV303" s="134">
        <f t="shared" si="16"/>
        <v>3130</v>
      </c>
      <c r="AW303">
        <f t="shared" si="22"/>
        <v>11</v>
      </c>
    </row>
    <row r="304" spans="1:71" ht="15.75" customHeight="1">
      <c r="A304" s="1"/>
      <c r="B304" s="1" t="s">
        <v>103</v>
      </c>
      <c r="C304" s="1" t="s">
        <v>912</v>
      </c>
      <c r="D304" s="1" t="s">
        <v>104</v>
      </c>
      <c r="E304" s="1" t="s">
        <v>790</v>
      </c>
      <c r="G304" s="1" t="s">
        <v>1091</v>
      </c>
      <c r="I304" s="30" t="s">
        <v>1441</v>
      </c>
      <c r="J304" s="291">
        <v>43413</v>
      </c>
      <c r="K304" s="20">
        <f t="shared" si="20"/>
        <v>11</v>
      </c>
      <c r="L304" s="1" t="s">
        <v>1104</v>
      </c>
      <c r="M304" s="7">
        <v>43413</v>
      </c>
      <c r="N304" s="1" t="s">
        <v>1105</v>
      </c>
      <c r="O304" s="1" t="s">
        <v>1442</v>
      </c>
      <c r="P304" s="1" t="s">
        <v>1443</v>
      </c>
      <c r="Q304" s="1" t="s">
        <v>1444</v>
      </c>
      <c r="R304" s="1">
        <v>402</v>
      </c>
      <c r="S304" s="10" t="s">
        <v>71</v>
      </c>
      <c r="T304" s="299">
        <v>43441</v>
      </c>
      <c r="U304" s="10">
        <v>65000</v>
      </c>
      <c r="V304" s="12" t="s">
        <v>441</v>
      </c>
      <c r="W304" s="1" t="s">
        <v>122</v>
      </c>
      <c r="X304" s="12"/>
      <c r="Y304" s="13"/>
      <c r="Z304" s="133">
        <f>U304/0.945</f>
        <v>68783.068783068782</v>
      </c>
      <c r="AA304" s="15"/>
      <c r="AB304" s="1" t="s">
        <v>71</v>
      </c>
      <c r="AC304" s="10" t="s">
        <v>1013</v>
      </c>
      <c r="AD304" s="1" t="s">
        <v>201</v>
      </c>
      <c r="AE304" s="10" t="s">
        <v>297</v>
      </c>
      <c r="AF304" s="19" t="e">
        <f t="shared" si="17"/>
        <v>#VALUE!</v>
      </c>
      <c r="AG304" s="291">
        <v>43502</v>
      </c>
      <c r="AH304" s="1" t="s">
        <v>1322</v>
      </c>
      <c r="AI304" s="10">
        <v>314</v>
      </c>
      <c r="AJ304" s="7">
        <v>43413</v>
      </c>
      <c r="AK304" s="1">
        <v>83000</v>
      </c>
      <c r="AL304" s="1" t="s">
        <v>122</v>
      </c>
      <c r="AM304" s="1">
        <v>314</v>
      </c>
      <c r="AN304" s="291">
        <v>43417</v>
      </c>
      <c r="AP304" s="1" t="s">
        <v>1445</v>
      </c>
      <c r="AR304" s="10"/>
      <c r="AS304" s="1">
        <f t="shared" si="14"/>
        <v>0</v>
      </c>
      <c r="AT304" s="4" t="s">
        <v>112</v>
      </c>
      <c r="AU304" s="295">
        <v>43521</v>
      </c>
      <c r="AV304" s="134">
        <f t="shared" si="16"/>
        <v>14216.931216931218</v>
      </c>
      <c r="AW304">
        <f t="shared" si="22"/>
        <v>2</v>
      </c>
    </row>
    <row r="305" spans="1:71" ht="15.75" customHeight="1">
      <c r="A305" s="1"/>
      <c r="B305" s="1" t="s">
        <v>103</v>
      </c>
      <c r="C305" s="1" t="s">
        <v>255</v>
      </c>
      <c r="D305" s="1" t="s">
        <v>107</v>
      </c>
      <c r="E305" s="1" t="s">
        <v>790</v>
      </c>
      <c r="G305" s="1" t="s">
        <v>1098</v>
      </c>
      <c r="I305" s="30" t="s">
        <v>1446</v>
      </c>
      <c r="J305" s="291">
        <v>43413</v>
      </c>
      <c r="K305" s="20">
        <f t="shared" si="20"/>
        <v>11</v>
      </c>
      <c r="L305" s="1" t="s">
        <v>838</v>
      </c>
      <c r="M305" s="93">
        <v>43416</v>
      </c>
      <c r="N305" s="1" t="s">
        <v>1100</v>
      </c>
      <c r="O305" s="1" t="s">
        <v>1101</v>
      </c>
      <c r="P305" s="93">
        <v>43417</v>
      </c>
      <c r="Q305" s="1" t="s">
        <v>323</v>
      </c>
      <c r="R305" s="1">
        <v>12</v>
      </c>
      <c r="S305" s="10" t="s">
        <v>71</v>
      </c>
      <c r="T305" s="299">
        <v>43375</v>
      </c>
      <c r="U305" s="10">
        <v>24000</v>
      </c>
      <c r="V305" s="12" t="s">
        <v>441</v>
      </c>
      <c r="W305" s="1" t="s">
        <v>122</v>
      </c>
      <c r="X305" s="12"/>
      <c r="Y305" s="13"/>
      <c r="Z305" s="133">
        <v>25400</v>
      </c>
      <c r="AA305" s="15"/>
      <c r="AC305" s="10">
        <v>10</v>
      </c>
      <c r="AD305" s="1" t="s">
        <v>201</v>
      </c>
      <c r="AE305" s="10" t="s">
        <v>1090</v>
      </c>
      <c r="AF305" s="19" t="e">
        <f t="shared" si="17"/>
        <v>#VALUE!</v>
      </c>
      <c r="AG305" s="291">
        <v>43426</v>
      </c>
      <c r="AH305" s="1" t="s">
        <v>1344</v>
      </c>
      <c r="AI305" s="10">
        <v>317</v>
      </c>
      <c r="AJ305" s="93">
        <v>43416</v>
      </c>
      <c r="AK305" s="1">
        <v>27000</v>
      </c>
      <c r="AL305" s="1" t="s">
        <v>122</v>
      </c>
      <c r="AM305" s="1">
        <v>317</v>
      </c>
      <c r="AN305" s="291">
        <v>43417</v>
      </c>
      <c r="AR305" s="10"/>
      <c r="AS305" s="1">
        <f t="shared" si="14"/>
        <v>0</v>
      </c>
      <c r="AT305" s="1" t="s">
        <v>71</v>
      </c>
      <c r="AU305" s="291">
        <v>43447</v>
      </c>
      <c r="AV305" s="134">
        <f t="shared" si="16"/>
        <v>1600</v>
      </c>
      <c r="AW305">
        <f t="shared" si="22"/>
        <v>12</v>
      </c>
    </row>
    <row r="306" spans="1:71" ht="15.75" customHeight="1">
      <c r="A306" s="1"/>
      <c r="B306" s="1" t="s">
        <v>103</v>
      </c>
      <c r="C306" s="1" t="s">
        <v>912</v>
      </c>
      <c r="D306" s="1" t="s">
        <v>104</v>
      </c>
      <c r="E306" s="1" t="s">
        <v>790</v>
      </c>
      <c r="G306" s="1" t="s">
        <v>1091</v>
      </c>
      <c r="I306" s="30" t="s">
        <v>1447</v>
      </c>
      <c r="J306" s="291">
        <v>43413</v>
      </c>
      <c r="K306" s="20">
        <f t="shared" si="20"/>
        <v>11</v>
      </c>
      <c r="L306" s="8" t="s">
        <v>1141</v>
      </c>
      <c r="M306" s="93">
        <v>43414</v>
      </c>
      <c r="N306" s="1" t="s">
        <v>1105</v>
      </c>
      <c r="O306" s="1" t="s">
        <v>1153</v>
      </c>
      <c r="P306" s="93">
        <v>43417</v>
      </c>
      <c r="Q306" s="1" t="s">
        <v>1448</v>
      </c>
      <c r="R306" s="1">
        <v>2083</v>
      </c>
      <c r="S306" s="10" t="s">
        <v>71</v>
      </c>
      <c r="T306" s="299">
        <v>43417</v>
      </c>
      <c r="U306" s="10">
        <v>22000</v>
      </c>
      <c r="V306" s="12" t="s">
        <v>121</v>
      </c>
      <c r="W306" s="1" t="s">
        <v>122</v>
      </c>
      <c r="X306" s="12"/>
      <c r="Y306" s="13"/>
      <c r="Z306" s="13">
        <v>22000</v>
      </c>
      <c r="AA306" s="15"/>
      <c r="AC306" s="10" t="s">
        <v>1013</v>
      </c>
      <c r="AD306" s="1" t="s">
        <v>201</v>
      </c>
      <c r="AE306" s="10" t="s">
        <v>126</v>
      </c>
      <c r="AF306" s="19" t="e">
        <f t="shared" si="17"/>
        <v>#VALUE!</v>
      </c>
      <c r="AG306" s="291">
        <v>43792</v>
      </c>
      <c r="AI306" s="10">
        <v>312</v>
      </c>
      <c r="AJ306" s="7">
        <v>43414</v>
      </c>
      <c r="AK306" s="1">
        <v>26000</v>
      </c>
      <c r="AL306" s="1" t="s">
        <v>122</v>
      </c>
      <c r="AM306" s="1">
        <v>312</v>
      </c>
      <c r="AN306" s="291">
        <v>43417</v>
      </c>
      <c r="AP306" s="30" t="s">
        <v>1428</v>
      </c>
      <c r="AQ306" s="291">
        <v>43430</v>
      </c>
      <c r="AR306" s="122">
        <v>43464</v>
      </c>
      <c r="AS306" s="1">
        <f t="shared" si="14"/>
        <v>53</v>
      </c>
      <c r="AT306" s="1" t="s">
        <v>112</v>
      </c>
      <c r="AU306" s="291">
        <v>43474</v>
      </c>
      <c r="AV306" s="17">
        <f t="shared" si="16"/>
        <v>4000</v>
      </c>
      <c r="AW306">
        <f t="shared" si="22"/>
        <v>1</v>
      </c>
    </row>
    <row r="307" spans="1:71" ht="15.75" customHeight="1">
      <c r="A307" s="1"/>
      <c r="B307" s="1" t="s">
        <v>103</v>
      </c>
      <c r="C307" s="1" t="s">
        <v>912</v>
      </c>
      <c r="D307" s="1" t="s">
        <v>104</v>
      </c>
      <c r="E307" s="1" t="s">
        <v>790</v>
      </c>
      <c r="G307" s="1" t="s">
        <v>1388</v>
      </c>
      <c r="I307" s="30" t="s">
        <v>1449</v>
      </c>
      <c r="J307" s="291">
        <v>43413</v>
      </c>
      <c r="K307" s="20">
        <f t="shared" si="20"/>
        <v>11</v>
      </c>
      <c r="L307" s="1" t="s">
        <v>1389</v>
      </c>
      <c r="M307" s="7">
        <v>43413</v>
      </c>
      <c r="N307" s="1" t="s">
        <v>1105</v>
      </c>
      <c r="O307" s="1" t="s">
        <v>838</v>
      </c>
      <c r="P307" s="93">
        <v>43416</v>
      </c>
      <c r="Q307" s="1" t="s">
        <v>1450</v>
      </c>
      <c r="R307" s="1" t="s">
        <v>336</v>
      </c>
      <c r="S307" s="10" t="s">
        <v>71</v>
      </c>
      <c r="T307" s="299">
        <v>43413</v>
      </c>
      <c r="U307" s="10">
        <v>72000</v>
      </c>
      <c r="V307" s="12" t="s">
        <v>441</v>
      </c>
      <c r="W307" s="1" t="s">
        <v>122</v>
      </c>
      <c r="X307" s="12"/>
      <c r="Y307" s="13"/>
      <c r="Z307" s="133">
        <f>U307/0.945</f>
        <v>76190.476190476198</v>
      </c>
      <c r="AA307" s="15"/>
      <c r="AC307" s="10" t="s">
        <v>1013</v>
      </c>
      <c r="AD307" s="1" t="s">
        <v>201</v>
      </c>
      <c r="AE307" s="10" t="s">
        <v>126</v>
      </c>
      <c r="AF307" s="19" t="e">
        <f t="shared" si="17"/>
        <v>#VALUE!</v>
      </c>
      <c r="AG307" s="291">
        <v>43430</v>
      </c>
      <c r="AH307" s="1" t="s">
        <v>309</v>
      </c>
      <c r="AI307" s="10">
        <v>311</v>
      </c>
      <c r="AJ307" s="7">
        <v>43413</v>
      </c>
      <c r="AK307" s="1">
        <v>84000</v>
      </c>
      <c r="AL307" s="1" t="s">
        <v>122</v>
      </c>
      <c r="AM307" s="1">
        <v>311</v>
      </c>
      <c r="AN307" s="291">
        <v>43416</v>
      </c>
      <c r="AP307" s="1" t="s">
        <v>1451</v>
      </c>
      <c r="AQ307" s="291">
        <v>43434</v>
      </c>
      <c r="AR307" s="10"/>
      <c r="AS307" s="1">
        <f t="shared" si="14"/>
        <v>0</v>
      </c>
      <c r="AT307" s="1" t="s">
        <v>112</v>
      </c>
      <c r="AU307" s="291">
        <v>43509</v>
      </c>
      <c r="AV307" s="134">
        <f t="shared" si="16"/>
        <v>7809.5238095238019</v>
      </c>
      <c r="AW307">
        <f t="shared" si="22"/>
        <v>2</v>
      </c>
    </row>
    <row r="308" spans="1:71" ht="15.75" customHeight="1">
      <c r="A308" s="1"/>
      <c r="B308" s="1" t="s">
        <v>103</v>
      </c>
      <c r="C308" s="1" t="s">
        <v>912</v>
      </c>
      <c r="D308" s="1" t="s">
        <v>104</v>
      </c>
      <c r="E308" s="1" t="s">
        <v>790</v>
      </c>
      <c r="G308" s="1" t="s">
        <v>1027</v>
      </c>
      <c r="I308" s="30" t="s">
        <v>1452</v>
      </c>
      <c r="J308" s="291">
        <v>43413</v>
      </c>
      <c r="K308" s="20">
        <f t="shared" si="20"/>
        <v>11</v>
      </c>
      <c r="L308" s="1" t="s">
        <v>185</v>
      </c>
      <c r="M308" s="93">
        <v>43416</v>
      </c>
      <c r="N308" s="1" t="s">
        <v>1030</v>
      </c>
      <c r="O308" s="1" t="s">
        <v>1453</v>
      </c>
      <c r="P308" s="1" t="s">
        <v>1454</v>
      </c>
      <c r="Q308" s="1" t="s">
        <v>1455</v>
      </c>
      <c r="R308" s="1">
        <v>450</v>
      </c>
      <c r="S308" s="10" t="s">
        <v>112</v>
      </c>
      <c r="T308" s="299">
        <v>43419</v>
      </c>
      <c r="U308" s="10">
        <v>90000</v>
      </c>
      <c r="V308" s="12" t="s">
        <v>121</v>
      </c>
      <c r="W308" s="1" t="s">
        <v>122</v>
      </c>
      <c r="X308" s="12"/>
      <c r="Y308" s="13"/>
      <c r="Z308" s="13">
        <v>90000</v>
      </c>
      <c r="AA308" s="15"/>
      <c r="AB308" s="1" t="s">
        <v>71</v>
      </c>
      <c r="AC308" s="10" t="s">
        <v>1013</v>
      </c>
      <c r="AD308" s="1" t="s">
        <v>201</v>
      </c>
      <c r="AE308" s="10" t="s">
        <v>126</v>
      </c>
      <c r="AF308" s="19" t="e">
        <f t="shared" si="17"/>
        <v>#VALUE!</v>
      </c>
      <c r="AG308" s="291">
        <v>43797</v>
      </c>
      <c r="AI308" s="10">
        <v>319</v>
      </c>
      <c r="AJ308" s="93">
        <v>43416</v>
      </c>
      <c r="AK308" s="1">
        <v>97000</v>
      </c>
      <c r="AL308" s="1" t="s">
        <v>122</v>
      </c>
      <c r="AM308" s="1">
        <v>319</v>
      </c>
      <c r="AN308" s="291">
        <v>43419</v>
      </c>
      <c r="AP308" s="30" t="s">
        <v>1456</v>
      </c>
      <c r="AQ308" s="291">
        <v>43430</v>
      </c>
      <c r="AR308" s="122">
        <v>43446</v>
      </c>
      <c r="AS308" s="1">
        <f t="shared" si="14"/>
        <v>50</v>
      </c>
      <c r="AT308" s="1" t="s">
        <v>112</v>
      </c>
      <c r="AU308" s="291">
        <v>43444</v>
      </c>
      <c r="AV308" s="17">
        <f t="shared" si="16"/>
        <v>7000</v>
      </c>
      <c r="AW308">
        <f t="shared" si="22"/>
        <v>12</v>
      </c>
    </row>
    <row r="309" spans="1:71" ht="3.75" customHeight="1">
      <c r="A309" s="1"/>
      <c r="B309" s="1" t="s">
        <v>103</v>
      </c>
      <c r="C309" s="1" t="s">
        <v>912</v>
      </c>
      <c r="D309" s="1" t="s">
        <v>104</v>
      </c>
      <c r="E309" s="1" t="s">
        <v>790</v>
      </c>
      <c r="G309" s="1" t="s">
        <v>1027</v>
      </c>
      <c r="I309" s="30" t="s">
        <v>1457</v>
      </c>
      <c r="J309" s="291">
        <v>43416</v>
      </c>
      <c r="K309" s="20">
        <f t="shared" si="20"/>
        <v>11</v>
      </c>
      <c r="L309" s="1" t="s">
        <v>185</v>
      </c>
      <c r="M309" s="93">
        <v>43417</v>
      </c>
      <c r="N309" s="1" t="s">
        <v>1030</v>
      </c>
      <c r="O309" s="1" t="s">
        <v>1458</v>
      </c>
      <c r="P309" s="93">
        <v>43419</v>
      </c>
      <c r="Q309" s="1" t="s">
        <v>1459</v>
      </c>
      <c r="R309" s="1">
        <v>154</v>
      </c>
      <c r="S309" s="10" t="s">
        <v>71</v>
      </c>
      <c r="T309" s="299"/>
      <c r="U309" s="10">
        <v>43000</v>
      </c>
      <c r="V309" s="12" t="s">
        <v>441</v>
      </c>
      <c r="W309" s="1" t="s">
        <v>122</v>
      </c>
      <c r="X309" s="12"/>
      <c r="Y309" s="13"/>
      <c r="Z309" s="133">
        <f t="shared" ref="Z309:Z310" si="24">U309/0.945</f>
        <v>45502.645502645508</v>
      </c>
      <c r="AA309" s="15"/>
      <c r="AC309" s="10" t="s">
        <v>1013</v>
      </c>
      <c r="AD309" s="1" t="s">
        <v>201</v>
      </c>
      <c r="AE309" s="10" t="s">
        <v>126</v>
      </c>
      <c r="AF309" s="19" t="e">
        <f t="shared" si="17"/>
        <v>#VALUE!</v>
      </c>
      <c r="AG309" s="291">
        <v>43426</v>
      </c>
      <c r="AH309" s="1" t="s">
        <v>309</v>
      </c>
      <c r="AI309" s="10">
        <v>320</v>
      </c>
      <c r="AJ309" s="93">
        <v>43417</v>
      </c>
      <c r="AK309" s="1">
        <v>51000</v>
      </c>
      <c r="AL309" s="1" t="s">
        <v>122</v>
      </c>
      <c r="AM309" s="1">
        <v>320</v>
      </c>
      <c r="AN309" s="291">
        <v>43419</v>
      </c>
      <c r="AP309" s="1" t="s">
        <v>1460</v>
      </c>
      <c r="AR309" s="10"/>
      <c r="AS309" s="1">
        <f t="shared" si="14"/>
        <v>0</v>
      </c>
      <c r="AT309" s="1" t="s">
        <v>112</v>
      </c>
      <c r="AU309" s="291">
        <v>43486</v>
      </c>
      <c r="AV309" s="134">
        <f t="shared" si="16"/>
        <v>5497.3544973544922</v>
      </c>
      <c r="AW309">
        <f t="shared" si="22"/>
        <v>1</v>
      </c>
    </row>
    <row r="310" spans="1:71" ht="15.75" customHeight="1">
      <c r="A310" s="1"/>
      <c r="B310" s="1" t="s">
        <v>103</v>
      </c>
      <c r="C310" s="1" t="s">
        <v>104</v>
      </c>
      <c r="D310" s="1" t="s">
        <v>104</v>
      </c>
      <c r="E310" s="1" t="s">
        <v>790</v>
      </c>
      <c r="G310" s="1" t="s">
        <v>268</v>
      </c>
      <c r="I310" s="30" t="s">
        <v>1461</v>
      </c>
      <c r="J310" s="291">
        <v>43416</v>
      </c>
      <c r="K310" s="20">
        <f t="shared" si="20"/>
        <v>11</v>
      </c>
      <c r="L310" s="1" t="s">
        <v>1462</v>
      </c>
      <c r="M310" s="93">
        <v>43418</v>
      </c>
      <c r="N310" s="1" t="s">
        <v>900</v>
      </c>
      <c r="O310" s="1" t="s">
        <v>1047</v>
      </c>
      <c r="P310" s="93">
        <v>43424</v>
      </c>
      <c r="Q310" s="1" t="s">
        <v>782</v>
      </c>
      <c r="R310" s="1">
        <v>173</v>
      </c>
      <c r="S310" s="10" t="s">
        <v>71</v>
      </c>
      <c r="T310" s="299">
        <v>43424</v>
      </c>
      <c r="U310" s="10">
        <v>170000</v>
      </c>
      <c r="V310" s="12" t="s">
        <v>441</v>
      </c>
      <c r="W310" s="1" t="s">
        <v>122</v>
      </c>
      <c r="X310" s="12">
        <f>25000+25000+30000+40000</f>
        <v>120000</v>
      </c>
      <c r="Y310" s="13" t="s">
        <v>1463</v>
      </c>
      <c r="Z310" s="133">
        <f t="shared" si="24"/>
        <v>179894.17989417989</v>
      </c>
      <c r="AA310" s="15"/>
      <c r="AB310" s="1" t="s">
        <v>71</v>
      </c>
      <c r="AC310" s="10">
        <v>10</v>
      </c>
      <c r="AD310" s="1" t="s">
        <v>201</v>
      </c>
      <c r="AE310" s="10"/>
      <c r="AF310" s="19">
        <f t="shared" si="17"/>
        <v>0</v>
      </c>
      <c r="AG310" s="291" t="s">
        <v>1382</v>
      </c>
      <c r="AH310" s="1" t="s">
        <v>1383</v>
      </c>
      <c r="AI310" s="10">
        <v>337</v>
      </c>
      <c r="AJ310" s="93">
        <v>43418</v>
      </c>
      <c r="AK310" s="1">
        <v>187000</v>
      </c>
      <c r="AL310" s="1" t="s">
        <v>122</v>
      </c>
      <c r="AM310" s="1">
        <v>337</v>
      </c>
      <c r="AR310" s="10"/>
      <c r="AS310" s="1">
        <f t="shared" si="14"/>
        <v>0</v>
      </c>
      <c r="AT310" s="1" t="s">
        <v>112</v>
      </c>
      <c r="AU310" s="291">
        <v>43458</v>
      </c>
      <c r="AV310" s="134">
        <f t="shared" si="16"/>
        <v>7105.8201058201084</v>
      </c>
      <c r="AW310">
        <f t="shared" si="22"/>
        <v>12</v>
      </c>
      <c r="AY310" s="4">
        <v>1</v>
      </c>
    </row>
    <row r="311" spans="1:71" ht="15.75" customHeight="1">
      <c r="A311" s="1"/>
      <c r="B311" s="1" t="s">
        <v>103</v>
      </c>
      <c r="C311" s="1" t="s">
        <v>148</v>
      </c>
      <c r="D311" s="1" t="s">
        <v>107</v>
      </c>
      <c r="E311" s="1" t="s">
        <v>790</v>
      </c>
      <c r="G311" s="1" t="s">
        <v>149</v>
      </c>
      <c r="I311" s="30" t="s">
        <v>1464</v>
      </c>
      <c r="J311" s="291">
        <v>43416</v>
      </c>
      <c r="K311" s="20">
        <f t="shared" si="20"/>
        <v>11</v>
      </c>
      <c r="L311" s="1" t="s">
        <v>1294</v>
      </c>
      <c r="M311" s="93">
        <v>43417</v>
      </c>
      <c r="N311" s="1" t="s">
        <v>720</v>
      </c>
      <c r="O311" s="1" t="s">
        <v>1318</v>
      </c>
      <c r="P311" s="93">
        <v>43417</v>
      </c>
      <c r="Q311" s="1" t="s">
        <v>1319</v>
      </c>
      <c r="R311" s="1">
        <v>711</v>
      </c>
      <c r="S311" s="10" t="s">
        <v>71</v>
      </c>
      <c r="T311" s="299">
        <v>43417</v>
      </c>
      <c r="U311" s="10">
        <v>2500</v>
      </c>
      <c r="V311" s="12" t="s">
        <v>121</v>
      </c>
      <c r="W311" s="1" t="s">
        <v>122</v>
      </c>
      <c r="X311" s="12"/>
      <c r="Y311" s="13"/>
      <c r="Z311" s="13">
        <v>2500</v>
      </c>
      <c r="AA311" s="15"/>
      <c r="AC311" s="10">
        <v>10</v>
      </c>
      <c r="AD311" s="1" t="s">
        <v>125</v>
      </c>
      <c r="AE311" s="10" t="s">
        <v>637</v>
      </c>
      <c r="AF311" s="19" t="e">
        <f t="shared" si="17"/>
        <v>#VALUE!</v>
      </c>
      <c r="AG311" s="291">
        <v>43446</v>
      </c>
      <c r="AI311" s="10"/>
      <c r="AL311" s="1" t="s">
        <v>122</v>
      </c>
      <c r="AP311" s="142"/>
      <c r="AQ311" s="315"/>
      <c r="AR311" s="10"/>
      <c r="AS311" s="1">
        <f t="shared" si="14"/>
        <v>0</v>
      </c>
      <c r="AT311" s="1" t="s">
        <v>213</v>
      </c>
      <c r="AV311" s="17">
        <f t="shared" si="16"/>
        <v>-2500</v>
      </c>
      <c r="AW311">
        <f t="shared" si="22"/>
        <v>1</v>
      </c>
      <c r="AX311" s="136" t="s">
        <v>1320</v>
      </c>
    </row>
    <row r="312" spans="1:71" ht="15.75" customHeight="1">
      <c r="A312" s="1"/>
      <c r="B312" s="1" t="s">
        <v>103</v>
      </c>
      <c r="C312" s="1" t="s">
        <v>148</v>
      </c>
      <c r="D312" s="1" t="s">
        <v>107</v>
      </c>
      <c r="E312" s="1" t="s">
        <v>790</v>
      </c>
      <c r="G312" s="1" t="s">
        <v>149</v>
      </c>
      <c r="I312" s="30" t="s">
        <v>1465</v>
      </c>
      <c r="J312" s="291">
        <v>43416</v>
      </c>
      <c r="K312" s="20">
        <f t="shared" si="20"/>
        <v>11</v>
      </c>
      <c r="L312" s="8" t="s">
        <v>1364</v>
      </c>
      <c r="M312" s="93">
        <v>43418</v>
      </c>
      <c r="N312" s="1" t="s">
        <v>186</v>
      </c>
      <c r="O312" s="1" t="s">
        <v>1365</v>
      </c>
      <c r="P312" s="93">
        <v>43420</v>
      </c>
      <c r="Q312" s="1" t="s">
        <v>1466</v>
      </c>
      <c r="R312" s="1">
        <v>65</v>
      </c>
      <c r="S312" s="10" t="s">
        <v>71</v>
      </c>
      <c r="T312" s="299"/>
      <c r="U312" s="10">
        <v>18000</v>
      </c>
      <c r="V312" s="12" t="s">
        <v>441</v>
      </c>
      <c r="W312" s="1" t="s">
        <v>122</v>
      </c>
      <c r="X312" s="12"/>
      <c r="Y312" s="13"/>
      <c r="Z312" s="133">
        <v>19050</v>
      </c>
      <c r="AA312" s="15"/>
      <c r="AC312" s="10">
        <v>10</v>
      </c>
      <c r="AD312" s="1" t="s">
        <v>125</v>
      </c>
      <c r="AE312" s="10" t="s">
        <v>126</v>
      </c>
      <c r="AF312" s="19" t="e">
        <f t="shared" si="17"/>
        <v>#VALUE!</v>
      </c>
      <c r="AG312" s="291">
        <v>43423</v>
      </c>
      <c r="AH312" s="1" t="s">
        <v>1344</v>
      </c>
      <c r="AI312" s="10">
        <v>323</v>
      </c>
      <c r="AJ312" s="93">
        <v>43418</v>
      </c>
      <c r="AK312" s="1">
        <v>34928</v>
      </c>
      <c r="AL312" s="1" t="s">
        <v>122</v>
      </c>
      <c r="AM312" s="1">
        <v>323</v>
      </c>
      <c r="AN312" s="291">
        <v>43420</v>
      </c>
      <c r="AP312" s="1" t="s">
        <v>877</v>
      </c>
      <c r="AQ312" s="291">
        <v>43425</v>
      </c>
      <c r="AR312" s="10"/>
      <c r="AS312" s="1">
        <f t="shared" si="14"/>
        <v>0</v>
      </c>
      <c r="AT312" s="1" t="s">
        <v>112</v>
      </c>
      <c r="AU312" s="291">
        <v>43440</v>
      </c>
      <c r="AV312" s="134">
        <f t="shared" si="16"/>
        <v>15878</v>
      </c>
      <c r="AW312">
        <f t="shared" si="22"/>
        <v>12</v>
      </c>
    </row>
    <row r="313" spans="1:71" ht="15.75" customHeight="1">
      <c r="A313" s="1"/>
      <c r="B313" s="1" t="s">
        <v>103</v>
      </c>
      <c r="C313" s="1" t="s">
        <v>148</v>
      </c>
      <c r="D313" s="1" t="s">
        <v>771</v>
      </c>
      <c r="E313" s="1" t="s">
        <v>109</v>
      </c>
      <c r="G313" s="1" t="s">
        <v>149</v>
      </c>
      <c r="I313" s="30" t="s">
        <v>1467</v>
      </c>
      <c r="J313" s="291">
        <v>43417</v>
      </c>
      <c r="K313" s="20">
        <f t="shared" si="20"/>
        <v>11</v>
      </c>
      <c r="L313" s="8" t="s">
        <v>1364</v>
      </c>
      <c r="M313" s="93">
        <v>43417</v>
      </c>
      <c r="N313" s="1" t="s">
        <v>1232</v>
      </c>
      <c r="O313" s="1" t="s">
        <v>1318</v>
      </c>
      <c r="P313" s="93">
        <v>43417</v>
      </c>
      <c r="Q313" s="1" t="s">
        <v>773</v>
      </c>
      <c r="S313" s="10"/>
      <c r="T313" s="299"/>
      <c r="U313" s="10">
        <v>10000</v>
      </c>
      <c r="V313" s="12" t="s">
        <v>121</v>
      </c>
      <c r="W313" s="1" t="s">
        <v>122</v>
      </c>
      <c r="X313" s="12"/>
      <c r="Y313" s="13"/>
      <c r="Z313" s="13">
        <v>10000</v>
      </c>
      <c r="AA313" s="15"/>
      <c r="AC313" s="10">
        <v>0</v>
      </c>
      <c r="AD313" s="1" t="s">
        <v>125</v>
      </c>
      <c r="AE313" s="10" t="s">
        <v>126</v>
      </c>
      <c r="AF313" s="19" t="e">
        <f t="shared" si="17"/>
        <v>#VALUE!</v>
      </c>
      <c r="AI313" s="10">
        <v>322</v>
      </c>
      <c r="AJ313" s="93">
        <v>43418</v>
      </c>
      <c r="AK313" s="1">
        <v>42480</v>
      </c>
      <c r="AL313" s="1" t="s">
        <v>122</v>
      </c>
      <c r="AM313" s="1">
        <v>322</v>
      </c>
      <c r="AN313" s="291">
        <v>43418</v>
      </c>
      <c r="AP313" s="1" t="s">
        <v>877</v>
      </c>
      <c r="AQ313" s="291">
        <v>43425</v>
      </c>
      <c r="AR313" s="10"/>
      <c r="AS313" s="1">
        <f t="shared" si="14"/>
        <v>0</v>
      </c>
      <c r="AT313" s="1" t="s">
        <v>112</v>
      </c>
      <c r="AU313" s="291">
        <v>43440</v>
      </c>
      <c r="AV313" s="17">
        <f t="shared" si="16"/>
        <v>32480</v>
      </c>
      <c r="AW313">
        <f t="shared" si="22"/>
        <v>12</v>
      </c>
    </row>
    <row r="314" spans="1:71" ht="15.75" customHeight="1">
      <c r="A314" s="1"/>
      <c r="B314" s="1" t="s">
        <v>103</v>
      </c>
      <c r="C314" s="101" t="s">
        <v>104</v>
      </c>
      <c r="D314" s="101" t="s">
        <v>107</v>
      </c>
      <c r="E314" s="101" t="s">
        <v>790</v>
      </c>
      <c r="F314" s="101"/>
      <c r="G314" s="101" t="s">
        <v>268</v>
      </c>
      <c r="H314" s="101"/>
      <c r="I314" s="102" t="s">
        <v>1468</v>
      </c>
      <c r="J314" s="292">
        <v>43416</v>
      </c>
      <c r="K314" s="104">
        <f t="shared" si="20"/>
        <v>11</v>
      </c>
      <c r="L314" s="101" t="s">
        <v>1462</v>
      </c>
      <c r="M314" s="128">
        <v>43418</v>
      </c>
      <c r="N314" s="101" t="s">
        <v>900</v>
      </c>
      <c r="O314" s="101" t="s">
        <v>1047</v>
      </c>
      <c r="P314" s="128">
        <v>43424</v>
      </c>
      <c r="Q314" s="101" t="s">
        <v>995</v>
      </c>
      <c r="R314" s="101"/>
      <c r="S314" s="106">
        <v>0</v>
      </c>
      <c r="T314" s="302">
        <v>0</v>
      </c>
      <c r="U314" s="106">
        <v>0</v>
      </c>
      <c r="V314" s="107" t="s">
        <v>441</v>
      </c>
      <c r="W314" s="101" t="s">
        <v>122</v>
      </c>
      <c r="X314" s="107"/>
      <c r="Y314" s="108"/>
      <c r="Z314" s="133">
        <f t="shared" ref="Z314:Z315" si="25">U314/0.945</f>
        <v>0</v>
      </c>
      <c r="AA314" s="109"/>
      <c r="AB314" s="101"/>
      <c r="AC314" s="106">
        <v>10</v>
      </c>
      <c r="AD314" s="101" t="s">
        <v>201</v>
      </c>
      <c r="AE314" s="106" t="s">
        <v>126</v>
      </c>
      <c r="AF314" s="110" t="e">
        <f t="shared" si="17"/>
        <v>#VALUE!</v>
      </c>
      <c r="AG314" s="292"/>
      <c r="AH314" s="101"/>
      <c r="AI314" s="106"/>
      <c r="AJ314" s="101"/>
      <c r="AK314" s="101">
        <v>0</v>
      </c>
      <c r="AL314" s="101" t="s">
        <v>122</v>
      </c>
      <c r="AM314" s="101"/>
      <c r="AN314" s="292"/>
      <c r="AO314" s="101"/>
      <c r="AP314" s="101"/>
      <c r="AQ314" s="292"/>
      <c r="AR314" s="106"/>
      <c r="AS314" s="1">
        <f t="shared" si="14"/>
        <v>0</v>
      </c>
      <c r="AT314" s="101" t="s">
        <v>888</v>
      </c>
      <c r="AU314" s="292"/>
      <c r="AV314" s="143">
        <f t="shared" si="16"/>
        <v>0</v>
      </c>
      <c r="AW314" s="101">
        <f t="shared" si="22"/>
        <v>1</v>
      </c>
      <c r="AX314" s="101"/>
      <c r="AY314" s="101"/>
      <c r="AZ314" s="101"/>
      <c r="BA314" s="101"/>
      <c r="BB314" s="101"/>
      <c r="BC314" s="101"/>
      <c r="BD314" s="101"/>
      <c r="BE314" s="185"/>
      <c r="BF314" s="185"/>
      <c r="BG314" s="185"/>
      <c r="BH314" s="185"/>
      <c r="BI314" s="185"/>
      <c r="BJ314" s="101"/>
      <c r="BK314" s="101"/>
      <c r="BL314" s="101"/>
      <c r="BM314" s="101"/>
      <c r="BN314" s="101"/>
      <c r="BO314" s="101"/>
      <c r="BP314" s="101"/>
      <c r="BQ314" s="101"/>
      <c r="BR314" s="101"/>
      <c r="BS314" s="101"/>
    </row>
    <row r="315" spans="1:71" ht="15.75" customHeight="1">
      <c r="A315" s="1"/>
      <c r="B315" s="1" t="s">
        <v>103</v>
      </c>
      <c r="C315" s="1" t="s">
        <v>104</v>
      </c>
      <c r="D315" s="1" t="s">
        <v>107</v>
      </c>
      <c r="E315" s="1" t="s">
        <v>790</v>
      </c>
      <c r="G315" s="1" t="s">
        <v>268</v>
      </c>
      <c r="I315" s="30" t="s">
        <v>1469</v>
      </c>
      <c r="J315" s="291">
        <v>43416</v>
      </c>
      <c r="K315" s="20">
        <f t="shared" si="20"/>
        <v>11</v>
      </c>
      <c r="L315" s="1" t="s">
        <v>1462</v>
      </c>
      <c r="M315" s="93">
        <v>43418</v>
      </c>
      <c r="N315" s="1" t="s">
        <v>900</v>
      </c>
      <c r="O315" s="1" t="s">
        <v>1047</v>
      </c>
      <c r="P315" s="93">
        <v>43424</v>
      </c>
      <c r="Q315" s="1" t="s">
        <v>1470</v>
      </c>
      <c r="R315" s="1">
        <v>170</v>
      </c>
      <c r="S315" s="10" t="s">
        <v>71</v>
      </c>
      <c r="T315" s="299">
        <v>43418</v>
      </c>
      <c r="U315" s="10">
        <v>170000</v>
      </c>
      <c r="V315" s="12" t="s">
        <v>441</v>
      </c>
      <c r="W315" s="1" t="s">
        <v>122</v>
      </c>
      <c r="X315" s="12"/>
      <c r="Y315" s="13"/>
      <c r="Z315" s="133">
        <f t="shared" si="25"/>
        <v>179894.17989417989</v>
      </c>
      <c r="AA315" s="15"/>
      <c r="AC315" s="10">
        <v>10</v>
      </c>
      <c r="AD315" s="1" t="s">
        <v>201</v>
      </c>
      <c r="AE315" s="10" t="s">
        <v>126</v>
      </c>
      <c r="AF315" s="19" t="e">
        <f t="shared" si="17"/>
        <v>#VALUE!</v>
      </c>
      <c r="AG315" s="291">
        <v>43430</v>
      </c>
      <c r="AH315" s="1" t="s">
        <v>309</v>
      </c>
      <c r="AI315" s="10">
        <v>328</v>
      </c>
      <c r="AJ315" s="93">
        <v>43418</v>
      </c>
      <c r="AK315" s="1">
        <v>187000</v>
      </c>
      <c r="AL315" s="1" t="s">
        <v>122</v>
      </c>
      <c r="AM315" s="1">
        <v>328</v>
      </c>
      <c r="AN315" s="291">
        <v>43424</v>
      </c>
      <c r="AP315" s="30" t="s">
        <v>1471</v>
      </c>
      <c r="AQ315" s="291">
        <v>43432</v>
      </c>
      <c r="AR315" s="31">
        <v>43102</v>
      </c>
      <c r="AS315" s="1">
        <f t="shared" si="14"/>
        <v>1</v>
      </c>
      <c r="AT315" s="1" t="s">
        <v>112</v>
      </c>
      <c r="AU315" s="291">
        <v>43458</v>
      </c>
      <c r="AV315" s="134">
        <f t="shared" si="16"/>
        <v>7105.8201058201084</v>
      </c>
      <c r="AW315">
        <f t="shared" si="22"/>
        <v>12</v>
      </c>
    </row>
    <row r="316" spans="1:71" ht="15.75" customHeight="1">
      <c r="A316" s="1"/>
      <c r="B316" s="1" t="s">
        <v>103</v>
      </c>
      <c r="C316" s="1" t="s">
        <v>148</v>
      </c>
      <c r="D316" s="1" t="s">
        <v>107</v>
      </c>
      <c r="E316" s="1" t="s">
        <v>790</v>
      </c>
      <c r="G316" s="1" t="s">
        <v>149</v>
      </c>
      <c r="I316" s="30" t="s">
        <v>1472</v>
      </c>
      <c r="J316" s="291">
        <v>43416</v>
      </c>
      <c r="K316" s="20">
        <f t="shared" si="20"/>
        <v>11</v>
      </c>
      <c r="L316" s="1" t="s">
        <v>1294</v>
      </c>
      <c r="M316" s="93">
        <v>43417</v>
      </c>
      <c r="N316" s="1" t="s">
        <v>186</v>
      </c>
      <c r="O316" s="1" t="s">
        <v>1473</v>
      </c>
      <c r="Q316" s="1" t="s">
        <v>1474</v>
      </c>
      <c r="R316" s="1" t="s">
        <v>1475</v>
      </c>
      <c r="S316" s="10" t="s">
        <v>71</v>
      </c>
      <c r="T316" s="299">
        <v>43788</v>
      </c>
      <c r="U316" s="10">
        <v>92413.05</v>
      </c>
      <c r="V316" s="12">
        <v>0</v>
      </c>
      <c r="W316" s="1" t="s">
        <v>355</v>
      </c>
      <c r="X316" s="12"/>
      <c r="Y316" s="13"/>
      <c r="Z316" s="133">
        <v>92413.05</v>
      </c>
      <c r="AA316" s="15"/>
      <c r="AB316" s="1" t="s">
        <v>71</v>
      </c>
      <c r="AC316" s="10">
        <v>14</v>
      </c>
      <c r="AD316" s="1" t="s">
        <v>201</v>
      </c>
      <c r="AE316" s="10" t="s">
        <v>126</v>
      </c>
      <c r="AF316" s="19" t="e">
        <f t="shared" si="17"/>
        <v>#VALUE!</v>
      </c>
      <c r="AG316" s="291">
        <v>43802</v>
      </c>
      <c r="AI316" s="10">
        <v>318</v>
      </c>
      <c r="AJ316" s="93">
        <v>43417</v>
      </c>
      <c r="AK316" s="1">
        <v>152150</v>
      </c>
      <c r="AL316" s="1" t="s">
        <v>122</v>
      </c>
      <c r="AM316" s="1">
        <v>318</v>
      </c>
      <c r="AN316" s="291">
        <v>43423</v>
      </c>
      <c r="AP316" s="1" t="s">
        <v>1070</v>
      </c>
      <c r="AQ316" s="291">
        <v>43425</v>
      </c>
      <c r="AR316" s="10"/>
      <c r="AS316" s="1">
        <f t="shared" si="14"/>
        <v>0</v>
      </c>
      <c r="AT316" s="1" t="s">
        <v>112</v>
      </c>
      <c r="AU316" s="291">
        <v>43440</v>
      </c>
      <c r="AV316" s="134">
        <f t="shared" si="16"/>
        <v>59736.95</v>
      </c>
      <c r="AW316">
        <f t="shared" si="22"/>
        <v>12</v>
      </c>
    </row>
    <row r="317" spans="1:71" ht="15.75" customHeight="1">
      <c r="A317" s="1"/>
      <c r="B317" s="1" t="s">
        <v>103</v>
      </c>
      <c r="C317" s="1" t="s">
        <v>148</v>
      </c>
      <c r="D317" s="1" t="s">
        <v>107</v>
      </c>
      <c r="E317" s="1" t="s">
        <v>790</v>
      </c>
      <c r="G317" s="1" t="s">
        <v>149</v>
      </c>
      <c r="I317" s="30" t="s">
        <v>1476</v>
      </c>
      <c r="J317" s="291">
        <v>43416</v>
      </c>
      <c r="K317" s="20">
        <f t="shared" si="20"/>
        <v>11</v>
      </c>
      <c r="L317" s="1" t="s">
        <v>1294</v>
      </c>
      <c r="M317" s="93">
        <v>43417</v>
      </c>
      <c r="N317" s="1" t="s">
        <v>186</v>
      </c>
      <c r="O317" s="1" t="s">
        <v>1477</v>
      </c>
      <c r="Q317" s="1" t="s">
        <v>1478</v>
      </c>
      <c r="S317" s="10"/>
      <c r="T317" s="299"/>
      <c r="U317" s="10">
        <v>97246.24</v>
      </c>
      <c r="V317" s="12">
        <v>0</v>
      </c>
      <c r="W317" s="1" t="s">
        <v>122</v>
      </c>
      <c r="X317" s="12"/>
      <c r="Y317" s="13"/>
      <c r="Z317" s="133">
        <f>U317/0.945</f>
        <v>102906.07407407409</v>
      </c>
      <c r="AA317" s="15"/>
      <c r="AC317" s="10">
        <v>14</v>
      </c>
      <c r="AD317" s="1" t="s">
        <v>201</v>
      </c>
      <c r="AE317" s="10" t="s">
        <v>637</v>
      </c>
      <c r="AF317" s="19" t="e">
        <f t="shared" si="17"/>
        <v>#VALUE!</v>
      </c>
      <c r="AG317" s="291">
        <v>43441</v>
      </c>
      <c r="AI317" s="10">
        <v>354</v>
      </c>
      <c r="AJ317" s="93">
        <v>43417</v>
      </c>
      <c r="AK317" s="1">
        <v>168440</v>
      </c>
      <c r="AL317" s="1" t="s">
        <v>122</v>
      </c>
      <c r="AM317" s="1">
        <v>354</v>
      </c>
      <c r="AN317" s="291">
        <v>43427</v>
      </c>
      <c r="AP317" s="1" t="s">
        <v>1070</v>
      </c>
      <c r="AQ317" s="291">
        <v>43438</v>
      </c>
      <c r="AR317" s="10"/>
      <c r="AS317" s="1">
        <f t="shared" si="14"/>
        <v>0</v>
      </c>
      <c r="AT317" s="1" t="s">
        <v>112</v>
      </c>
      <c r="AU317" s="291">
        <v>43452</v>
      </c>
      <c r="AV317" s="134">
        <f t="shared" si="16"/>
        <v>65533.925925925912</v>
      </c>
      <c r="AW317">
        <f t="shared" si="22"/>
        <v>12</v>
      </c>
    </row>
    <row r="318" spans="1:71" ht="15.75" customHeight="1">
      <c r="A318" s="1"/>
      <c r="B318" s="1" t="s">
        <v>103</v>
      </c>
      <c r="C318" s="1" t="s">
        <v>912</v>
      </c>
      <c r="D318" s="1" t="s">
        <v>104</v>
      </c>
      <c r="E318" s="1" t="s">
        <v>790</v>
      </c>
      <c r="G318" s="1" t="s">
        <v>1388</v>
      </c>
      <c r="I318" s="30" t="s">
        <v>1479</v>
      </c>
      <c r="J318" s="291">
        <v>43417</v>
      </c>
      <c r="K318" s="20">
        <f t="shared" si="20"/>
        <v>11</v>
      </c>
      <c r="L318" s="1" t="s">
        <v>1389</v>
      </c>
      <c r="M318" s="93">
        <v>43417</v>
      </c>
      <c r="N318" s="1" t="s">
        <v>1105</v>
      </c>
      <c r="O318" s="1" t="s">
        <v>1480</v>
      </c>
      <c r="P318" s="93">
        <v>43420</v>
      </c>
      <c r="Q318" s="1" t="s">
        <v>1481</v>
      </c>
      <c r="R318" s="1">
        <v>1541</v>
      </c>
      <c r="S318" s="10" t="s">
        <v>71</v>
      </c>
      <c r="T318" s="299">
        <v>43420</v>
      </c>
      <c r="U318" s="10">
        <v>50000</v>
      </c>
      <c r="V318" s="12" t="s">
        <v>121</v>
      </c>
      <c r="W318" s="1" t="s">
        <v>122</v>
      </c>
      <c r="X318" s="12"/>
      <c r="Y318" s="13"/>
      <c r="Z318" s="13">
        <v>50000</v>
      </c>
      <c r="AA318" s="15"/>
      <c r="AC318" s="10" t="s">
        <v>1013</v>
      </c>
      <c r="AD318" s="1" t="s">
        <v>201</v>
      </c>
      <c r="AE318" s="10" t="s">
        <v>637</v>
      </c>
      <c r="AF318" s="19" t="e">
        <f t="shared" si="17"/>
        <v>#VALUE!</v>
      </c>
      <c r="AG318" s="291">
        <v>43427</v>
      </c>
      <c r="AI318" s="10">
        <v>316</v>
      </c>
      <c r="AJ318" s="93">
        <v>43417</v>
      </c>
      <c r="AK318" s="1">
        <v>57000</v>
      </c>
      <c r="AL318" s="1" t="s">
        <v>122</v>
      </c>
      <c r="AM318" s="1">
        <v>316</v>
      </c>
      <c r="AN318" s="291">
        <v>43420</v>
      </c>
      <c r="AP318" s="30" t="s">
        <v>1482</v>
      </c>
      <c r="AQ318" s="291">
        <v>43432</v>
      </c>
      <c r="AR318" s="31">
        <v>43102</v>
      </c>
      <c r="AS318" s="1">
        <f t="shared" si="14"/>
        <v>1</v>
      </c>
      <c r="AT318" s="1" t="s">
        <v>112</v>
      </c>
      <c r="AU318" s="291">
        <v>43474</v>
      </c>
      <c r="AV318" s="17">
        <f t="shared" si="16"/>
        <v>7000</v>
      </c>
      <c r="AW318">
        <f t="shared" si="22"/>
        <v>1</v>
      </c>
    </row>
    <row r="319" spans="1:71" ht="15.75" customHeight="1">
      <c r="A319" s="1"/>
      <c r="B319" s="1" t="s">
        <v>103</v>
      </c>
      <c r="C319" s="1" t="s">
        <v>104</v>
      </c>
      <c r="D319" s="1" t="s">
        <v>107</v>
      </c>
      <c r="E319" s="1" t="s">
        <v>790</v>
      </c>
      <c r="G319" s="1" t="s">
        <v>268</v>
      </c>
      <c r="I319" s="30" t="s">
        <v>1483</v>
      </c>
      <c r="J319" s="291">
        <v>43417</v>
      </c>
      <c r="K319" s="20">
        <f t="shared" si="20"/>
        <v>11</v>
      </c>
      <c r="L319" s="1" t="s">
        <v>1305</v>
      </c>
      <c r="M319" s="93">
        <v>43419</v>
      </c>
      <c r="N319" s="1" t="s">
        <v>900</v>
      </c>
      <c r="O319" s="1" t="s">
        <v>1138</v>
      </c>
      <c r="P319" s="93">
        <v>43423</v>
      </c>
      <c r="Q319" s="30" t="s">
        <v>879</v>
      </c>
      <c r="R319" s="1">
        <v>302</v>
      </c>
      <c r="S319" s="10" t="s">
        <v>71</v>
      </c>
      <c r="T319" s="299">
        <v>43423</v>
      </c>
      <c r="U319" s="10">
        <v>107000</v>
      </c>
      <c r="V319" s="12" t="s">
        <v>121</v>
      </c>
      <c r="W319" s="1" t="s">
        <v>122</v>
      </c>
      <c r="X319" s="12"/>
      <c r="Y319" s="13"/>
      <c r="Z319" s="13">
        <v>107000</v>
      </c>
      <c r="AA319" s="15"/>
      <c r="AC319" s="10">
        <v>10</v>
      </c>
      <c r="AD319" s="1" t="s">
        <v>125</v>
      </c>
      <c r="AE319" s="10" t="s">
        <v>637</v>
      </c>
      <c r="AF319" s="19" t="e">
        <f t="shared" si="17"/>
        <v>#VALUE!</v>
      </c>
      <c r="AG319" s="291">
        <v>43438</v>
      </c>
      <c r="AI319" s="10">
        <v>324</v>
      </c>
      <c r="AJ319" s="93">
        <v>43419</v>
      </c>
      <c r="AK319" s="1">
        <v>123000</v>
      </c>
      <c r="AL319" s="1" t="s">
        <v>122</v>
      </c>
      <c r="AM319" s="1">
        <v>324</v>
      </c>
      <c r="AN319" s="291">
        <v>43423</v>
      </c>
      <c r="AP319" s="1" t="str">
        <f>AP315</f>
        <v>EF001211709RU</v>
      </c>
      <c r="AQ319" s="291">
        <v>43432</v>
      </c>
      <c r="AR319" s="31">
        <v>43102</v>
      </c>
      <c r="AS319" s="1">
        <f t="shared" si="14"/>
        <v>1</v>
      </c>
      <c r="AT319" s="1" t="s">
        <v>112</v>
      </c>
      <c r="AU319" s="291">
        <v>43497</v>
      </c>
      <c r="AV319" s="17">
        <f t="shared" si="16"/>
        <v>16000</v>
      </c>
      <c r="AW319">
        <f t="shared" si="22"/>
        <v>2</v>
      </c>
    </row>
    <row r="320" spans="1:71" ht="15.75" customHeight="1">
      <c r="A320" s="1"/>
      <c r="B320" s="1" t="s">
        <v>103</v>
      </c>
      <c r="C320" s="101" t="s">
        <v>104</v>
      </c>
      <c r="D320" s="101" t="s">
        <v>104</v>
      </c>
      <c r="E320" s="101" t="s">
        <v>790</v>
      </c>
      <c r="F320" s="101"/>
      <c r="G320" s="101" t="s">
        <v>733</v>
      </c>
      <c r="H320" s="101"/>
      <c r="I320" s="102" t="s">
        <v>1484</v>
      </c>
      <c r="J320" s="292">
        <v>43417</v>
      </c>
      <c r="K320" s="104">
        <f t="shared" si="20"/>
        <v>11</v>
      </c>
      <c r="L320" s="101" t="s">
        <v>1306</v>
      </c>
      <c r="M320" s="128">
        <v>43417</v>
      </c>
      <c r="N320" s="101" t="s">
        <v>755</v>
      </c>
      <c r="O320" s="101" t="s">
        <v>1061</v>
      </c>
      <c r="P320" s="128">
        <v>43418</v>
      </c>
      <c r="Q320" s="101" t="s">
        <v>1485</v>
      </c>
      <c r="R320" s="101"/>
      <c r="S320" s="106"/>
      <c r="T320" s="302"/>
      <c r="U320" s="106">
        <v>0</v>
      </c>
      <c r="V320" s="107" t="s">
        <v>441</v>
      </c>
      <c r="W320" s="101" t="s">
        <v>122</v>
      </c>
      <c r="X320" s="107"/>
      <c r="Y320" s="108"/>
      <c r="Z320" s="133">
        <f>U320/0.945</f>
        <v>0</v>
      </c>
      <c r="AA320" s="109"/>
      <c r="AB320" s="101"/>
      <c r="AC320" s="106" t="s">
        <v>1013</v>
      </c>
      <c r="AD320" s="101" t="s">
        <v>201</v>
      </c>
      <c r="AE320" s="106" t="s">
        <v>297</v>
      </c>
      <c r="AF320" s="110" t="e">
        <f t="shared" si="17"/>
        <v>#VALUE!</v>
      </c>
      <c r="AG320" s="292"/>
      <c r="AH320" s="101"/>
      <c r="AI320" s="106"/>
      <c r="AJ320" s="101"/>
      <c r="AK320" s="101">
        <v>0</v>
      </c>
      <c r="AL320" s="101" t="s">
        <v>122</v>
      </c>
      <c r="AM320" s="101"/>
      <c r="AN320" s="292"/>
      <c r="AO320" s="101"/>
      <c r="AP320" s="101"/>
      <c r="AQ320" s="292"/>
      <c r="AR320" s="106"/>
      <c r="AS320" s="1">
        <f t="shared" si="14"/>
        <v>0</v>
      </c>
      <c r="AT320" s="101" t="s">
        <v>888</v>
      </c>
      <c r="AU320" s="292"/>
      <c r="AV320" s="143">
        <f t="shared" si="16"/>
        <v>0</v>
      </c>
      <c r="AW320">
        <f t="shared" si="22"/>
        <v>1</v>
      </c>
      <c r="AX320" s="101"/>
      <c r="AY320" s="101"/>
      <c r="AZ320" s="101"/>
      <c r="BA320" s="101"/>
      <c r="BB320" s="101"/>
      <c r="BC320" s="101"/>
      <c r="BD320" s="101"/>
      <c r="BE320" s="185"/>
      <c r="BF320" s="185"/>
      <c r="BG320" s="185"/>
      <c r="BH320" s="185"/>
      <c r="BI320" s="185"/>
      <c r="BJ320" s="101"/>
      <c r="BK320" s="101"/>
      <c r="BL320" s="101"/>
      <c r="BM320" s="101"/>
      <c r="BN320" s="101"/>
      <c r="BO320" s="101"/>
      <c r="BP320" s="101"/>
      <c r="BQ320" s="101"/>
      <c r="BR320" s="101"/>
      <c r="BS320" s="101"/>
    </row>
    <row r="321" spans="1:71" ht="15.75" customHeight="1">
      <c r="A321" s="1"/>
      <c r="B321" s="1" t="s">
        <v>103</v>
      </c>
      <c r="C321" s="1" t="s">
        <v>255</v>
      </c>
      <c r="D321" s="1" t="s">
        <v>104</v>
      </c>
      <c r="E321" s="1" t="s">
        <v>790</v>
      </c>
      <c r="G321" s="1" t="s">
        <v>1045</v>
      </c>
      <c r="I321" s="30" t="s">
        <v>1486</v>
      </c>
      <c r="J321" s="291">
        <v>43417</v>
      </c>
      <c r="K321" s="20">
        <f t="shared" si="20"/>
        <v>11</v>
      </c>
      <c r="L321" s="1" t="s">
        <v>1221</v>
      </c>
      <c r="M321" s="93">
        <v>43417</v>
      </c>
      <c r="N321" s="1" t="s">
        <v>900</v>
      </c>
      <c r="O321" s="1" t="s">
        <v>741</v>
      </c>
      <c r="P321" s="93">
        <v>43419</v>
      </c>
      <c r="Q321" s="1" t="s">
        <v>1487</v>
      </c>
      <c r="R321" s="1">
        <v>167</v>
      </c>
      <c r="S321" s="10" t="s">
        <v>71</v>
      </c>
      <c r="T321" s="299"/>
      <c r="U321" s="10">
        <v>47000</v>
      </c>
      <c r="V321" s="12" t="s">
        <v>441</v>
      </c>
      <c r="W321" s="1" t="s">
        <v>122</v>
      </c>
      <c r="X321" s="12"/>
      <c r="Y321" s="13"/>
      <c r="Z321" s="133">
        <v>49740</v>
      </c>
      <c r="AA321" s="15"/>
      <c r="AC321" s="10" t="s">
        <v>1013</v>
      </c>
      <c r="AD321" s="1" t="s">
        <v>201</v>
      </c>
      <c r="AE321" s="10" t="s">
        <v>126</v>
      </c>
      <c r="AF321" s="19" t="e">
        <f t="shared" si="17"/>
        <v>#VALUE!</v>
      </c>
      <c r="AG321" s="291">
        <v>43426</v>
      </c>
      <c r="AH321" s="1" t="s">
        <v>309</v>
      </c>
      <c r="AI321" s="10">
        <v>321</v>
      </c>
      <c r="AJ321" s="93">
        <v>43417</v>
      </c>
      <c r="AK321" s="1">
        <v>55000</v>
      </c>
      <c r="AL321" s="1" t="s">
        <v>122</v>
      </c>
      <c r="AM321" s="1">
        <v>321</v>
      </c>
      <c r="AN321" s="291">
        <v>43419</v>
      </c>
      <c r="AP321" s="1" t="s">
        <v>1488</v>
      </c>
      <c r="AQ321" s="291">
        <v>43430</v>
      </c>
      <c r="AR321" s="80">
        <v>43440</v>
      </c>
      <c r="AS321" s="1">
        <f t="shared" si="14"/>
        <v>49</v>
      </c>
      <c r="AT321" s="1" t="s">
        <v>112</v>
      </c>
      <c r="AU321" s="291">
        <v>43440</v>
      </c>
      <c r="AV321" s="134">
        <f t="shared" si="16"/>
        <v>5260</v>
      </c>
      <c r="AW321">
        <f t="shared" si="22"/>
        <v>12</v>
      </c>
    </row>
    <row r="322" spans="1:71" ht="15.75" customHeight="1">
      <c r="A322" s="1"/>
      <c r="B322" s="1" t="s">
        <v>103</v>
      </c>
      <c r="C322" s="1" t="s">
        <v>255</v>
      </c>
      <c r="D322" s="1" t="s">
        <v>104</v>
      </c>
      <c r="E322" s="1" t="s">
        <v>790</v>
      </c>
      <c r="G322" s="1" t="s">
        <v>1489</v>
      </c>
      <c r="I322" s="30" t="s">
        <v>1490</v>
      </c>
      <c r="J322" s="291">
        <v>43417</v>
      </c>
      <c r="K322" s="20">
        <f t="shared" si="20"/>
        <v>11</v>
      </c>
      <c r="L322" s="1" t="s">
        <v>1491</v>
      </c>
      <c r="M322" s="93">
        <v>43418</v>
      </c>
      <c r="N322" s="1" t="s">
        <v>915</v>
      </c>
      <c r="O322" s="1" t="s">
        <v>940</v>
      </c>
      <c r="P322" s="1" t="s">
        <v>1492</v>
      </c>
      <c r="Q322" s="1" t="s">
        <v>1493</v>
      </c>
      <c r="R322" s="1">
        <v>104</v>
      </c>
      <c r="S322" s="10" t="s">
        <v>71</v>
      </c>
      <c r="T322" s="299">
        <v>43421</v>
      </c>
      <c r="U322" s="10">
        <v>85000</v>
      </c>
      <c r="V322" s="12" t="s">
        <v>441</v>
      </c>
      <c r="W322" s="1" t="s">
        <v>122</v>
      </c>
      <c r="X322" s="12"/>
      <c r="Y322" s="13"/>
      <c r="Z322" s="133">
        <f>U322/0.945</f>
        <v>89947.089947089946</v>
      </c>
      <c r="AA322" s="15"/>
      <c r="AB322" s="1" t="s">
        <v>71</v>
      </c>
      <c r="AC322" s="10" t="s">
        <v>1013</v>
      </c>
      <c r="AD322" s="1" t="s">
        <v>201</v>
      </c>
      <c r="AE322" s="10" t="s">
        <v>126</v>
      </c>
      <c r="AF322" s="19" t="e">
        <f t="shared" si="17"/>
        <v>#VALUE!</v>
      </c>
      <c r="AG322" s="291">
        <v>43490</v>
      </c>
      <c r="AH322" s="1" t="s">
        <v>1494</v>
      </c>
      <c r="AI322" s="10">
        <v>329</v>
      </c>
      <c r="AJ322" s="93">
        <v>43418</v>
      </c>
      <c r="AK322" s="1">
        <v>95000</v>
      </c>
      <c r="AL322" s="1" t="s">
        <v>122</v>
      </c>
      <c r="AM322" s="1">
        <v>329</v>
      </c>
      <c r="AN322" s="291">
        <v>43421</v>
      </c>
      <c r="AP322" s="30" t="s">
        <v>1495</v>
      </c>
      <c r="AQ322" s="291">
        <v>43432</v>
      </c>
      <c r="AR322" s="31">
        <v>43102</v>
      </c>
      <c r="AS322" s="1">
        <f t="shared" si="14"/>
        <v>1</v>
      </c>
      <c r="AT322" s="1" t="s">
        <v>112</v>
      </c>
      <c r="AU322" s="291">
        <v>43504</v>
      </c>
      <c r="AV322" s="134">
        <f t="shared" si="16"/>
        <v>5052.9100529100542</v>
      </c>
      <c r="AW322">
        <f t="shared" si="22"/>
        <v>2</v>
      </c>
    </row>
    <row r="323" spans="1:71" ht="15.75" customHeight="1">
      <c r="A323" s="1"/>
      <c r="B323" s="1" t="s">
        <v>103</v>
      </c>
      <c r="C323" s="1" t="s">
        <v>104</v>
      </c>
      <c r="D323" s="1" t="s">
        <v>107</v>
      </c>
      <c r="E323" s="1" t="s">
        <v>790</v>
      </c>
      <c r="G323" s="1" t="s">
        <v>268</v>
      </c>
      <c r="I323" s="30" t="s">
        <v>1496</v>
      </c>
      <c r="J323" s="291">
        <v>43418</v>
      </c>
      <c r="K323" s="20">
        <f t="shared" si="20"/>
        <v>11</v>
      </c>
      <c r="L323" s="1" t="s">
        <v>1497</v>
      </c>
      <c r="M323" s="93">
        <v>43420</v>
      </c>
      <c r="N323" s="1" t="s">
        <v>1498</v>
      </c>
      <c r="O323" s="1" t="s">
        <v>1138</v>
      </c>
      <c r="P323" s="93">
        <v>43424</v>
      </c>
      <c r="Q323" s="1" t="s">
        <v>879</v>
      </c>
      <c r="R323" s="1">
        <v>303</v>
      </c>
      <c r="S323" s="10" t="s">
        <v>71</v>
      </c>
      <c r="T323" s="299">
        <v>43424</v>
      </c>
      <c r="U323" s="10">
        <v>107000</v>
      </c>
      <c r="V323" s="12" t="s">
        <v>121</v>
      </c>
      <c r="W323" s="1" t="s">
        <v>122</v>
      </c>
      <c r="X323" s="12"/>
      <c r="Y323" s="13"/>
      <c r="Z323" s="133">
        <v>107000</v>
      </c>
      <c r="AA323" s="15"/>
      <c r="AC323" s="10">
        <v>10</v>
      </c>
      <c r="AD323" s="1" t="s">
        <v>125</v>
      </c>
      <c r="AE323" s="10" t="s">
        <v>637</v>
      </c>
      <c r="AF323" s="19" t="e">
        <f t="shared" si="17"/>
        <v>#VALUE!</v>
      </c>
      <c r="AG323" s="291">
        <v>43438</v>
      </c>
      <c r="AI323" s="10">
        <v>338</v>
      </c>
      <c r="AJ323" s="93">
        <v>43420</v>
      </c>
      <c r="AK323" s="1">
        <v>123000</v>
      </c>
      <c r="AL323" s="1" t="s">
        <v>122</v>
      </c>
      <c r="AM323" s="1">
        <v>338</v>
      </c>
      <c r="AN323" s="291">
        <v>43789</v>
      </c>
      <c r="AR323" s="10"/>
      <c r="AS323" s="1">
        <f t="shared" si="14"/>
        <v>0</v>
      </c>
      <c r="AT323" s="1" t="s">
        <v>112</v>
      </c>
      <c r="AU323" s="291">
        <v>43458</v>
      </c>
      <c r="AV323" s="134">
        <f t="shared" si="16"/>
        <v>16000</v>
      </c>
      <c r="AW323">
        <f t="shared" si="22"/>
        <v>12</v>
      </c>
    </row>
    <row r="324" spans="1:71" ht="15.75" customHeight="1">
      <c r="A324" s="1"/>
      <c r="B324" s="1" t="s">
        <v>103</v>
      </c>
      <c r="C324" s="1" t="s">
        <v>912</v>
      </c>
      <c r="D324" s="1" t="s">
        <v>104</v>
      </c>
      <c r="E324" s="1" t="s">
        <v>790</v>
      </c>
      <c r="G324" s="1" t="s">
        <v>1027</v>
      </c>
      <c r="I324" s="30" t="s">
        <v>1499</v>
      </c>
      <c r="J324" s="291">
        <v>43417</v>
      </c>
      <c r="K324" s="20">
        <f t="shared" si="20"/>
        <v>11</v>
      </c>
      <c r="L324" s="1" t="s">
        <v>1500</v>
      </c>
      <c r="M324" s="93">
        <v>43420</v>
      </c>
      <c r="N324" s="1" t="s">
        <v>116</v>
      </c>
      <c r="O324" s="1" t="s">
        <v>1501</v>
      </c>
      <c r="P324" s="93">
        <v>43423</v>
      </c>
      <c r="Q324" s="1" t="s">
        <v>1502</v>
      </c>
      <c r="R324" s="1">
        <v>54</v>
      </c>
      <c r="S324" s="10" t="s">
        <v>71</v>
      </c>
      <c r="T324" s="299">
        <v>43423</v>
      </c>
      <c r="U324" s="10">
        <v>25000</v>
      </c>
      <c r="V324" s="12" t="s">
        <v>441</v>
      </c>
      <c r="W324" s="1" t="s">
        <v>122</v>
      </c>
      <c r="X324" s="12"/>
      <c r="Y324" s="13"/>
      <c r="Z324" s="133">
        <f>U324/0.945</f>
        <v>26455.026455026455</v>
      </c>
      <c r="AA324" s="15"/>
      <c r="AC324" s="10" t="s">
        <v>1013</v>
      </c>
      <c r="AD324" s="1" t="s">
        <v>201</v>
      </c>
      <c r="AE324" s="10" t="s">
        <v>126</v>
      </c>
      <c r="AF324" s="19" t="e">
        <f t="shared" si="17"/>
        <v>#VALUE!</v>
      </c>
      <c r="AG324" s="291">
        <v>43426</v>
      </c>
      <c r="AH324" s="1" t="s">
        <v>1344</v>
      </c>
      <c r="AI324" s="10">
        <v>335</v>
      </c>
      <c r="AJ324" s="93">
        <v>43420</v>
      </c>
      <c r="AK324" s="1">
        <v>32000</v>
      </c>
      <c r="AL324" s="1" t="s">
        <v>122</v>
      </c>
      <c r="AM324" s="1">
        <v>335</v>
      </c>
      <c r="AN324" s="291">
        <v>43423</v>
      </c>
      <c r="AP324" s="30" t="s">
        <v>1503</v>
      </c>
      <c r="AQ324" s="291">
        <v>43432</v>
      </c>
      <c r="AR324" s="122">
        <v>43448</v>
      </c>
      <c r="AS324" s="1">
        <f t="shared" si="14"/>
        <v>50</v>
      </c>
      <c r="AT324" s="1" t="s">
        <v>112</v>
      </c>
      <c r="AU324" s="291">
        <v>43452</v>
      </c>
      <c r="AV324" s="134">
        <f t="shared" si="16"/>
        <v>5544.9735449735454</v>
      </c>
      <c r="AW324">
        <f t="shared" si="22"/>
        <v>12</v>
      </c>
    </row>
    <row r="325" spans="1:71" ht="15.75" customHeight="1">
      <c r="A325" s="1"/>
      <c r="B325" s="1" t="s">
        <v>103</v>
      </c>
      <c r="C325" s="1" t="s">
        <v>255</v>
      </c>
      <c r="D325" s="1" t="s">
        <v>104</v>
      </c>
      <c r="E325" s="1" t="s">
        <v>790</v>
      </c>
      <c r="G325" s="1" t="s">
        <v>1018</v>
      </c>
      <c r="I325" s="30" t="s">
        <v>1504</v>
      </c>
      <c r="J325" s="291">
        <v>43418</v>
      </c>
      <c r="K325" s="20">
        <f t="shared" si="20"/>
        <v>11</v>
      </c>
      <c r="L325" s="1" t="s">
        <v>185</v>
      </c>
      <c r="M325" s="93">
        <v>43421</v>
      </c>
      <c r="N325" s="1" t="s">
        <v>826</v>
      </c>
      <c r="O325" s="1" t="s">
        <v>454</v>
      </c>
      <c r="P325" s="93">
        <v>43424</v>
      </c>
      <c r="Q325" s="1" t="s">
        <v>1505</v>
      </c>
      <c r="R325" s="1">
        <v>37</v>
      </c>
      <c r="S325" s="10" t="s">
        <v>71</v>
      </c>
      <c r="T325" s="299">
        <v>43424</v>
      </c>
      <c r="U325" s="10">
        <v>62000</v>
      </c>
      <c r="V325" s="12" t="s">
        <v>121</v>
      </c>
      <c r="W325" s="1" t="s">
        <v>122</v>
      </c>
      <c r="X325" s="12"/>
      <c r="Y325" s="13"/>
      <c r="Z325" s="13">
        <v>62000</v>
      </c>
      <c r="AA325" s="15"/>
      <c r="AC325" s="10" t="s">
        <v>1013</v>
      </c>
      <c r="AD325" s="1" t="s">
        <v>201</v>
      </c>
      <c r="AE325" s="10" t="s">
        <v>637</v>
      </c>
      <c r="AF325" s="19" t="e">
        <f t="shared" si="17"/>
        <v>#VALUE!</v>
      </c>
      <c r="AG325" s="291">
        <v>43437</v>
      </c>
      <c r="AI325" s="10">
        <v>326</v>
      </c>
      <c r="AJ325" s="93">
        <v>43421</v>
      </c>
      <c r="AK325" s="1">
        <v>70000</v>
      </c>
      <c r="AL325" s="1" t="s">
        <v>122</v>
      </c>
      <c r="AM325" s="1">
        <v>326</v>
      </c>
      <c r="AN325" s="291">
        <v>43423</v>
      </c>
      <c r="AP325" s="1" t="s">
        <v>877</v>
      </c>
      <c r="AQ325" s="291">
        <v>43425</v>
      </c>
      <c r="AR325" s="10"/>
      <c r="AS325" s="1">
        <f t="shared" si="14"/>
        <v>0</v>
      </c>
      <c r="AT325" s="100" t="s">
        <v>112</v>
      </c>
      <c r="AU325" s="318">
        <v>43426</v>
      </c>
      <c r="AV325" s="17">
        <f t="shared" si="16"/>
        <v>8000</v>
      </c>
      <c r="AW325">
        <f t="shared" si="22"/>
        <v>11</v>
      </c>
    </row>
    <row r="326" spans="1:71" ht="15.75" customHeight="1">
      <c r="A326" s="1"/>
      <c r="B326" s="1" t="s">
        <v>103</v>
      </c>
      <c r="C326" s="1" t="s">
        <v>912</v>
      </c>
      <c r="D326" s="1" t="s">
        <v>104</v>
      </c>
      <c r="E326" s="1" t="s">
        <v>790</v>
      </c>
      <c r="G326" s="1" t="s">
        <v>1027</v>
      </c>
      <c r="I326" s="30" t="s">
        <v>1504</v>
      </c>
      <c r="J326" s="291">
        <v>43418</v>
      </c>
      <c r="K326" s="20">
        <f t="shared" si="20"/>
        <v>11</v>
      </c>
      <c r="L326" s="1" t="s">
        <v>1506</v>
      </c>
      <c r="M326" s="93">
        <v>43419</v>
      </c>
      <c r="N326" s="1" t="s">
        <v>116</v>
      </c>
      <c r="O326" s="1" t="s">
        <v>991</v>
      </c>
      <c r="P326" s="93">
        <v>43420</v>
      </c>
      <c r="Q326" s="1" t="s">
        <v>1507</v>
      </c>
      <c r="R326" s="1">
        <v>110</v>
      </c>
      <c r="S326" s="10" t="s">
        <v>71</v>
      </c>
      <c r="T326" s="299">
        <v>43419</v>
      </c>
      <c r="U326" s="10">
        <v>19000</v>
      </c>
      <c r="V326" s="12" t="s">
        <v>441</v>
      </c>
      <c r="W326" s="1" t="s">
        <v>122</v>
      </c>
      <c r="X326" s="12"/>
      <c r="Y326" s="13"/>
      <c r="Z326" s="133">
        <f>U326/0.945</f>
        <v>20105.820105820108</v>
      </c>
      <c r="AA326" s="15"/>
      <c r="AC326" s="10" t="s">
        <v>1013</v>
      </c>
      <c r="AD326" s="1" t="s">
        <v>201</v>
      </c>
      <c r="AE326" s="10" t="s">
        <v>126</v>
      </c>
      <c r="AF326" s="19" t="e">
        <f t="shared" si="17"/>
        <v>#VALUE!</v>
      </c>
      <c r="AG326" s="291">
        <v>43430</v>
      </c>
      <c r="AH326" s="1" t="s">
        <v>309</v>
      </c>
      <c r="AI326" s="10">
        <v>332</v>
      </c>
      <c r="AJ326" s="93">
        <v>43419</v>
      </c>
      <c r="AK326" s="1">
        <v>30000</v>
      </c>
      <c r="AL326" s="1" t="s">
        <v>122</v>
      </c>
      <c r="AM326" s="1">
        <v>332</v>
      </c>
      <c r="AN326" s="291">
        <v>43419</v>
      </c>
      <c r="AP326" s="1" t="str">
        <f>AP324</f>
        <v>EF001211743RU</v>
      </c>
      <c r="AQ326" s="291">
        <v>43432</v>
      </c>
      <c r="AR326" s="122">
        <v>43448</v>
      </c>
      <c r="AS326" s="1">
        <f t="shared" si="14"/>
        <v>50</v>
      </c>
      <c r="AT326" s="1" t="s">
        <v>112</v>
      </c>
      <c r="AU326" s="291">
        <v>43452</v>
      </c>
      <c r="AV326" s="134">
        <f t="shared" si="16"/>
        <v>9894.1798941798916</v>
      </c>
      <c r="AW326">
        <f t="shared" si="22"/>
        <v>12</v>
      </c>
    </row>
    <row r="327" spans="1:71" ht="15.75" customHeight="1">
      <c r="A327" s="1"/>
      <c r="B327" s="1" t="s">
        <v>103</v>
      </c>
      <c r="C327" s="1" t="s">
        <v>912</v>
      </c>
      <c r="D327" s="1" t="s">
        <v>104</v>
      </c>
      <c r="E327" s="1" t="s">
        <v>790</v>
      </c>
      <c r="G327" s="1" t="s">
        <v>1027</v>
      </c>
      <c r="I327" s="30" t="s">
        <v>1508</v>
      </c>
      <c r="J327" s="291">
        <v>43418</v>
      </c>
      <c r="K327" s="20">
        <f t="shared" si="20"/>
        <v>11</v>
      </c>
      <c r="L327" s="1" t="s">
        <v>456</v>
      </c>
      <c r="M327" s="93">
        <v>43419</v>
      </c>
      <c r="N327" s="1" t="s">
        <v>116</v>
      </c>
      <c r="O327" s="1" t="s">
        <v>1029</v>
      </c>
      <c r="P327" s="93">
        <v>43423</v>
      </c>
      <c r="Q327" s="1" t="s">
        <v>1509</v>
      </c>
      <c r="R327" s="1">
        <v>145</v>
      </c>
      <c r="S327" s="10" t="s">
        <v>71</v>
      </c>
      <c r="T327" s="299">
        <v>43432</v>
      </c>
      <c r="U327" s="10">
        <v>19000</v>
      </c>
      <c r="V327" s="12" t="s">
        <v>441</v>
      </c>
      <c r="W327" s="1" t="s">
        <v>122</v>
      </c>
      <c r="X327" s="12"/>
      <c r="Y327" s="13"/>
      <c r="Z327" s="133">
        <v>19000</v>
      </c>
      <c r="AA327" s="15"/>
      <c r="AB327" s="1" t="s">
        <v>71</v>
      </c>
      <c r="AC327" s="10" t="s">
        <v>1013</v>
      </c>
      <c r="AD327" s="1" t="s">
        <v>201</v>
      </c>
      <c r="AE327" s="10" t="s">
        <v>297</v>
      </c>
      <c r="AF327" s="19" t="e">
        <f t="shared" si="17"/>
        <v>#VALUE!</v>
      </c>
      <c r="AG327" s="291">
        <v>43454</v>
      </c>
      <c r="AH327" s="1" t="s">
        <v>1510</v>
      </c>
      <c r="AI327" s="10">
        <v>330</v>
      </c>
      <c r="AJ327" s="93">
        <v>43419</v>
      </c>
      <c r="AK327" s="1">
        <v>26000</v>
      </c>
      <c r="AL327" s="1" t="s">
        <v>122</v>
      </c>
      <c r="AM327" s="1">
        <v>330</v>
      </c>
      <c r="AN327" s="291">
        <v>43419</v>
      </c>
      <c r="AP327" s="1" t="s">
        <v>1373</v>
      </c>
      <c r="AQ327" s="291">
        <v>43448</v>
      </c>
      <c r="AR327" s="10"/>
      <c r="AS327" s="1">
        <f t="shared" si="14"/>
        <v>0</v>
      </c>
      <c r="AT327" s="1" t="s">
        <v>112</v>
      </c>
      <c r="AU327" s="291">
        <v>43826</v>
      </c>
      <c r="AV327" s="134">
        <f t="shared" si="16"/>
        <v>7000</v>
      </c>
      <c r="AW327">
        <f t="shared" si="22"/>
        <v>12</v>
      </c>
    </row>
    <row r="328" spans="1:71" ht="15.75" customHeight="1">
      <c r="A328" s="1"/>
      <c r="B328" s="1" t="s">
        <v>103</v>
      </c>
      <c r="C328" s="1" t="s">
        <v>912</v>
      </c>
      <c r="D328" s="1" t="s">
        <v>104</v>
      </c>
      <c r="E328" s="1" t="s">
        <v>790</v>
      </c>
      <c r="G328" s="1" t="s">
        <v>1027</v>
      </c>
      <c r="I328" s="30" t="s">
        <v>1508</v>
      </c>
      <c r="J328" s="291">
        <v>43418</v>
      </c>
      <c r="K328" s="20">
        <f t="shared" si="20"/>
        <v>11</v>
      </c>
      <c r="L328" s="1" t="s">
        <v>1511</v>
      </c>
      <c r="M328" s="93">
        <v>43419</v>
      </c>
      <c r="N328" s="1" t="s">
        <v>1512</v>
      </c>
      <c r="O328" s="1" t="s">
        <v>1513</v>
      </c>
      <c r="P328" s="93">
        <v>43423</v>
      </c>
      <c r="Q328" s="1" t="s">
        <v>1514</v>
      </c>
      <c r="R328" s="1">
        <v>381</v>
      </c>
      <c r="S328" s="10" t="s">
        <v>71</v>
      </c>
      <c r="T328" s="299"/>
      <c r="U328" s="10">
        <v>17000</v>
      </c>
      <c r="V328" s="12" t="s">
        <v>441</v>
      </c>
      <c r="W328" s="1" t="s">
        <v>122</v>
      </c>
      <c r="X328" s="12"/>
      <c r="Y328" s="13"/>
      <c r="Z328" s="133">
        <f t="shared" ref="Z328:Z331" si="26">U328/0.945</f>
        <v>17989.417989417991</v>
      </c>
      <c r="AA328" s="15"/>
      <c r="AC328" s="10" t="s">
        <v>1013</v>
      </c>
      <c r="AD328" s="1" t="s">
        <v>201</v>
      </c>
      <c r="AE328" s="10" t="s">
        <v>126</v>
      </c>
      <c r="AF328" s="19" t="e">
        <f t="shared" si="17"/>
        <v>#VALUE!</v>
      </c>
      <c r="AG328" s="291">
        <v>43432</v>
      </c>
      <c r="AH328" s="1" t="s">
        <v>309</v>
      </c>
      <c r="AI328" s="10">
        <v>331</v>
      </c>
      <c r="AJ328" s="93">
        <v>43419</v>
      </c>
      <c r="AK328" s="1">
        <v>25500</v>
      </c>
      <c r="AL328" s="1" t="s">
        <v>122</v>
      </c>
      <c r="AM328" s="1">
        <v>331</v>
      </c>
      <c r="AN328" s="291">
        <v>43423</v>
      </c>
      <c r="AP328" s="1" t="s">
        <v>1373</v>
      </c>
      <c r="AQ328" s="291">
        <v>43448</v>
      </c>
      <c r="AR328" s="10"/>
      <c r="AS328" s="1">
        <f t="shared" si="14"/>
        <v>0</v>
      </c>
      <c r="AT328" s="1" t="s">
        <v>112</v>
      </c>
      <c r="AU328" s="291">
        <v>43826</v>
      </c>
      <c r="AV328" s="134">
        <f t="shared" si="16"/>
        <v>7510.5820105820094</v>
      </c>
      <c r="AW328">
        <f t="shared" si="22"/>
        <v>12</v>
      </c>
    </row>
    <row r="329" spans="1:71" ht="15.75" customHeight="1">
      <c r="A329" s="1"/>
      <c r="B329" s="1" t="s">
        <v>103</v>
      </c>
      <c r="C329" s="1" t="s">
        <v>255</v>
      </c>
      <c r="D329" s="1" t="s">
        <v>107</v>
      </c>
      <c r="E329" s="1" t="s">
        <v>790</v>
      </c>
      <c r="G329" s="1" t="s">
        <v>1489</v>
      </c>
      <c r="I329" s="30" t="s">
        <v>1515</v>
      </c>
      <c r="J329" s="291">
        <v>43419</v>
      </c>
      <c r="K329" s="20">
        <f t="shared" si="20"/>
        <v>11</v>
      </c>
      <c r="L329" s="1" t="s">
        <v>1491</v>
      </c>
      <c r="M329" s="93">
        <v>43420</v>
      </c>
      <c r="N329" s="1" t="s">
        <v>915</v>
      </c>
      <c r="O329" s="1" t="s">
        <v>940</v>
      </c>
      <c r="P329" s="93">
        <v>43423</v>
      </c>
      <c r="Q329" s="1" t="s">
        <v>1516</v>
      </c>
      <c r="R329" s="1" t="s">
        <v>1517</v>
      </c>
      <c r="S329" s="10" t="s">
        <v>71</v>
      </c>
      <c r="T329" s="299">
        <v>43423</v>
      </c>
      <c r="U329" s="10">
        <v>85000</v>
      </c>
      <c r="V329" s="12" t="s">
        <v>441</v>
      </c>
      <c r="W329" s="1" t="s">
        <v>122</v>
      </c>
      <c r="X329" s="12"/>
      <c r="Y329" s="13"/>
      <c r="Z329" s="133">
        <f t="shared" si="26"/>
        <v>89947.089947089946</v>
      </c>
      <c r="AA329" s="15"/>
      <c r="AB329" s="4" t="s">
        <v>112</v>
      </c>
      <c r="AC329" s="10" t="s">
        <v>1013</v>
      </c>
      <c r="AD329" s="1" t="s">
        <v>201</v>
      </c>
      <c r="AE329" s="10" t="s">
        <v>126</v>
      </c>
      <c r="AF329" s="19" t="e">
        <f t="shared" si="17"/>
        <v>#VALUE!</v>
      </c>
      <c r="AG329" s="291">
        <v>43828</v>
      </c>
      <c r="AI329" s="10">
        <v>345</v>
      </c>
      <c r="AJ329" s="93">
        <v>43420</v>
      </c>
      <c r="AK329" s="1">
        <v>95000</v>
      </c>
      <c r="AL329" s="1" t="s">
        <v>122</v>
      </c>
      <c r="AM329" s="1">
        <v>345</v>
      </c>
      <c r="AN329" s="291">
        <v>43423</v>
      </c>
      <c r="AP329" s="41"/>
      <c r="AQ329" s="291">
        <v>43438</v>
      </c>
      <c r="AR329" s="10"/>
      <c r="AS329" s="1">
        <f t="shared" si="14"/>
        <v>0</v>
      </c>
      <c r="AT329" s="1" t="s">
        <v>112</v>
      </c>
      <c r="AU329" s="291">
        <v>43504</v>
      </c>
      <c r="AV329" s="134">
        <f t="shared" si="16"/>
        <v>5052.9100529100542</v>
      </c>
      <c r="AW329">
        <f t="shared" si="22"/>
        <v>2</v>
      </c>
    </row>
    <row r="330" spans="1:71" ht="15.75" customHeight="1">
      <c r="A330" s="1"/>
      <c r="B330" s="1" t="s">
        <v>103</v>
      </c>
      <c r="C330" s="1" t="s">
        <v>255</v>
      </c>
      <c r="D330" s="1" t="s">
        <v>107</v>
      </c>
      <c r="E330" s="1" t="s">
        <v>790</v>
      </c>
      <c r="G330" s="1" t="s">
        <v>1489</v>
      </c>
      <c r="I330" s="30" t="s">
        <v>1518</v>
      </c>
      <c r="J330" s="291">
        <v>43419</v>
      </c>
      <c r="K330" s="20">
        <f t="shared" si="20"/>
        <v>11</v>
      </c>
      <c r="L330" s="1" t="s">
        <v>1491</v>
      </c>
      <c r="M330" s="93">
        <v>43421</v>
      </c>
      <c r="N330" s="1" t="s">
        <v>915</v>
      </c>
      <c r="O330" s="1" t="s">
        <v>940</v>
      </c>
      <c r="P330" s="93">
        <v>43424</v>
      </c>
      <c r="Q330" s="1" t="s">
        <v>1516</v>
      </c>
      <c r="R330" s="4" t="s">
        <v>1519</v>
      </c>
      <c r="S330" s="10"/>
      <c r="T330" s="299"/>
      <c r="U330" s="10">
        <v>85000</v>
      </c>
      <c r="V330" s="12" t="s">
        <v>441</v>
      </c>
      <c r="W330" s="1" t="s">
        <v>122</v>
      </c>
      <c r="X330" s="12">
        <f>15000+15000+15000+20000</f>
        <v>65000</v>
      </c>
      <c r="Y330" s="13"/>
      <c r="Z330" s="133">
        <f t="shared" si="26"/>
        <v>89947.089947089946</v>
      </c>
      <c r="AA330" s="15"/>
      <c r="AC330" s="10" t="s">
        <v>1013</v>
      </c>
      <c r="AD330" s="1" t="s">
        <v>201</v>
      </c>
      <c r="AE330" s="86"/>
      <c r="AF330" s="19">
        <f t="shared" si="17"/>
        <v>0</v>
      </c>
      <c r="AI330" s="10">
        <v>344</v>
      </c>
      <c r="AJ330" s="93">
        <v>43421</v>
      </c>
      <c r="AK330" s="1">
        <v>95000</v>
      </c>
      <c r="AL330" s="1" t="s">
        <v>122</v>
      </c>
      <c r="AM330" s="1">
        <v>344</v>
      </c>
      <c r="AN330" s="291">
        <v>43424</v>
      </c>
      <c r="AP330" s="1" t="s">
        <v>1373</v>
      </c>
      <c r="AQ330" s="291">
        <v>43448</v>
      </c>
      <c r="AR330" s="10"/>
      <c r="AS330" s="1">
        <f t="shared" si="14"/>
        <v>0</v>
      </c>
      <c r="AT330" s="1" t="s">
        <v>112</v>
      </c>
      <c r="AU330" s="291">
        <v>43504</v>
      </c>
      <c r="AV330" s="134">
        <f t="shared" si="16"/>
        <v>5052.9100529100542</v>
      </c>
      <c r="AW330">
        <f t="shared" si="22"/>
        <v>2</v>
      </c>
      <c r="AY330" s="4">
        <v>1</v>
      </c>
      <c r="AZ330" s="1"/>
      <c r="BA330" s="1">
        <v>15000</v>
      </c>
      <c r="BB330" s="93">
        <v>43828</v>
      </c>
      <c r="BM330" s="1"/>
      <c r="BN330" s="7"/>
      <c r="BO330" s="7"/>
      <c r="BP330" s="7"/>
    </row>
    <row r="331" spans="1:71" ht="15.75" customHeight="1">
      <c r="A331" s="1"/>
      <c r="B331" s="1" t="s">
        <v>103</v>
      </c>
      <c r="C331" s="1" t="s">
        <v>255</v>
      </c>
      <c r="D331" s="1" t="s">
        <v>107</v>
      </c>
      <c r="E331" s="1" t="s">
        <v>790</v>
      </c>
      <c r="G331" s="1" t="s">
        <v>1489</v>
      </c>
      <c r="I331" s="30" t="s">
        <v>1520</v>
      </c>
      <c r="J331" s="291">
        <v>43419</v>
      </c>
      <c r="K331" s="20">
        <f t="shared" si="20"/>
        <v>11</v>
      </c>
      <c r="L331" s="1" t="s">
        <v>1491</v>
      </c>
      <c r="M331" s="93">
        <v>43420</v>
      </c>
      <c r="N331" s="1" t="s">
        <v>915</v>
      </c>
      <c r="O331" s="1" t="s">
        <v>940</v>
      </c>
      <c r="P331" s="93">
        <v>43423</v>
      </c>
      <c r="Q331" s="1" t="s">
        <v>1521</v>
      </c>
      <c r="R331" s="4">
        <v>982</v>
      </c>
      <c r="S331" s="10"/>
      <c r="T331" s="299">
        <v>43425</v>
      </c>
      <c r="U331" s="10">
        <v>85000</v>
      </c>
      <c r="V331" s="12" t="s">
        <v>441</v>
      </c>
      <c r="W331" s="1" t="s">
        <v>122</v>
      </c>
      <c r="X331" s="12"/>
      <c r="Y331" s="13"/>
      <c r="Z331" s="133">
        <f t="shared" si="26"/>
        <v>89947.089947089946</v>
      </c>
      <c r="AA331" s="15"/>
      <c r="AB331" s="4" t="s">
        <v>71</v>
      </c>
      <c r="AC331" s="10" t="s">
        <v>1013</v>
      </c>
      <c r="AD331" s="4" t="s">
        <v>125</v>
      </c>
      <c r="AE331" s="86" t="s">
        <v>297</v>
      </c>
      <c r="AF331" s="19" t="e">
        <f t="shared" si="17"/>
        <v>#VALUE!</v>
      </c>
      <c r="AI331" s="10">
        <v>346</v>
      </c>
      <c r="AJ331" s="93">
        <v>43420</v>
      </c>
      <c r="AK331" s="1">
        <v>95000</v>
      </c>
      <c r="AL331" s="1" t="s">
        <v>122</v>
      </c>
      <c r="AM331" s="1">
        <v>346</v>
      </c>
      <c r="AN331" s="291">
        <v>43423</v>
      </c>
      <c r="AP331" s="1" t="s">
        <v>1373</v>
      </c>
      <c r="AQ331" s="291">
        <v>43448</v>
      </c>
      <c r="AR331" s="10"/>
      <c r="AS331" s="1">
        <f t="shared" si="14"/>
        <v>0</v>
      </c>
      <c r="AT331" s="1" t="s">
        <v>112</v>
      </c>
      <c r="AU331" s="291">
        <v>43504</v>
      </c>
      <c r="AV331" s="134">
        <f t="shared" si="16"/>
        <v>5052.9100529100542</v>
      </c>
      <c r="AW331">
        <f t="shared" si="22"/>
        <v>2</v>
      </c>
    </row>
    <row r="332" spans="1:71" ht="15.75" customHeight="1">
      <c r="A332" s="1"/>
      <c r="B332" s="1" t="s">
        <v>103</v>
      </c>
      <c r="C332" s="1" t="s">
        <v>912</v>
      </c>
      <c r="D332" s="1" t="s">
        <v>104</v>
      </c>
      <c r="E332" s="1" t="s">
        <v>790</v>
      </c>
      <c r="G332" s="1" t="s">
        <v>1027</v>
      </c>
      <c r="I332" s="30" t="s">
        <v>1522</v>
      </c>
      <c r="J332" s="291">
        <v>43419</v>
      </c>
      <c r="K332" s="20">
        <f t="shared" si="20"/>
        <v>11</v>
      </c>
      <c r="L332" s="1" t="s">
        <v>185</v>
      </c>
      <c r="M332" s="93">
        <v>43420</v>
      </c>
      <c r="N332" s="1" t="s">
        <v>1030</v>
      </c>
      <c r="O332" s="8" t="s">
        <v>1523</v>
      </c>
      <c r="P332" s="93">
        <v>43422</v>
      </c>
      <c r="Q332" s="1" t="s">
        <v>1524</v>
      </c>
      <c r="R332" s="1">
        <v>846</v>
      </c>
      <c r="S332" s="10" t="s">
        <v>71</v>
      </c>
      <c r="T332" s="299"/>
      <c r="U332" s="10">
        <v>53000</v>
      </c>
      <c r="V332" s="12" t="s">
        <v>441</v>
      </c>
      <c r="W332" s="1" t="s">
        <v>122</v>
      </c>
      <c r="X332" s="12"/>
      <c r="Y332" s="13"/>
      <c r="Z332" s="133">
        <v>56090</v>
      </c>
      <c r="AA332" s="15"/>
      <c r="AC332" s="10" t="s">
        <v>1013</v>
      </c>
      <c r="AD332" s="1" t="s">
        <v>201</v>
      </c>
      <c r="AE332" s="10" t="s">
        <v>126</v>
      </c>
      <c r="AF332" s="19" t="e">
        <f t="shared" si="17"/>
        <v>#VALUE!</v>
      </c>
      <c r="AG332" s="291">
        <v>43430</v>
      </c>
      <c r="AH332" s="1" t="s">
        <v>309</v>
      </c>
      <c r="AI332" s="10">
        <v>333</v>
      </c>
      <c r="AJ332" s="93">
        <v>43420</v>
      </c>
      <c r="AK332" s="1">
        <v>63000</v>
      </c>
      <c r="AL332" s="1" t="s">
        <v>122</v>
      </c>
      <c r="AM332" s="1">
        <v>333</v>
      </c>
      <c r="AN332" s="291">
        <v>43421</v>
      </c>
      <c r="AP332" s="1" t="s">
        <v>1373</v>
      </c>
      <c r="AQ332" s="291">
        <v>43448</v>
      </c>
      <c r="AR332" s="10"/>
      <c r="AS332" s="1">
        <f t="shared" si="14"/>
        <v>0</v>
      </c>
      <c r="AT332" s="1" t="s">
        <v>112</v>
      </c>
      <c r="AU332" s="291">
        <v>43826</v>
      </c>
      <c r="AV332" s="134">
        <f t="shared" si="16"/>
        <v>6910</v>
      </c>
      <c r="AW332">
        <f t="shared" si="22"/>
        <v>12</v>
      </c>
    </row>
    <row r="333" spans="1:71" ht="27.75" customHeight="1">
      <c r="A333" s="1"/>
      <c r="B333" s="1" t="s">
        <v>103</v>
      </c>
      <c r="C333" s="1" t="s">
        <v>104</v>
      </c>
      <c r="D333" s="1" t="s">
        <v>104</v>
      </c>
      <c r="E333" s="1" t="s">
        <v>790</v>
      </c>
      <c r="G333" s="1" t="s">
        <v>111</v>
      </c>
      <c r="I333" s="30" t="s">
        <v>1525</v>
      </c>
      <c r="J333" s="291">
        <v>43419</v>
      </c>
      <c r="K333" s="20">
        <f t="shared" si="20"/>
        <v>11</v>
      </c>
      <c r="L333" s="1" t="s">
        <v>1526</v>
      </c>
      <c r="M333" s="93">
        <v>43420</v>
      </c>
      <c r="N333" s="1" t="s">
        <v>116</v>
      </c>
      <c r="O333" s="8" t="s">
        <v>1527</v>
      </c>
      <c r="P333" s="93">
        <v>43423</v>
      </c>
      <c r="Q333" s="8" t="s">
        <v>1528</v>
      </c>
      <c r="R333" s="1">
        <v>1762</v>
      </c>
      <c r="S333" s="10" t="s">
        <v>71</v>
      </c>
      <c r="T333" s="299">
        <v>43423</v>
      </c>
      <c r="U333" s="10">
        <v>90000</v>
      </c>
      <c r="V333" s="12" t="s">
        <v>121</v>
      </c>
      <c r="W333" s="1" t="s">
        <v>122</v>
      </c>
      <c r="X333" s="12"/>
      <c r="Y333" s="13"/>
      <c r="Z333" s="133">
        <v>90000</v>
      </c>
      <c r="AA333" s="15"/>
      <c r="AB333" s="1" t="s">
        <v>71</v>
      </c>
      <c r="AC333" s="10" t="s">
        <v>1013</v>
      </c>
      <c r="AD333" s="1" t="s">
        <v>201</v>
      </c>
      <c r="AE333" s="10" t="s">
        <v>374</v>
      </c>
      <c r="AF333" s="19" t="e">
        <f t="shared" si="17"/>
        <v>#VALUE!</v>
      </c>
      <c r="AG333" s="291">
        <v>43802</v>
      </c>
      <c r="AI333" s="10">
        <v>336</v>
      </c>
      <c r="AJ333" s="93">
        <v>43420</v>
      </c>
      <c r="AK333" s="1">
        <v>100000</v>
      </c>
      <c r="AL333" s="1" t="s">
        <v>122</v>
      </c>
      <c r="AM333" s="1">
        <v>336</v>
      </c>
      <c r="AN333" s="291">
        <v>43423</v>
      </c>
      <c r="AP333" s="1" t="s">
        <v>1529</v>
      </c>
      <c r="AQ333" s="291">
        <v>43434</v>
      </c>
      <c r="AR333" s="10"/>
      <c r="AS333" s="1">
        <f t="shared" si="14"/>
        <v>0</v>
      </c>
      <c r="AT333" s="1" t="s">
        <v>112</v>
      </c>
      <c r="AU333" s="291">
        <v>43447</v>
      </c>
      <c r="AV333" s="134">
        <f t="shared" si="16"/>
        <v>10000</v>
      </c>
      <c r="AW333">
        <f t="shared" si="22"/>
        <v>12</v>
      </c>
    </row>
    <row r="334" spans="1:71" ht="15.75" customHeight="1">
      <c r="A334" s="1"/>
      <c r="B334" s="1" t="s">
        <v>103</v>
      </c>
      <c r="C334" s="1" t="s">
        <v>714</v>
      </c>
      <c r="D334" s="1" t="s">
        <v>104</v>
      </c>
      <c r="E334" s="1" t="s">
        <v>790</v>
      </c>
      <c r="G334" s="1" t="s">
        <v>1530</v>
      </c>
      <c r="I334" s="30" t="s">
        <v>1531</v>
      </c>
      <c r="J334" s="291">
        <v>43419</v>
      </c>
      <c r="K334" s="20">
        <f t="shared" si="20"/>
        <v>11</v>
      </c>
      <c r="L334" s="1" t="s">
        <v>454</v>
      </c>
      <c r="M334" s="93">
        <v>43419</v>
      </c>
      <c r="N334" s="1" t="s">
        <v>1532</v>
      </c>
      <c r="O334" s="1" t="s">
        <v>1101</v>
      </c>
      <c r="P334" s="93">
        <v>43420</v>
      </c>
      <c r="Q334" s="1" t="s">
        <v>1533</v>
      </c>
      <c r="R334" s="1">
        <v>107</v>
      </c>
      <c r="S334" s="10" t="s">
        <v>71</v>
      </c>
      <c r="T334" s="299">
        <v>43421</v>
      </c>
      <c r="U334" s="10">
        <v>23000</v>
      </c>
      <c r="V334" s="12" t="s">
        <v>441</v>
      </c>
      <c r="W334" s="1" t="s">
        <v>122</v>
      </c>
      <c r="X334" s="12"/>
      <c r="Y334" s="13"/>
      <c r="Z334" s="133">
        <v>24340</v>
      </c>
      <c r="AA334" s="15"/>
      <c r="AC334" s="10" t="s">
        <v>1013</v>
      </c>
      <c r="AD334" s="1" t="s">
        <v>201</v>
      </c>
      <c r="AE334" s="10" t="s">
        <v>126</v>
      </c>
      <c r="AF334" s="19" t="e">
        <f t="shared" si="17"/>
        <v>#VALUE!</v>
      </c>
      <c r="AG334" s="291">
        <v>43426</v>
      </c>
      <c r="AH334" s="1" t="s">
        <v>309</v>
      </c>
      <c r="AI334" s="10">
        <v>310</v>
      </c>
      <c r="AJ334" s="93">
        <v>43419</v>
      </c>
      <c r="AK334" s="1">
        <v>27500</v>
      </c>
      <c r="AL334" s="1" t="s">
        <v>122</v>
      </c>
      <c r="AM334" s="1">
        <v>310</v>
      </c>
      <c r="AN334" s="291">
        <v>43420</v>
      </c>
      <c r="AP334" s="1" t="s">
        <v>246</v>
      </c>
      <c r="AR334" s="10"/>
      <c r="AS334" s="1">
        <f t="shared" si="14"/>
        <v>0</v>
      </c>
      <c r="AT334" s="1" t="s">
        <v>112</v>
      </c>
      <c r="AU334" s="291">
        <v>43426</v>
      </c>
      <c r="AV334" s="134">
        <f t="shared" si="16"/>
        <v>3160</v>
      </c>
      <c r="AW334">
        <f t="shared" si="22"/>
        <v>11</v>
      </c>
    </row>
    <row r="335" spans="1:71" ht="15.75" customHeight="1">
      <c r="A335" s="1"/>
      <c r="B335" s="1" t="s">
        <v>103</v>
      </c>
      <c r="C335" s="1" t="s">
        <v>255</v>
      </c>
      <c r="D335" s="1" t="s">
        <v>107</v>
      </c>
      <c r="E335" s="1" t="s">
        <v>790</v>
      </c>
      <c r="G335" s="1" t="s">
        <v>1352</v>
      </c>
      <c r="I335" s="30" t="s">
        <v>1534</v>
      </c>
      <c r="J335" s="291">
        <v>43420</v>
      </c>
      <c r="K335" s="20">
        <f t="shared" si="20"/>
        <v>11</v>
      </c>
      <c r="L335" s="8" t="s">
        <v>1535</v>
      </c>
      <c r="M335" s="93">
        <v>43424</v>
      </c>
      <c r="N335" s="1" t="s">
        <v>1536</v>
      </c>
      <c r="O335" s="1" t="s">
        <v>735</v>
      </c>
      <c r="P335" s="1" t="s">
        <v>1537</v>
      </c>
      <c r="Q335" s="1" t="s">
        <v>1538</v>
      </c>
      <c r="R335" s="1">
        <v>224</v>
      </c>
      <c r="S335" s="10" t="s">
        <v>71</v>
      </c>
      <c r="T335" s="299">
        <v>43427</v>
      </c>
      <c r="U335" s="10">
        <v>69000</v>
      </c>
      <c r="V335" s="12" t="s">
        <v>441</v>
      </c>
      <c r="W335" s="1" t="s">
        <v>122</v>
      </c>
      <c r="X335" s="12"/>
      <c r="Y335" s="13"/>
      <c r="Z335" s="133">
        <f t="shared" ref="Z335:Z337" si="27">U335/0.945</f>
        <v>73015.873015873018</v>
      </c>
      <c r="AA335" s="15"/>
      <c r="AB335" s="1" t="s">
        <v>71</v>
      </c>
      <c r="AC335" s="10" t="s">
        <v>1013</v>
      </c>
      <c r="AD335" s="1" t="s">
        <v>125</v>
      </c>
      <c r="AE335" s="10" t="s">
        <v>1090</v>
      </c>
      <c r="AF335" s="19" t="e">
        <f t="shared" si="17"/>
        <v>#VALUE!</v>
      </c>
      <c r="AG335" s="291">
        <v>43796</v>
      </c>
      <c r="AH335" s="1" t="s">
        <v>309</v>
      </c>
      <c r="AI335" s="10">
        <v>366</v>
      </c>
      <c r="AJ335" s="93">
        <v>43424</v>
      </c>
      <c r="AK335" s="1">
        <v>76000</v>
      </c>
      <c r="AL335" s="1" t="s">
        <v>122</v>
      </c>
      <c r="AM335" s="1">
        <v>366</v>
      </c>
      <c r="AN335" s="291">
        <v>43426</v>
      </c>
      <c r="AR335" s="10"/>
      <c r="AS335" s="1">
        <f t="shared" si="14"/>
        <v>0</v>
      </c>
      <c r="AT335" s="1" t="s">
        <v>112</v>
      </c>
      <c r="AU335" s="291">
        <v>43475</v>
      </c>
      <c r="AV335" s="134">
        <f t="shared" si="16"/>
        <v>2984.1269841269823</v>
      </c>
      <c r="AW335">
        <f t="shared" si="22"/>
        <v>1</v>
      </c>
    </row>
    <row r="336" spans="1:71" ht="15.75" customHeight="1">
      <c r="A336" s="1"/>
      <c r="B336" s="1" t="s">
        <v>103</v>
      </c>
      <c r="C336" s="1" t="s">
        <v>912</v>
      </c>
      <c r="D336" s="1" t="s">
        <v>104</v>
      </c>
      <c r="E336" s="1" t="s">
        <v>790</v>
      </c>
      <c r="G336" s="1" t="s">
        <v>1027</v>
      </c>
      <c r="I336" s="30" t="s">
        <v>1539</v>
      </c>
      <c r="J336" s="291">
        <v>43420</v>
      </c>
      <c r="K336" s="20">
        <f t="shared" si="20"/>
        <v>11</v>
      </c>
      <c r="L336" s="1" t="s">
        <v>185</v>
      </c>
      <c r="M336" s="93">
        <v>43420</v>
      </c>
      <c r="N336" s="1" t="s">
        <v>1030</v>
      </c>
      <c r="O336" s="1" t="s">
        <v>1540</v>
      </c>
      <c r="P336" s="93">
        <v>43423</v>
      </c>
      <c r="Q336" s="1" t="s">
        <v>1541</v>
      </c>
      <c r="R336" s="1">
        <v>2571</v>
      </c>
      <c r="S336" s="10" t="s">
        <v>71</v>
      </c>
      <c r="T336" s="299">
        <v>43425</v>
      </c>
      <c r="U336" s="10">
        <v>105000</v>
      </c>
      <c r="V336" s="12" t="s">
        <v>441</v>
      </c>
      <c r="W336" s="1" t="s">
        <v>122</v>
      </c>
      <c r="X336" s="12">
        <f>15000+15000</f>
        <v>30000</v>
      </c>
      <c r="Y336" s="13" t="s">
        <v>1382</v>
      </c>
      <c r="Z336" s="133">
        <f t="shared" si="27"/>
        <v>111111.11111111112</v>
      </c>
      <c r="AA336" s="15"/>
      <c r="AB336" s="1" t="s">
        <v>71</v>
      </c>
      <c r="AC336" s="10" t="s">
        <v>1013</v>
      </c>
      <c r="AD336" s="1" t="s">
        <v>201</v>
      </c>
      <c r="AE336" s="91" t="s">
        <v>297</v>
      </c>
      <c r="AF336" s="19" t="e">
        <f t="shared" si="17"/>
        <v>#VALUE!</v>
      </c>
      <c r="AG336" s="291" t="s">
        <v>1382</v>
      </c>
      <c r="AH336" s="1" t="s">
        <v>1383</v>
      </c>
      <c r="AI336" s="10">
        <v>334</v>
      </c>
      <c r="AJ336" s="93">
        <v>43420</v>
      </c>
      <c r="AK336" s="1">
        <v>121000</v>
      </c>
      <c r="AL336" s="1" t="s">
        <v>122</v>
      </c>
      <c r="AM336" s="1">
        <v>334</v>
      </c>
      <c r="AN336" s="291">
        <v>43423</v>
      </c>
      <c r="AR336" s="10"/>
      <c r="AS336" s="1">
        <f t="shared" si="14"/>
        <v>0</v>
      </c>
      <c r="AT336" s="4" t="s">
        <v>112</v>
      </c>
      <c r="AU336" s="295">
        <v>43517</v>
      </c>
      <c r="AV336" s="134">
        <f t="shared" si="16"/>
        <v>9888.888888888876</v>
      </c>
      <c r="AW336">
        <f t="shared" si="22"/>
        <v>2</v>
      </c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>
        <v>15000</v>
      </c>
    </row>
    <row r="337" spans="1:71" ht="15.75" customHeight="1">
      <c r="A337" s="1"/>
      <c r="B337" s="1" t="s">
        <v>103</v>
      </c>
      <c r="C337" s="1" t="s">
        <v>912</v>
      </c>
      <c r="D337" s="1" t="s">
        <v>104</v>
      </c>
      <c r="E337" s="1" t="s">
        <v>790</v>
      </c>
      <c r="G337" s="1" t="s">
        <v>1388</v>
      </c>
      <c r="I337" s="30" t="s">
        <v>1542</v>
      </c>
      <c r="J337" s="291">
        <v>43420</v>
      </c>
      <c r="K337" s="20">
        <f t="shared" si="20"/>
        <v>11</v>
      </c>
      <c r="L337" s="1" t="s">
        <v>1389</v>
      </c>
      <c r="M337" s="93">
        <v>43420</v>
      </c>
      <c r="N337" s="1" t="s">
        <v>1105</v>
      </c>
      <c r="O337" s="1" t="s">
        <v>1371</v>
      </c>
      <c r="P337" s="93">
        <v>43423</v>
      </c>
      <c r="Q337" s="1" t="s">
        <v>1543</v>
      </c>
      <c r="S337" s="10"/>
      <c r="T337" s="299"/>
      <c r="U337" s="10">
        <v>88000</v>
      </c>
      <c r="V337" s="12" t="s">
        <v>441</v>
      </c>
      <c r="W337" s="1" t="s">
        <v>122</v>
      </c>
      <c r="X337" s="12"/>
      <c r="Y337" s="13"/>
      <c r="Z337" s="133">
        <f t="shared" si="27"/>
        <v>93121.693121693126</v>
      </c>
      <c r="AA337" s="15"/>
      <c r="AC337" s="10" t="s">
        <v>1013</v>
      </c>
      <c r="AD337" s="1" t="s">
        <v>201</v>
      </c>
      <c r="AE337" s="10"/>
      <c r="AF337" s="19">
        <f t="shared" si="17"/>
        <v>0</v>
      </c>
      <c r="AI337" s="10">
        <v>327</v>
      </c>
      <c r="AJ337" s="93">
        <v>43420</v>
      </c>
      <c r="AK337" s="1">
        <v>103000</v>
      </c>
      <c r="AL337" s="1" t="s">
        <v>122</v>
      </c>
      <c r="AM337" s="1">
        <v>327</v>
      </c>
      <c r="AN337" s="291">
        <v>43423</v>
      </c>
      <c r="AP337" s="1" t="s">
        <v>1529</v>
      </c>
      <c r="AR337" s="10"/>
      <c r="AS337" s="1">
        <f t="shared" si="14"/>
        <v>0</v>
      </c>
      <c r="AT337" s="1" t="s">
        <v>112</v>
      </c>
      <c r="AU337" s="291">
        <v>43509</v>
      </c>
      <c r="AV337" s="134">
        <f t="shared" si="16"/>
        <v>9878.3068783068738</v>
      </c>
      <c r="AW337">
        <f t="shared" si="22"/>
        <v>2</v>
      </c>
      <c r="AY337" s="4">
        <v>1</v>
      </c>
    </row>
    <row r="338" spans="1:71" ht="15.75" customHeight="1">
      <c r="A338" s="1"/>
      <c r="B338" s="1" t="s">
        <v>103</v>
      </c>
      <c r="C338" s="1" t="s">
        <v>104</v>
      </c>
      <c r="D338" s="1" t="s">
        <v>104</v>
      </c>
      <c r="E338" s="1" t="s">
        <v>790</v>
      </c>
      <c r="G338" s="1" t="s">
        <v>1544</v>
      </c>
      <c r="I338" s="30" t="s">
        <v>1545</v>
      </c>
      <c r="J338" s="291">
        <v>43420</v>
      </c>
      <c r="K338" s="20">
        <f t="shared" si="20"/>
        <v>11</v>
      </c>
      <c r="L338" s="1" t="s">
        <v>1165</v>
      </c>
      <c r="M338" s="93">
        <v>43420</v>
      </c>
      <c r="N338" s="8" t="s">
        <v>1360</v>
      </c>
      <c r="O338" s="1" t="s">
        <v>1546</v>
      </c>
      <c r="P338" s="93">
        <v>43423</v>
      </c>
      <c r="Q338" s="1" t="s">
        <v>1547</v>
      </c>
      <c r="R338" s="1">
        <v>111</v>
      </c>
      <c r="S338" s="10" t="s">
        <v>71</v>
      </c>
      <c r="T338" s="299">
        <v>43423</v>
      </c>
      <c r="U338" s="10">
        <v>45000</v>
      </c>
      <c r="V338" s="12" t="s">
        <v>121</v>
      </c>
      <c r="W338" s="1" t="s">
        <v>122</v>
      </c>
      <c r="X338" s="12"/>
      <c r="Y338" s="13"/>
      <c r="Z338" s="133">
        <v>55000</v>
      </c>
      <c r="AA338" s="15"/>
      <c r="AC338" s="10" t="s">
        <v>1013</v>
      </c>
      <c r="AD338" s="1" t="s">
        <v>201</v>
      </c>
      <c r="AE338" s="10" t="s">
        <v>297</v>
      </c>
      <c r="AF338" s="19" t="e">
        <f t="shared" si="17"/>
        <v>#VALUE!</v>
      </c>
      <c r="AG338" s="291">
        <v>43812</v>
      </c>
      <c r="AI338" s="10">
        <v>325</v>
      </c>
      <c r="AJ338" s="112">
        <v>43420</v>
      </c>
      <c r="AK338" s="1">
        <v>50000</v>
      </c>
      <c r="AL338" s="1" t="s">
        <v>122</v>
      </c>
      <c r="AM338" s="1">
        <v>325</v>
      </c>
      <c r="AN338" s="291">
        <v>43423</v>
      </c>
      <c r="AP338" s="1" t="s">
        <v>1373</v>
      </c>
      <c r="AQ338" s="291">
        <v>43448</v>
      </c>
      <c r="AR338" s="10"/>
      <c r="AS338" s="1">
        <f t="shared" si="14"/>
        <v>0</v>
      </c>
      <c r="AT338" s="4" t="s">
        <v>71</v>
      </c>
      <c r="AU338" s="295">
        <v>43531</v>
      </c>
      <c r="AV338" s="134">
        <f t="shared" si="16"/>
        <v>-5000</v>
      </c>
      <c r="AW338">
        <f t="shared" si="22"/>
        <v>3</v>
      </c>
      <c r="AX338" s="1" t="s">
        <v>110</v>
      </c>
    </row>
    <row r="339" spans="1:71" ht="15.75" customHeight="1">
      <c r="A339" s="1"/>
      <c r="B339" s="1" t="s">
        <v>103</v>
      </c>
      <c r="C339" s="1" t="s">
        <v>255</v>
      </c>
      <c r="D339" s="1" t="s">
        <v>107</v>
      </c>
      <c r="E339" s="1" t="s">
        <v>790</v>
      </c>
      <c r="G339" s="1" t="s">
        <v>1489</v>
      </c>
      <c r="I339" s="30" t="s">
        <v>1548</v>
      </c>
      <c r="J339" s="291">
        <v>43420</v>
      </c>
      <c r="K339" s="20">
        <f t="shared" si="20"/>
        <v>11</v>
      </c>
      <c r="L339" s="1" t="s">
        <v>1491</v>
      </c>
      <c r="M339" s="93">
        <v>43423</v>
      </c>
      <c r="N339" s="1" t="s">
        <v>1549</v>
      </c>
      <c r="O339" s="1" t="s">
        <v>940</v>
      </c>
      <c r="P339" s="93">
        <v>43426</v>
      </c>
      <c r="Q339" s="1" t="s">
        <v>1550</v>
      </c>
      <c r="R339" s="1">
        <v>94</v>
      </c>
      <c r="S339" s="10" t="s">
        <v>71</v>
      </c>
      <c r="T339" s="299">
        <v>43426</v>
      </c>
      <c r="U339" s="10">
        <v>83000</v>
      </c>
      <c r="V339" s="12" t="s">
        <v>441</v>
      </c>
      <c r="W339" s="1" t="s">
        <v>122</v>
      </c>
      <c r="X339" s="12"/>
      <c r="Y339" s="13"/>
      <c r="Z339" s="133">
        <f>U339/0.945</f>
        <v>87830.687830687835</v>
      </c>
      <c r="AA339" s="15"/>
      <c r="AB339" s="1" t="s">
        <v>71</v>
      </c>
      <c r="AC339" s="10" t="s">
        <v>1013</v>
      </c>
      <c r="AD339" s="1" t="s">
        <v>201</v>
      </c>
      <c r="AE339" s="91" t="s">
        <v>297</v>
      </c>
      <c r="AF339" s="19" t="e">
        <f t="shared" si="17"/>
        <v>#VALUE!</v>
      </c>
      <c r="AG339" s="291">
        <v>43463</v>
      </c>
      <c r="AH339" s="1" t="s">
        <v>1383</v>
      </c>
      <c r="AI339" s="10">
        <v>342</v>
      </c>
      <c r="AJ339" s="93">
        <v>43423</v>
      </c>
      <c r="AK339" s="1">
        <v>95000</v>
      </c>
      <c r="AL339" s="1" t="s">
        <v>122</v>
      </c>
      <c r="AM339" s="1">
        <v>342</v>
      </c>
      <c r="AN339" s="291">
        <v>43426</v>
      </c>
      <c r="AP339" s="1" t="s">
        <v>1373</v>
      </c>
      <c r="AQ339" s="291">
        <v>43448</v>
      </c>
      <c r="AR339" s="10"/>
      <c r="AS339" s="1">
        <f t="shared" si="14"/>
        <v>0</v>
      </c>
      <c r="AT339" s="1" t="s">
        <v>112</v>
      </c>
      <c r="AU339" s="291">
        <v>43504</v>
      </c>
      <c r="AV339" s="134">
        <f t="shared" si="16"/>
        <v>7169.3121693121648</v>
      </c>
      <c r="AW339">
        <f t="shared" si="22"/>
        <v>2</v>
      </c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1" t="s">
        <v>1551</v>
      </c>
    </row>
    <row r="340" spans="1:71" ht="15.75" customHeight="1">
      <c r="A340" s="1"/>
      <c r="B340" s="1" t="s">
        <v>103</v>
      </c>
      <c r="C340" s="1" t="s">
        <v>104</v>
      </c>
      <c r="D340" s="1" t="s">
        <v>104</v>
      </c>
      <c r="E340" s="1" t="s">
        <v>790</v>
      </c>
      <c r="G340" s="1" t="s">
        <v>111</v>
      </c>
      <c r="I340" s="30" t="s">
        <v>1552</v>
      </c>
      <c r="J340" s="291">
        <v>43420</v>
      </c>
      <c r="K340" s="20">
        <f t="shared" si="20"/>
        <v>11</v>
      </c>
      <c r="L340" s="1" t="s">
        <v>1553</v>
      </c>
      <c r="M340" s="93">
        <v>43423</v>
      </c>
      <c r="N340" s="1" t="s">
        <v>116</v>
      </c>
      <c r="O340" s="1" t="s">
        <v>1376</v>
      </c>
      <c r="P340" s="93">
        <v>43424</v>
      </c>
      <c r="Q340" s="1" t="s">
        <v>1554</v>
      </c>
      <c r="R340" s="1">
        <v>380</v>
      </c>
      <c r="S340" s="10" t="s">
        <v>71</v>
      </c>
      <c r="T340" s="299">
        <v>43423</v>
      </c>
      <c r="U340" s="10">
        <v>18000</v>
      </c>
      <c r="V340" s="12" t="s">
        <v>121</v>
      </c>
      <c r="W340" s="1" t="s">
        <v>122</v>
      </c>
      <c r="X340" s="12"/>
      <c r="Y340" s="13"/>
      <c r="Z340" s="133">
        <v>18000</v>
      </c>
      <c r="AA340" s="15"/>
      <c r="AC340" s="10" t="s">
        <v>1013</v>
      </c>
      <c r="AD340" s="1" t="s">
        <v>201</v>
      </c>
      <c r="AE340" s="10" t="s">
        <v>126</v>
      </c>
      <c r="AF340" s="19" t="e">
        <f t="shared" si="17"/>
        <v>#VALUE!</v>
      </c>
      <c r="AG340" s="291">
        <v>43797</v>
      </c>
      <c r="AI340" s="10">
        <v>315</v>
      </c>
      <c r="AJ340" s="93">
        <v>43423</v>
      </c>
      <c r="AK340" s="1">
        <v>24000</v>
      </c>
      <c r="AL340" s="1" t="s">
        <v>122</v>
      </c>
      <c r="AM340" s="1">
        <v>315</v>
      </c>
      <c r="AN340" s="291">
        <v>43424</v>
      </c>
      <c r="AR340" s="10"/>
      <c r="AS340" s="1">
        <f t="shared" si="14"/>
        <v>0</v>
      </c>
      <c r="AT340" s="1" t="s">
        <v>112</v>
      </c>
      <c r="AU340" s="291">
        <v>43510</v>
      </c>
      <c r="AV340" s="134">
        <f t="shared" si="16"/>
        <v>6000</v>
      </c>
      <c r="AW340">
        <f t="shared" si="22"/>
        <v>2</v>
      </c>
    </row>
    <row r="341" spans="1:71" ht="15.75" customHeight="1">
      <c r="A341" s="1"/>
      <c r="B341" s="1" t="s">
        <v>103</v>
      </c>
      <c r="C341" s="1" t="s">
        <v>912</v>
      </c>
      <c r="D341" s="1" t="s">
        <v>104</v>
      </c>
      <c r="E341" s="1" t="s">
        <v>790</v>
      </c>
      <c r="G341" s="1" t="s">
        <v>1369</v>
      </c>
      <c r="I341" s="30" t="s">
        <v>1555</v>
      </c>
      <c r="J341" s="291">
        <v>43423</v>
      </c>
      <c r="K341" s="20">
        <f t="shared" si="20"/>
        <v>11</v>
      </c>
      <c r="L341" s="1" t="s">
        <v>1556</v>
      </c>
      <c r="M341" s="93">
        <v>43423</v>
      </c>
      <c r="N341" s="1" t="s">
        <v>1105</v>
      </c>
      <c r="O341" s="1" t="s">
        <v>1557</v>
      </c>
      <c r="P341" s="93">
        <v>43425</v>
      </c>
      <c r="Q341" s="1" t="s">
        <v>1558</v>
      </c>
      <c r="R341" s="1">
        <v>1</v>
      </c>
      <c r="S341" s="10" t="s">
        <v>71</v>
      </c>
      <c r="T341" s="299"/>
      <c r="U341" s="10">
        <v>69000</v>
      </c>
      <c r="V341" s="12" t="s">
        <v>441</v>
      </c>
      <c r="W341" s="1" t="s">
        <v>122</v>
      </c>
      <c r="X341" s="12"/>
      <c r="Y341" s="13"/>
      <c r="Z341" s="133">
        <f t="shared" ref="Z341:Z350" si="28">U341/0.945</f>
        <v>73015.873015873018</v>
      </c>
      <c r="AA341" s="15"/>
      <c r="AC341" s="10" t="s">
        <v>1013</v>
      </c>
      <c r="AD341" s="1" t="s">
        <v>201</v>
      </c>
      <c r="AE341" s="10" t="s">
        <v>1090</v>
      </c>
      <c r="AF341" s="19" t="e">
        <f t="shared" si="17"/>
        <v>#VALUE!</v>
      </c>
      <c r="AG341" s="291">
        <v>43430</v>
      </c>
      <c r="AH341" s="1" t="s">
        <v>309</v>
      </c>
      <c r="AI341" s="10">
        <v>438</v>
      </c>
      <c r="AJ341" s="93">
        <v>43788</v>
      </c>
      <c r="AK341" s="1">
        <v>76000</v>
      </c>
      <c r="AL341" s="1" t="s">
        <v>122</v>
      </c>
      <c r="AM341" s="1">
        <v>438</v>
      </c>
      <c r="AN341" s="291">
        <v>43790</v>
      </c>
      <c r="AR341" s="10"/>
      <c r="AS341" s="1">
        <f t="shared" si="14"/>
        <v>0</v>
      </c>
      <c r="AT341" s="4" t="s">
        <v>112</v>
      </c>
      <c r="AU341" s="295">
        <v>43517</v>
      </c>
      <c r="AV341" s="134">
        <f t="shared" si="16"/>
        <v>2984.1269841269823</v>
      </c>
      <c r="AW341">
        <f t="shared" si="22"/>
        <v>2</v>
      </c>
    </row>
    <row r="342" spans="1:71" ht="15.75" customHeight="1">
      <c r="A342" s="1"/>
      <c r="B342" s="1" t="s">
        <v>103</v>
      </c>
      <c r="C342" s="1" t="s">
        <v>912</v>
      </c>
      <c r="D342" s="1" t="s">
        <v>104</v>
      </c>
      <c r="E342" s="1" t="s">
        <v>790</v>
      </c>
      <c r="G342" s="1" t="s">
        <v>1369</v>
      </c>
      <c r="I342" s="30" t="s">
        <v>1559</v>
      </c>
      <c r="J342" s="291">
        <v>43423</v>
      </c>
      <c r="K342" s="20">
        <f t="shared" si="20"/>
        <v>11</v>
      </c>
      <c r="L342" s="1" t="s">
        <v>1556</v>
      </c>
      <c r="M342" s="93">
        <v>43423</v>
      </c>
      <c r="N342" s="1" t="s">
        <v>1105</v>
      </c>
      <c r="O342" s="1" t="s">
        <v>1371</v>
      </c>
      <c r="P342" s="93">
        <v>43425</v>
      </c>
      <c r="Q342" s="1" t="s">
        <v>1560</v>
      </c>
      <c r="R342" s="1">
        <v>30</v>
      </c>
      <c r="S342" s="10" t="s">
        <v>71</v>
      </c>
      <c r="T342" s="299">
        <v>43759</v>
      </c>
      <c r="U342" s="10">
        <v>59000</v>
      </c>
      <c r="V342" s="12" t="s">
        <v>441</v>
      </c>
      <c r="W342" s="1" t="s">
        <v>122</v>
      </c>
      <c r="X342" s="12">
        <v>35000</v>
      </c>
      <c r="Y342" s="85">
        <v>43497</v>
      </c>
      <c r="Z342" s="133">
        <f t="shared" si="28"/>
        <v>62433.862433862436</v>
      </c>
      <c r="AA342" s="15"/>
      <c r="AB342" s="1" t="s">
        <v>71</v>
      </c>
      <c r="AC342" s="10" t="s">
        <v>1013</v>
      </c>
      <c r="AD342" s="1" t="s">
        <v>201</v>
      </c>
      <c r="AE342" s="91" t="s">
        <v>297</v>
      </c>
      <c r="AF342" s="19" t="e">
        <f t="shared" si="17"/>
        <v>#VALUE!</v>
      </c>
      <c r="AG342" s="291" t="s">
        <v>1561</v>
      </c>
      <c r="AI342" s="10">
        <v>436</v>
      </c>
      <c r="AJ342" s="93">
        <v>43788</v>
      </c>
      <c r="AK342" s="1">
        <v>67000</v>
      </c>
      <c r="AL342" s="1" t="s">
        <v>122</v>
      </c>
      <c r="AM342" s="1">
        <v>436</v>
      </c>
      <c r="AN342" s="291">
        <v>43788</v>
      </c>
      <c r="AR342" s="10"/>
      <c r="AS342" s="1">
        <f t="shared" si="14"/>
        <v>0</v>
      </c>
      <c r="AT342" s="4" t="s">
        <v>112</v>
      </c>
      <c r="AU342" s="295">
        <v>43517</v>
      </c>
      <c r="AV342" s="134">
        <f t="shared" si="16"/>
        <v>4566.1375661375641</v>
      </c>
      <c r="AW342">
        <f t="shared" si="22"/>
        <v>2</v>
      </c>
    </row>
    <row r="343" spans="1:71" ht="15.75" customHeight="1">
      <c r="A343" s="1"/>
      <c r="B343" s="1" t="s">
        <v>103</v>
      </c>
      <c r="C343" s="1" t="s">
        <v>255</v>
      </c>
      <c r="D343" s="1" t="s">
        <v>104</v>
      </c>
      <c r="E343" s="1" t="s">
        <v>790</v>
      </c>
      <c r="G343" s="1" t="s">
        <v>1489</v>
      </c>
      <c r="I343" s="30" t="s">
        <v>1562</v>
      </c>
      <c r="J343" s="291">
        <v>43423</v>
      </c>
      <c r="K343" s="20">
        <f t="shared" si="20"/>
        <v>11</v>
      </c>
      <c r="L343" s="1" t="s">
        <v>1491</v>
      </c>
      <c r="M343" s="93">
        <v>43423</v>
      </c>
      <c r="N343" s="1" t="s">
        <v>915</v>
      </c>
      <c r="O343" s="1" t="s">
        <v>940</v>
      </c>
      <c r="P343" s="93"/>
      <c r="Q343" s="1" t="s">
        <v>1563</v>
      </c>
      <c r="S343" s="10"/>
      <c r="T343" s="299"/>
      <c r="U343" s="10">
        <v>83000</v>
      </c>
      <c r="V343" s="12" t="s">
        <v>441</v>
      </c>
      <c r="W343" s="1" t="s">
        <v>122</v>
      </c>
      <c r="X343" s="12">
        <f>12000+12000+20000+20000</f>
        <v>64000</v>
      </c>
      <c r="Y343" s="13"/>
      <c r="Z343" s="133">
        <f t="shared" si="28"/>
        <v>87830.687830687835</v>
      </c>
      <c r="AA343" s="15"/>
      <c r="AC343" s="10" t="s">
        <v>1013</v>
      </c>
      <c r="AD343" s="1" t="s">
        <v>201</v>
      </c>
      <c r="AE343" s="10"/>
      <c r="AF343" s="19">
        <f t="shared" si="17"/>
        <v>0</v>
      </c>
      <c r="AI343" s="10">
        <v>343</v>
      </c>
      <c r="AJ343" s="93">
        <v>43423</v>
      </c>
      <c r="AK343" s="1">
        <v>95000</v>
      </c>
      <c r="AL343" s="1" t="s">
        <v>122</v>
      </c>
      <c r="AM343" s="1">
        <v>343</v>
      </c>
      <c r="AN343" s="291">
        <v>43428</v>
      </c>
      <c r="AP343" s="1" t="s">
        <v>1373</v>
      </c>
      <c r="AQ343" s="291">
        <v>43448</v>
      </c>
      <c r="AR343" s="10"/>
      <c r="AS343" s="1">
        <f t="shared" si="14"/>
        <v>0</v>
      </c>
      <c r="AT343" s="1" t="s">
        <v>112</v>
      </c>
      <c r="AU343" s="291">
        <v>43504</v>
      </c>
      <c r="AV343" s="134">
        <f t="shared" si="16"/>
        <v>7169.3121693121648</v>
      </c>
      <c r="AW343">
        <f t="shared" si="22"/>
        <v>2</v>
      </c>
      <c r="AY343" s="4">
        <v>1</v>
      </c>
      <c r="AZ343" s="1"/>
      <c r="BA343" s="1">
        <v>12000</v>
      </c>
      <c r="BB343" s="93">
        <v>43828</v>
      </c>
      <c r="BL343" s="1"/>
      <c r="BM343" s="1"/>
      <c r="BN343" s="7"/>
      <c r="BO343" s="7"/>
      <c r="BP343" s="7"/>
    </row>
    <row r="344" spans="1:71" ht="15.75" customHeight="1">
      <c r="A344" s="1"/>
      <c r="B344" s="1" t="s">
        <v>103</v>
      </c>
      <c r="C344" s="1" t="s">
        <v>912</v>
      </c>
      <c r="D344" s="1" t="s">
        <v>104</v>
      </c>
      <c r="E344" s="1" t="s">
        <v>790</v>
      </c>
      <c r="G344" s="1" t="s">
        <v>1369</v>
      </c>
      <c r="I344" s="30" t="s">
        <v>1564</v>
      </c>
      <c r="J344" s="291">
        <v>43423</v>
      </c>
      <c r="K344" s="20">
        <f t="shared" si="20"/>
        <v>11</v>
      </c>
      <c r="L344" s="1" t="s">
        <v>1565</v>
      </c>
      <c r="M344" s="93">
        <v>43423</v>
      </c>
      <c r="N344" s="1" t="s">
        <v>1105</v>
      </c>
      <c r="O344" s="1" t="s">
        <v>1371</v>
      </c>
      <c r="P344" s="93">
        <v>43426</v>
      </c>
      <c r="Q344" s="1" t="s">
        <v>1566</v>
      </c>
      <c r="R344" s="1">
        <v>621</v>
      </c>
      <c r="S344" s="10" t="s">
        <v>71</v>
      </c>
      <c r="T344" s="299">
        <v>43426</v>
      </c>
      <c r="U344" s="10">
        <v>63000</v>
      </c>
      <c r="V344" s="12" t="s">
        <v>441</v>
      </c>
      <c r="W344" s="1" t="s">
        <v>122</v>
      </c>
      <c r="X344" s="12"/>
      <c r="Y344" s="13"/>
      <c r="Z344" s="133">
        <f t="shared" si="28"/>
        <v>66666.666666666672</v>
      </c>
      <c r="AA344" s="15"/>
      <c r="AB344" s="1" t="s">
        <v>71</v>
      </c>
      <c r="AC344" s="10" t="s">
        <v>1013</v>
      </c>
      <c r="AD344" s="1" t="s">
        <v>201</v>
      </c>
      <c r="AE344" s="91" t="s">
        <v>297</v>
      </c>
      <c r="AF344" s="19" t="e">
        <f t="shared" si="17"/>
        <v>#VALUE!</v>
      </c>
      <c r="AG344" s="291">
        <v>43497</v>
      </c>
      <c r="AI344" s="10">
        <v>352</v>
      </c>
      <c r="AJ344" s="93">
        <v>43423</v>
      </c>
      <c r="AK344" s="1">
        <v>72000</v>
      </c>
      <c r="AL344" s="1" t="s">
        <v>122</v>
      </c>
      <c r="AM344" s="1">
        <v>352</v>
      </c>
      <c r="AN344" s="291">
        <v>43426</v>
      </c>
      <c r="AR344" s="10"/>
      <c r="AS344" s="1">
        <f t="shared" si="14"/>
        <v>0</v>
      </c>
      <c r="AT344" s="4" t="s">
        <v>112</v>
      </c>
      <c r="AU344" s="295">
        <v>43524</v>
      </c>
      <c r="AV344" s="134">
        <f t="shared" si="16"/>
        <v>5333.3333333333285</v>
      </c>
      <c r="AW344">
        <f t="shared" si="22"/>
        <v>2</v>
      </c>
    </row>
    <row r="345" spans="1:71" ht="15.75" customHeight="1">
      <c r="A345" s="1"/>
      <c r="B345" s="1" t="s">
        <v>103</v>
      </c>
      <c r="C345" s="1" t="s">
        <v>714</v>
      </c>
      <c r="D345" s="1" t="s">
        <v>107</v>
      </c>
      <c r="E345" s="1" t="s">
        <v>790</v>
      </c>
      <c r="G345" s="1" t="s">
        <v>1418</v>
      </c>
      <c r="I345" s="30" t="s">
        <v>1567</v>
      </c>
      <c r="J345" s="291">
        <v>43423</v>
      </c>
      <c r="K345" s="20">
        <f t="shared" si="20"/>
        <v>11</v>
      </c>
      <c r="L345" s="1" t="s">
        <v>1420</v>
      </c>
      <c r="M345" s="93">
        <v>43424</v>
      </c>
      <c r="N345" s="1" t="s">
        <v>1568</v>
      </c>
      <c r="O345" s="1" t="s">
        <v>1569</v>
      </c>
      <c r="P345" s="93">
        <v>43427</v>
      </c>
      <c r="Q345" s="1" t="s">
        <v>1570</v>
      </c>
      <c r="R345" s="1">
        <v>452</v>
      </c>
      <c r="S345" s="10" t="s">
        <v>71</v>
      </c>
      <c r="T345" s="299"/>
      <c r="U345" s="10">
        <v>45000</v>
      </c>
      <c r="V345" s="12" t="s">
        <v>441</v>
      </c>
      <c r="W345" s="1" t="s">
        <v>122</v>
      </c>
      <c r="X345" s="12"/>
      <c r="Y345" s="13"/>
      <c r="Z345" s="133">
        <f t="shared" si="28"/>
        <v>47619.047619047618</v>
      </c>
      <c r="AA345" s="15"/>
      <c r="AC345" s="10" t="s">
        <v>1013</v>
      </c>
      <c r="AD345" s="1" t="s">
        <v>201</v>
      </c>
      <c r="AE345" s="10" t="s">
        <v>126</v>
      </c>
      <c r="AF345" s="19" t="e">
        <f t="shared" si="17"/>
        <v>#VALUE!</v>
      </c>
      <c r="AG345" s="291">
        <v>43432</v>
      </c>
      <c r="AH345" s="1" t="s">
        <v>309</v>
      </c>
      <c r="AI345" s="10">
        <v>375</v>
      </c>
      <c r="AJ345" s="93">
        <v>43424</v>
      </c>
      <c r="AK345" s="1">
        <v>54000</v>
      </c>
      <c r="AL345" s="1" t="s">
        <v>122</v>
      </c>
      <c r="AM345" s="1">
        <v>375</v>
      </c>
      <c r="AN345" s="291">
        <v>43427</v>
      </c>
      <c r="AR345" s="10"/>
      <c r="AS345" s="1">
        <f t="shared" si="14"/>
        <v>0</v>
      </c>
      <c r="AT345" s="4" t="s">
        <v>112</v>
      </c>
      <c r="AU345" s="295">
        <v>43517</v>
      </c>
      <c r="AV345" s="134">
        <f t="shared" si="16"/>
        <v>6380.9523809523816</v>
      </c>
      <c r="AW345">
        <f t="shared" si="22"/>
        <v>2</v>
      </c>
    </row>
    <row r="346" spans="1:71" ht="15.75" customHeight="1">
      <c r="A346" s="1"/>
      <c r="B346" s="1" t="s">
        <v>103</v>
      </c>
      <c r="C346" s="101" t="s">
        <v>133</v>
      </c>
      <c r="D346" s="101" t="s">
        <v>107</v>
      </c>
      <c r="E346" s="101" t="s">
        <v>790</v>
      </c>
      <c r="F346" s="101"/>
      <c r="G346" s="101" t="s">
        <v>134</v>
      </c>
      <c r="H346" s="101"/>
      <c r="I346" s="102" t="s">
        <v>1571</v>
      </c>
      <c r="J346" s="292">
        <v>43423</v>
      </c>
      <c r="K346" s="104">
        <f t="shared" si="20"/>
        <v>11</v>
      </c>
      <c r="L346" s="101" t="s">
        <v>1572</v>
      </c>
      <c r="M346" s="128">
        <v>43431</v>
      </c>
      <c r="N346" s="101" t="s">
        <v>186</v>
      </c>
      <c r="O346" s="101" t="s">
        <v>185</v>
      </c>
      <c r="P346" s="128">
        <v>43434</v>
      </c>
      <c r="Q346" s="101" t="s">
        <v>1573</v>
      </c>
      <c r="R346" s="101"/>
      <c r="S346" s="106"/>
      <c r="T346" s="302"/>
      <c r="U346" s="106">
        <v>0</v>
      </c>
      <c r="V346" s="107" t="s">
        <v>441</v>
      </c>
      <c r="W346" s="101" t="s">
        <v>122</v>
      </c>
      <c r="X346" s="107"/>
      <c r="Y346" s="108"/>
      <c r="Z346" s="133">
        <f t="shared" si="28"/>
        <v>0</v>
      </c>
      <c r="AA346" s="109"/>
      <c r="AB346" s="101"/>
      <c r="AC346" s="106" t="s">
        <v>1013</v>
      </c>
      <c r="AD346" s="101" t="s">
        <v>201</v>
      </c>
      <c r="AE346" s="106" t="s">
        <v>126</v>
      </c>
      <c r="AF346" s="110" t="e">
        <f t="shared" si="17"/>
        <v>#VALUE!</v>
      </c>
      <c r="AG346" s="292"/>
      <c r="AH346" s="101"/>
      <c r="AI346" s="106"/>
      <c r="AJ346" s="101"/>
      <c r="AK346" s="101">
        <v>0</v>
      </c>
      <c r="AL346" s="101" t="s">
        <v>122</v>
      </c>
      <c r="AM346" s="101"/>
      <c r="AN346" s="292"/>
      <c r="AO346" s="101"/>
      <c r="AP346" s="101"/>
      <c r="AQ346" s="292"/>
      <c r="AR346" s="106"/>
      <c r="AS346" s="1">
        <f t="shared" si="14"/>
        <v>0</v>
      </c>
      <c r="AT346" s="101" t="s">
        <v>888</v>
      </c>
      <c r="AU346" s="292"/>
      <c r="AV346" s="143">
        <f t="shared" si="16"/>
        <v>0</v>
      </c>
      <c r="AW346">
        <f t="shared" si="22"/>
        <v>1</v>
      </c>
      <c r="AX346" s="101"/>
      <c r="AY346" s="101"/>
      <c r="AZ346" s="101"/>
      <c r="BA346" s="101"/>
      <c r="BB346" s="101"/>
      <c r="BC346" s="101"/>
      <c r="BD346" s="101"/>
      <c r="BE346" s="185"/>
      <c r="BF346" s="185"/>
      <c r="BG346" s="185"/>
      <c r="BH346" s="185"/>
      <c r="BI346" s="185"/>
      <c r="BJ346" s="101"/>
      <c r="BK346" s="101"/>
      <c r="BL346" s="101"/>
      <c r="BM346" s="101"/>
      <c r="BN346" s="101"/>
      <c r="BO346" s="101"/>
      <c r="BP346" s="101"/>
      <c r="BQ346" s="101"/>
      <c r="BR346" s="101"/>
      <c r="BS346" s="101"/>
    </row>
    <row r="347" spans="1:71" ht="15.75" customHeight="1">
      <c r="A347" s="1"/>
      <c r="B347" s="1" t="s">
        <v>32</v>
      </c>
      <c r="C347" s="1" t="s">
        <v>148</v>
      </c>
      <c r="D347" s="1" t="s">
        <v>107</v>
      </c>
      <c r="E347" s="1" t="s">
        <v>790</v>
      </c>
      <c r="G347" s="1" t="s">
        <v>149</v>
      </c>
      <c r="I347" s="30" t="s">
        <v>1574</v>
      </c>
      <c r="J347" s="291">
        <v>43424</v>
      </c>
      <c r="K347" s="20">
        <f t="shared" si="20"/>
        <v>11</v>
      </c>
      <c r="L347" s="1" t="s">
        <v>1575</v>
      </c>
      <c r="M347" s="93">
        <v>43426</v>
      </c>
      <c r="N347" s="1" t="s">
        <v>186</v>
      </c>
      <c r="O347" s="1" t="s">
        <v>185</v>
      </c>
      <c r="P347" s="1" t="s">
        <v>1576</v>
      </c>
      <c r="Q347" s="1" t="s">
        <v>352</v>
      </c>
      <c r="R347" s="4" t="s">
        <v>1577</v>
      </c>
      <c r="S347" s="10"/>
      <c r="T347" s="299"/>
      <c r="U347" s="10">
        <v>112000</v>
      </c>
      <c r="V347" s="12">
        <v>0</v>
      </c>
      <c r="W347" s="1" t="s">
        <v>355</v>
      </c>
      <c r="X347" s="12"/>
      <c r="Y347" s="13"/>
      <c r="Z347" s="133">
        <f t="shared" si="28"/>
        <v>118518.51851851853</v>
      </c>
      <c r="AA347" s="15"/>
      <c r="AB347" s="4" t="s">
        <v>112</v>
      </c>
      <c r="AC347" s="10">
        <v>30</v>
      </c>
      <c r="AD347" s="1" t="s">
        <v>125</v>
      </c>
      <c r="AE347" s="86" t="s">
        <v>126</v>
      </c>
      <c r="AF347" s="19" t="e">
        <f t="shared" si="17"/>
        <v>#VALUE!</v>
      </c>
      <c r="AG347" s="295">
        <v>43528</v>
      </c>
      <c r="AI347" s="10">
        <v>388</v>
      </c>
      <c r="AJ347" s="93">
        <v>43813</v>
      </c>
      <c r="AK347" s="1">
        <v>158322.35999999999</v>
      </c>
      <c r="AL347" s="1" t="s">
        <v>355</v>
      </c>
      <c r="AM347" s="1">
        <v>388</v>
      </c>
      <c r="AN347" s="291">
        <v>43813</v>
      </c>
      <c r="AP347" s="1" t="s">
        <v>877</v>
      </c>
      <c r="AR347" s="10"/>
      <c r="AS347" s="1">
        <f t="shared" si="14"/>
        <v>0</v>
      </c>
      <c r="AT347" s="1" t="s">
        <v>71</v>
      </c>
      <c r="AU347" s="291">
        <v>43826</v>
      </c>
      <c r="AV347" s="134">
        <f t="shared" si="16"/>
        <v>39803.841481481461</v>
      </c>
      <c r="AW347">
        <f t="shared" si="22"/>
        <v>12</v>
      </c>
    </row>
    <row r="348" spans="1:71" ht="15.75" customHeight="1">
      <c r="A348" s="1"/>
      <c r="B348" s="1" t="s">
        <v>103</v>
      </c>
      <c r="C348" s="1" t="s">
        <v>912</v>
      </c>
      <c r="D348" s="1" t="s">
        <v>104</v>
      </c>
      <c r="E348" s="1" t="s">
        <v>790</v>
      </c>
      <c r="G348" s="1" t="s">
        <v>1369</v>
      </c>
      <c r="I348" s="30" t="s">
        <v>1578</v>
      </c>
      <c r="J348" s="291">
        <v>43423</v>
      </c>
      <c r="K348" s="20">
        <f t="shared" si="20"/>
        <v>11</v>
      </c>
      <c r="L348" s="1" t="s">
        <v>1565</v>
      </c>
      <c r="M348" s="93">
        <v>43424</v>
      </c>
      <c r="N348" s="1" t="s">
        <v>1105</v>
      </c>
      <c r="O348" s="1" t="s">
        <v>1579</v>
      </c>
      <c r="P348" s="1" t="s">
        <v>1580</v>
      </c>
      <c r="Q348" s="1" t="s">
        <v>1581</v>
      </c>
      <c r="R348" s="1">
        <v>98</v>
      </c>
      <c r="S348" s="10" t="s">
        <v>71</v>
      </c>
      <c r="T348" s="299">
        <v>43427</v>
      </c>
      <c r="U348" s="10">
        <v>70000</v>
      </c>
      <c r="V348" s="12" t="s">
        <v>441</v>
      </c>
      <c r="W348" s="1" t="s">
        <v>122</v>
      </c>
      <c r="X348" s="12"/>
      <c r="Y348" s="13"/>
      <c r="Z348" s="133">
        <f t="shared" si="28"/>
        <v>74074.074074074073</v>
      </c>
      <c r="AA348" s="15"/>
      <c r="AC348" s="10" t="s">
        <v>1582</v>
      </c>
      <c r="AD348" s="1" t="s">
        <v>201</v>
      </c>
      <c r="AE348" s="10" t="s">
        <v>126</v>
      </c>
      <c r="AF348" s="19" t="e">
        <f t="shared" si="17"/>
        <v>#VALUE!</v>
      </c>
      <c r="AG348" s="291">
        <v>43430</v>
      </c>
      <c r="AH348" s="1" t="s">
        <v>309</v>
      </c>
      <c r="AI348" s="10">
        <v>365</v>
      </c>
      <c r="AK348" s="1">
        <v>82000</v>
      </c>
      <c r="AL348" s="1" t="s">
        <v>122</v>
      </c>
      <c r="AM348" s="1">
        <v>365</v>
      </c>
      <c r="AN348" s="291">
        <v>43792</v>
      </c>
      <c r="AR348" s="10"/>
      <c r="AS348" s="1">
        <f t="shared" si="14"/>
        <v>0</v>
      </c>
      <c r="AT348" s="1" t="s">
        <v>112</v>
      </c>
      <c r="AU348" s="291">
        <v>43475</v>
      </c>
      <c r="AV348" s="134">
        <f t="shared" si="16"/>
        <v>7925.925925925927</v>
      </c>
      <c r="AW348">
        <f t="shared" si="22"/>
        <v>1</v>
      </c>
    </row>
    <row r="349" spans="1:71" ht="15.75" customHeight="1">
      <c r="A349" s="1"/>
      <c r="B349" s="1" t="s">
        <v>103</v>
      </c>
      <c r="C349" s="1" t="s">
        <v>912</v>
      </c>
      <c r="D349" s="1" t="s">
        <v>104</v>
      </c>
      <c r="E349" s="1" t="s">
        <v>790</v>
      </c>
      <c r="G349" s="1" t="s">
        <v>1369</v>
      </c>
      <c r="I349" s="30" t="s">
        <v>1583</v>
      </c>
      <c r="J349" s="291">
        <v>43424</v>
      </c>
      <c r="K349" s="20">
        <f t="shared" si="20"/>
        <v>11</v>
      </c>
      <c r="L349" s="1" t="s">
        <v>1584</v>
      </c>
      <c r="M349" s="93">
        <v>43424</v>
      </c>
      <c r="N349" s="1" t="s">
        <v>1105</v>
      </c>
      <c r="O349" s="1" t="s">
        <v>1585</v>
      </c>
      <c r="P349" s="93">
        <v>43427</v>
      </c>
      <c r="Q349" s="1" t="s">
        <v>1586</v>
      </c>
      <c r="R349" s="1">
        <v>59</v>
      </c>
      <c r="S349" s="10" t="s">
        <v>71</v>
      </c>
      <c r="T349" s="299"/>
      <c r="U349" s="10">
        <v>53000</v>
      </c>
      <c r="V349" s="12" t="s">
        <v>441</v>
      </c>
      <c r="W349" s="1" t="s">
        <v>122</v>
      </c>
      <c r="X349" s="12"/>
      <c r="Y349" s="13"/>
      <c r="Z349" s="133">
        <f t="shared" si="28"/>
        <v>56084.65608465609</v>
      </c>
      <c r="AA349" s="15"/>
      <c r="AC349" s="10" t="s">
        <v>1013</v>
      </c>
      <c r="AD349" s="1" t="s">
        <v>201</v>
      </c>
      <c r="AE349" s="10" t="s">
        <v>126</v>
      </c>
      <c r="AF349" s="19" t="e">
        <f t="shared" si="17"/>
        <v>#VALUE!</v>
      </c>
      <c r="AG349" s="291">
        <v>43431</v>
      </c>
      <c r="AH349" s="1" t="s">
        <v>309</v>
      </c>
      <c r="AI349" s="10">
        <v>439</v>
      </c>
      <c r="AJ349" s="93">
        <v>43792</v>
      </c>
      <c r="AK349" s="1">
        <v>60000</v>
      </c>
      <c r="AL349" s="1" t="s">
        <v>122</v>
      </c>
      <c r="AM349" s="1">
        <v>439</v>
      </c>
      <c r="AN349" s="291">
        <v>43792</v>
      </c>
      <c r="AR349" s="10"/>
      <c r="AS349" s="1">
        <f t="shared" si="14"/>
        <v>0</v>
      </c>
      <c r="AT349" s="4" t="s">
        <v>112</v>
      </c>
      <c r="AU349" s="295">
        <v>43517</v>
      </c>
      <c r="AV349" s="134">
        <f t="shared" si="16"/>
        <v>3915.3439153439103</v>
      </c>
      <c r="AW349">
        <f t="shared" si="22"/>
        <v>2</v>
      </c>
    </row>
    <row r="350" spans="1:71" ht="15.75" customHeight="1">
      <c r="A350" s="1"/>
      <c r="B350" s="1" t="s">
        <v>103</v>
      </c>
      <c r="C350" s="1" t="s">
        <v>255</v>
      </c>
      <c r="D350" s="1" t="s">
        <v>104</v>
      </c>
      <c r="E350" s="1" t="s">
        <v>790</v>
      </c>
      <c r="G350" s="1" t="s">
        <v>1489</v>
      </c>
      <c r="I350" s="30" t="s">
        <v>1587</v>
      </c>
      <c r="J350" s="291">
        <v>43424</v>
      </c>
      <c r="K350" s="20">
        <f t="shared" si="20"/>
        <v>11</v>
      </c>
      <c r="L350" s="1" t="s">
        <v>1491</v>
      </c>
      <c r="M350" s="93">
        <v>43424</v>
      </c>
      <c r="N350" s="1" t="s">
        <v>1549</v>
      </c>
      <c r="O350" s="1" t="s">
        <v>940</v>
      </c>
      <c r="P350" s="93">
        <v>43427</v>
      </c>
      <c r="Q350" s="1" t="s">
        <v>1588</v>
      </c>
      <c r="R350" s="4">
        <v>141</v>
      </c>
      <c r="S350" s="10"/>
      <c r="T350" s="299">
        <v>43424</v>
      </c>
      <c r="U350" s="10">
        <v>83000</v>
      </c>
      <c r="V350" s="12" t="s">
        <v>441</v>
      </c>
      <c r="W350" s="1" t="s">
        <v>122</v>
      </c>
      <c r="X350" s="12"/>
      <c r="Y350" s="13"/>
      <c r="Z350" s="133">
        <f t="shared" si="28"/>
        <v>87830.687830687835</v>
      </c>
      <c r="AA350" s="15"/>
      <c r="AB350" s="4" t="s">
        <v>71</v>
      </c>
      <c r="AC350" s="10" t="s">
        <v>1013</v>
      </c>
      <c r="AD350" s="4" t="s">
        <v>125</v>
      </c>
      <c r="AE350" s="86" t="s">
        <v>126</v>
      </c>
      <c r="AF350" s="19" t="e">
        <f t="shared" si="17"/>
        <v>#VALUE!</v>
      </c>
      <c r="AI350" s="10">
        <v>350</v>
      </c>
      <c r="AJ350" s="93">
        <v>43428</v>
      </c>
      <c r="AK350" s="1">
        <v>95000</v>
      </c>
      <c r="AL350" s="1" t="s">
        <v>122</v>
      </c>
      <c r="AM350" s="1">
        <v>350</v>
      </c>
      <c r="AN350" s="291">
        <v>43428</v>
      </c>
      <c r="AP350" s="1" t="s">
        <v>1373</v>
      </c>
      <c r="AQ350" s="291">
        <v>43448</v>
      </c>
      <c r="AR350" s="10"/>
      <c r="AS350" s="1">
        <f t="shared" si="14"/>
        <v>0</v>
      </c>
      <c r="AT350" s="1" t="s">
        <v>112</v>
      </c>
      <c r="AU350" s="291">
        <v>43504</v>
      </c>
      <c r="AV350" s="134">
        <f t="shared" si="16"/>
        <v>7169.3121693121648</v>
      </c>
      <c r="AW350">
        <f t="shared" si="22"/>
        <v>2</v>
      </c>
    </row>
    <row r="351" spans="1:71" ht="15.75" customHeight="1">
      <c r="A351" s="1"/>
      <c r="B351" s="1" t="s">
        <v>103</v>
      </c>
      <c r="C351" s="1" t="s">
        <v>104</v>
      </c>
      <c r="D351" s="1" t="s">
        <v>107</v>
      </c>
      <c r="E351" s="1" t="s">
        <v>790</v>
      </c>
      <c r="G351" s="1" t="s">
        <v>268</v>
      </c>
      <c r="I351" s="30" t="s">
        <v>1589</v>
      </c>
      <c r="J351" s="291">
        <v>43424</v>
      </c>
      <c r="K351" s="20">
        <f t="shared" si="20"/>
        <v>11</v>
      </c>
      <c r="L351" s="1" t="s">
        <v>1497</v>
      </c>
      <c r="M351" s="93">
        <v>43426</v>
      </c>
      <c r="N351" s="1" t="s">
        <v>1590</v>
      </c>
      <c r="O351" s="1" t="s">
        <v>1138</v>
      </c>
      <c r="P351" s="93">
        <v>43430</v>
      </c>
      <c r="Q351" s="1" t="s">
        <v>879</v>
      </c>
      <c r="S351" s="10"/>
      <c r="T351" s="299"/>
      <c r="U351" s="10">
        <v>107000</v>
      </c>
      <c r="V351" s="12" t="s">
        <v>121</v>
      </c>
      <c r="W351" s="1" t="s">
        <v>122</v>
      </c>
      <c r="X351" s="12"/>
      <c r="Y351" s="13"/>
      <c r="Z351" s="133">
        <v>107000</v>
      </c>
      <c r="AA351" s="15"/>
      <c r="AC351" s="10">
        <v>10</v>
      </c>
      <c r="AD351" s="1" t="s">
        <v>125</v>
      </c>
      <c r="AE351" s="10" t="s">
        <v>126</v>
      </c>
      <c r="AF351" s="19" t="e">
        <f t="shared" si="17"/>
        <v>#VALUE!</v>
      </c>
      <c r="AG351" s="291">
        <v>43826</v>
      </c>
      <c r="AI351" s="10">
        <v>339</v>
      </c>
      <c r="AJ351" s="93">
        <v>43426</v>
      </c>
      <c r="AK351" s="1">
        <v>123000</v>
      </c>
      <c r="AL351" s="1" t="s">
        <v>122</v>
      </c>
      <c r="AM351" s="1">
        <v>339</v>
      </c>
      <c r="AN351" s="291">
        <v>43795</v>
      </c>
      <c r="AR351" s="10"/>
      <c r="AS351" s="1">
        <f t="shared" si="14"/>
        <v>0</v>
      </c>
      <c r="AT351" s="1" t="s">
        <v>112</v>
      </c>
      <c r="AU351" s="291">
        <v>43502</v>
      </c>
      <c r="AV351" s="134">
        <f t="shared" si="16"/>
        <v>16000</v>
      </c>
      <c r="AW351">
        <f t="shared" si="22"/>
        <v>2</v>
      </c>
    </row>
    <row r="352" spans="1:71" ht="15.75" customHeight="1">
      <c r="A352" s="1"/>
      <c r="B352" s="1" t="s">
        <v>103</v>
      </c>
      <c r="C352" s="1" t="s">
        <v>912</v>
      </c>
      <c r="D352" s="1" t="s">
        <v>104</v>
      </c>
      <c r="E352" s="1" t="s">
        <v>790</v>
      </c>
      <c r="G352" s="1" t="s">
        <v>1369</v>
      </c>
      <c r="I352" s="30" t="s">
        <v>1591</v>
      </c>
      <c r="J352" s="291">
        <v>43424</v>
      </c>
      <c r="K352" s="20">
        <f t="shared" si="20"/>
        <v>11</v>
      </c>
      <c r="L352" s="1" t="s">
        <v>1584</v>
      </c>
      <c r="M352" s="93">
        <v>43424</v>
      </c>
      <c r="N352" s="1" t="s">
        <v>1105</v>
      </c>
      <c r="O352" s="1" t="s">
        <v>1371</v>
      </c>
      <c r="P352" s="93">
        <v>43427</v>
      </c>
      <c r="Q352" s="1" t="s">
        <v>1592</v>
      </c>
      <c r="R352" s="1">
        <v>1773</v>
      </c>
      <c r="S352" s="10" t="s">
        <v>71</v>
      </c>
      <c r="T352" s="299">
        <v>43823</v>
      </c>
      <c r="U352" s="10">
        <v>67000</v>
      </c>
      <c r="V352" s="12" t="s">
        <v>121</v>
      </c>
      <c r="W352" s="1" t="s">
        <v>122</v>
      </c>
      <c r="X352" s="12"/>
      <c r="Y352" s="13"/>
      <c r="Z352" s="133">
        <v>67000</v>
      </c>
      <c r="AA352" s="15"/>
      <c r="AB352" s="1" t="s">
        <v>71</v>
      </c>
      <c r="AC352" s="10" t="s">
        <v>1013</v>
      </c>
      <c r="AD352" s="1" t="s">
        <v>201</v>
      </c>
      <c r="AE352" s="10" t="s">
        <v>126</v>
      </c>
      <c r="AF352" s="19" t="e">
        <f t="shared" si="17"/>
        <v>#VALUE!</v>
      </c>
      <c r="AG352" s="291">
        <v>43811</v>
      </c>
      <c r="AI352" s="10">
        <v>440</v>
      </c>
      <c r="AJ352" s="93">
        <v>43789</v>
      </c>
      <c r="AK352" s="1">
        <v>74000</v>
      </c>
      <c r="AL352" s="1" t="s">
        <v>122</v>
      </c>
      <c r="AM352" s="1">
        <v>440</v>
      </c>
      <c r="AN352" s="291">
        <v>43789</v>
      </c>
      <c r="AR352" s="10"/>
      <c r="AS352" s="1">
        <f t="shared" si="14"/>
        <v>0</v>
      </c>
      <c r="AT352" s="4" t="s">
        <v>1593</v>
      </c>
      <c r="AU352" s="295">
        <v>43515</v>
      </c>
      <c r="AV352" s="134">
        <f t="shared" si="16"/>
        <v>7000</v>
      </c>
      <c r="AW352">
        <f t="shared" si="22"/>
        <v>2</v>
      </c>
      <c r="AX352" s="4" t="s">
        <v>1594</v>
      </c>
    </row>
    <row r="353" spans="1:71" ht="15.75" customHeight="1">
      <c r="A353" s="1"/>
      <c r="B353" s="1" t="s">
        <v>103</v>
      </c>
      <c r="C353" s="1" t="s">
        <v>255</v>
      </c>
      <c r="D353" s="1" t="s">
        <v>107</v>
      </c>
      <c r="E353" s="1" t="s">
        <v>790</v>
      </c>
      <c r="G353" s="1" t="s">
        <v>1489</v>
      </c>
      <c r="I353" s="30" t="s">
        <v>1595</v>
      </c>
      <c r="J353" s="291">
        <v>43424</v>
      </c>
      <c r="K353" s="20">
        <f t="shared" si="20"/>
        <v>11</v>
      </c>
      <c r="L353" s="1" t="s">
        <v>1061</v>
      </c>
      <c r="M353" s="93">
        <v>43425</v>
      </c>
      <c r="N353" s="1" t="s">
        <v>915</v>
      </c>
      <c r="O353" s="1" t="s">
        <v>940</v>
      </c>
      <c r="P353" s="1" t="s">
        <v>1596</v>
      </c>
      <c r="Q353" s="1" t="s">
        <v>1493</v>
      </c>
      <c r="S353" s="10"/>
      <c r="T353" s="299"/>
      <c r="U353" s="10">
        <v>85000</v>
      </c>
      <c r="V353" s="12" t="s">
        <v>441</v>
      </c>
      <c r="W353" s="1" t="s">
        <v>122</v>
      </c>
      <c r="X353" s="12"/>
      <c r="Y353" s="13"/>
      <c r="Z353" s="133">
        <f>U353/0.945</f>
        <v>89947.089947089946</v>
      </c>
      <c r="AA353" s="15"/>
      <c r="AB353" s="1" t="s">
        <v>71</v>
      </c>
      <c r="AC353" s="10" t="s">
        <v>1013</v>
      </c>
      <c r="AD353" s="1" t="s">
        <v>201</v>
      </c>
      <c r="AE353" s="10" t="s">
        <v>126</v>
      </c>
      <c r="AF353" s="19" t="e">
        <f t="shared" si="17"/>
        <v>#VALUE!</v>
      </c>
      <c r="AG353" s="291">
        <v>43504</v>
      </c>
      <c r="AH353" s="1" t="s">
        <v>1597</v>
      </c>
      <c r="AI353" s="10">
        <v>349</v>
      </c>
      <c r="AJ353" s="93">
        <v>43425</v>
      </c>
      <c r="AK353" s="1">
        <v>95000</v>
      </c>
      <c r="AL353" s="1" t="s">
        <v>122</v>
      </c>
      <c r="AM353" s="1">
        <v>349</v>
      </c>
      <c r="AN353" s="291">
        <v>43428</v>
      </c>
      <c r="AP353" s="1" t="s">
        <v>1373</v>
      </c>
      <c r="AQ353" s="291">
        <v>43448</v>
      </c>
      <c r="AR353" s="10"/>
      <c r="AS353" s="1">
        <f t="shared" si="14"/>
        <v>0</v>
      </c>
      <c r="AT353" s="1" t="s">
        <v>112</v>
      </c>
      <c r="AU353" s="291">
        <v>43504</v>
      </c>
      <c r="AV353" s="134">
        <f t="shared" si="16"/>
        <v>5052.9100529100542</v>
      </c>
      <c r="AW353">
        <f t="shared" si="22"/>
        <v>2</v>
      </c>
    </row>
    <row r="354" spans="1:71" ht="15.75" customHeight="1">
      <c r="A354" s="1"/>
      <c r="B354" s="1" t="s">
        <v>103</v>
      </c>
      <c r="C354" s="1" t="s">
        <v>912</v>
      </c>
      <c r="D354" s="1" t="s">
        <v>104</v>
      </c>
      <c r="E354" s="1" t="s">
        <v>790</v>
      </c>
      <c r="G354" s="1" t="s">
        <v>1027</v>
      </c>
      <c r="I354" s="30" t="s">
        <v>1598</v>
      </c>
      <c r="J354" s="291">
        <v>43424</v>
      </c>
      <c r="K354" s="20">
        <f t="shared" si="20"/>
        <v>11</v>
      </c>
      <c r="L354" s="1" t="s">
        <v>185</v>
      </c>
      <c r="M354" s="93">
        <v>43425</v>
      </c>
      <c r="N354" s="1" t="s">
        <v>1030</v>
      </c>
      <c r="O354" s="1" t="s">
        <v>1047</v>
      </c>
      <c r="P354" s="93">
        <v>43430</v>
      </c>
      <c r="Q354" s="8" t="s">
        <v>1599</v>
      </c>
      <c r="R354" s="1">
        <v>133</v>
      </c>
      <c r="S354" s="10" t="s">
        <v>71</v>
      </c>
      <c r="T354" s="299">
        <v>43789</v>
      </c>
      <c r="U354" s="10">
        <v>185000</v>
      </c>
      <c r="V354" s="12" t="s">
        <v>121</v>
      </c>
      <c r="W354" s="1" t="s">
        <v>122</v>
      </c>
      <c r="X354" s="12">
        <v>37000</v>
      </c>
      <c r="Y354" s="144">
        <v>43425</v>
      </c>
      <c r="Z354" s="133">
        <v>185000</v>
      </c>
      <c r="AA354" s="15"/>
      <c r="AB354" s="1" t="s">
        <v>71</v>
      </c>
      <c r="AC354" s="10" t="s">
        <v>1013</v>
      </c>
      <c r="AD354" s="1" t="s">
        <v>201</v>
      </c>
      <c r="AE354" s="10" t="s">
        <v>126</v>
      </c>
      <c r="AF354" s="19" t="e">
        <f t="shared" si="17"/>
        <v>#VALUE!</v>
      </c>
      <c r="AG354" s="291">
        <v>43802</v>
      </c>
      <c r="AI354" s="10">
        <v>356</v>
      </c>
      <c r="AK354" s="1">
        <v>200000</v>
      </c>
      <c r="AL354" s="1" t="s">
        <v>122</v>
      </c>
      <c r="AM354" s="69">
        <v>356</v>
      </c>
      <c r="AP354" s="1" t="s">
        <v>1373</v>
      </c>
      <c r="AQ354" s="291">
        <v>43448</v>
      </c>
      <c r="AR354" s="10"/>
      <c r="AS354" s="1">
        <f t="shared" si="14"/>
        <v>0</v>
      </c>
      <c r="AT354" s="1" t="s">
        <v>112</v>
      </c>
      <c r="AU354" s="291">
        <v>43508</v>
      </c>
      <c r="AV354" s="134">
        <f t="shared" si="16"/>
        <v>15000</v>
      </c>
      <c r="AW354">
        <f t="shared" si="22"/>
        <v>2</v>
      </c>
    </row>
    <row r="355" spans="1:71" ht="15.75" customHeight="1">
      <c r="A355" s="1"/>
      <c r="B355" s="1" t="s">
        <v>103</v>
      </c>
      <c r="C355" s="1" t="s">
        <v>912</v>
      </c>
      <c r="D355" s="1" t="s">
        <v>104</v>
      </c>
      <c r="E355" s="1" t="s">
        <v>790</v>
      </c>
      <c r="G355" s="1" t="s">
        <v>1027</v>
      </c>
      <c r="I355" s="30" t="s">
        <v>1600</v>
      </c>
      <c r="J355" s="291">
        <v>43425</v>
      </c>
      <c r="K355" s="20">
        <f t="shared" si="20"/>
        <v>11</v>
      </c>
      <c r="L355" s="1" t="s">
        <v>1601</v>
      </c>
      <c r="M355" s="93">
        <v>43425</v>
      </c>
      <c r="N355" s="1" t="s">
        <v>1602</v>
      </c>
      <c r="O355" s="1" t="s">
        <v>1603</v>
      </c>
      <c r="P355" s="93">
        <v>43426</v>
      </c>
      <c r="Q355" s="1" t="s">
        <v>1604</v>
      </c>
      <c r="S355" s="10"/>
      <c r="T355" s="299"/>
      <c r="U355" s="10">
        <v>23000</v>
      </c>
      <c r="V355" s="12" t="s">
        <v>441</v>
      </c>
      <c r="W355" s="1" t="s">
        <v>122</v>
      </c>
      <c r="X355" s="12"/>
      <c r="Y355" s="13"/>
      <c r="Z355" s="133">
        <f>U355/0.945</f>
        <v>24338.62433862434</v>
      </c>
      <c r="AA355" s="15"/>
      <c r="AC355" s="10" t="s">
        <v>1013</v>
      </c>
      <c r="AD355" s="1" t="s">
        <v>201</v>
      </c>
      <c r="AE355" s="10"/>
      <c r="AF355" s="19">
        <f t="shared" si="17"/>
        <v>0</v>
      </c>
      <c r="AI355" s="10">
        <v>382</v>
      </c>
      <c r="AK355" s="1">
        <v>30000</v>
      </c>
      <c r="AL355" s="1" t="s">
        <v>122</v>
      </c>
      <c r="AM355" s="69">
        <v>382</v>
      </c>
      <c r="AP355" s="1" t="s">
        <v>1373</v>
      </c>
      <c r="AQ355" s="291">
        <v>43448</v>
      </c>
      <c r="AR355" s="10"/>
      <c r="AS355" s="1">
        <f t="shared" si="14"/>
        <v>0</v>
      </c>
      <c r="AT355" s="1" t="s">
        <v>112</v>
      </c>
      <c r="AU355" s="291">
        <v>43508</v>
      </c>
      <c r="AV355" s="134">
        <f t="shared" si="16"/>
        <v>5661.3756613756595</v>
      </c>
      <c r="AW355">
        <f t="shared" si="22"/>
        <v>2</v>
      </c>
    </row>
    <row r="356" spans="1:71" ht="15.75" customHeight="1">
      <c r="A356" s="1"/>
      <c r="B356" s="1" t="s">
        <v>103</v>
      </c>
      <c r="C356" s="1" t="s">
        <v>255</v>
      </c>
      <c r="D356" s="1" t="s">
        <v>1605</v>
      </c>
      <c r="E356" s="1" t="s">
        <v>790</v>
      </c>
      <c r="G356" s="1" t="s">
        <v>1489</v>
      </c>
      <c r="I356" s="30" t="s">
        <v>1606</v>
      </c>
      <c r="J356" s="291">
        <v>43424</v>
      </c>
      <c r="K356" s="20">
        <f t="shared" si="20"/>
        <v>11</v>
      </c>
      <c r="L356" s="1" t="s">
        <v>1061</v>
      </c>
      <c r="M356" s="93">
        <v>43425</v>
      </c>
      <c r="N356" s="1" t="s">
        <v>915</v>
      </c>
      <c r="O356" s="1" t="s">
        <v>940</v>
      </c>
      <c r="P356" s="1" t="s">
        <v>1596</v>
      </c>
      <c r="Q356" s="1" t="s">
        <v>1607</v>
      </c>
      <c r="S356" s="10"/>
      <c r="T356" s="299"/>
      <c r="U356" s="10">
        <v>85000</v>
      </c>
      <c r="V356" s="12" t="s">
        <v>121</v>
      </c>
      <c r="W356" s="1" t="s">
        <v>122</v>
      </c>
      <c r="X356" s="12"/>
      <c r="Y356" s="13"/>
      <c r="Z356" s="133">
        <v>85000</v>
      </c>
      <c r="AA356" s="15"/>
      <c r="AB356" s="1" t="s">
        <v>71</v>
      </c>
      <c r="AC356" s="10" t="s">
        <v>1013</v>
      </c>
      <c r="AD356" s="1" t="s">
        <v>201</v>
      </c>
      <c r="AE356" s="10" t="s">
        <v>126</v>
      </c>
      <c r="AF356" s="19" t="e">
        <f t="shared" si="17"/>
        <v>#VALUE!</v>
      </c>
      <c r="AI356" s="10">
        <v>347</v>
      </c>
      <c r="AJ356" s="93">
        <v>43425</v>
      </c>
      <c r="AK356" s="1">
        <v>95000</v>
      </c>
      <c r="AL356" s="1" t="s">
        <v>122</v>
      </c>
      <c r="AM356" s="1">
        <v>347</v>
      </c>
      <c r="AN356" s="291">
        <v>43428</v>
      </c>
      <c r="AP356" s="1" t="s">
        <v>1373</v>
      </c>
      <c r="AQ356" s="291">
        <v>43448</v>
      </c>
      <c r="AR356" s="10"/>
      <c r="AS356" s="1">
        <f t="shared" si="14"/>
        <v>0</v>
      </c>
      <c r="AT356" s="1" t="s">
        <v>112</v>
      </c>
      <c r="AU356" s="291">
        <v>43504</v>
      </c>
      <c r="AV356" s="134">
        <f t="shared" si="16"/>
        <v>10000</v>
      </c>
      <c r="AW356">
        <f t="shared" si="22"/>
        <v>2</v>
      </c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</row>
    <row r="357" spans="1:71" ht="15.75" customHeight="1">
      <c r="A357" s="1"/>
      <c r="B357" s="1" t="s">
        <v>103</v>
      </c>
      <c r="C357" s="1" t="s">
        <v>104</v>
      </c>
      <c r="D357" s="1" t="s">
        <v>107</v>
      </c>
      <c r="E357" s="1" t="s">
        <v>790</v>
      </c>
      <c r="G357" s="1" t="s">
        <v>268</v>
      </c>
      <c r="I357" s="30" t="s">
        <v>1608</v>
      </c>
      <c r="J357" s="291">
        <v>43425</v>
      </c>
      <c r="K357" s="20">
        <f t="shared" si="20"/>
        <v>11</v>
      </c>
      <c r="L357" s="1" t="s">
        <v>1497</v>
      </c>
      <c r="M357" s="93">
        <v>43427</v>
      </c>
      <c r="N357" s="1" t="s">
        <v>900</v>
      </c>
      <c r="O357" s="1" t="s">
        <v>1138</v>
      </c>
      <c r="P357" s="93">
        <v>43431</v>
      </c>
      <c r="Q357" s="1" t="s">
        <v>879</v>
      </c>
      <c r="S357" s="10"/>
      <c r="T357" s="299"/>
      <c r="U357" s="10">
        <v>107000</v>
      </c>
      <c r="V357" s="12" t="s">
        <v>121</v>
      </c>
      <c r="W357" s="1" t="s">
        <v>122</v>
      </c>
      <c r="X357" s="12"/>
      <c r="Y357" s="13"/>
      <c r="Z357" s="133">
        <v>107000</v>
      </c>
      <c r="AA357" s="15"/>
      <c r="AC357" s="10">
        <v>10</v>
      </c>
      <c r="AD357" s="1" t="s">
        <v>125</v>
      </c>
      <c r="AE357" s="10" t="s">
        <v>126</v>
      </c>
      <c r="AF357" s="19" t="e">
        <f t="shared" si="17"/>
        <v>#VALUE!</v>
      </c>
      <c r="AG357" s="291">
        <v>43826</v>
      </c>
      <c r="AI357" s="10">
        <v>340</v>
      </c>
      <c r="AJ357" s="93">
        <v>43427</v>
      </c>
      <c r="AK357" s="1">
        <v>123000</v>
      </c>
      <c r="AL357" s="1" t="s">
        <v>122</v>
      </c>
      <c r="AM357" s="1">
        <v>340</v>
      </c>
      <c r="AN357" s="291">
        <v>43796</v>
      </c>
      <c r="AR357" s="10"/>
      <c r="AS357" s="1">
        <f t="shared" si="14"/>
        <v>0</v>
      </c>
      <c r="AT357" s="1" t="s">
        <v>112</v>
      </c>
      <c r="AU357" s="291">
        <v>43502</v>
      </c>
      <c r="AV357" s="134">
        <f t="shared" si="16"/>
        <v>16000</v>
      </c>
      <c r="AW357">
        <f t="shared" si="22"/>
        <v>2</v>
      </c>
    </row>
    <row r="358" spans="1:71" ht="15.75" customHeight="1">
      <c r="A358" s="1"/>
      <c r="B358" s="1" t="s">
        <v>103</v>
      </c>
      <c r="C358" s="101" t="s">
        <v>714</v>
      </c>
      <c r="D358" s="101" t="s">
        <v>107</v>
      </c>
      <c r="E358" s="101" t="s">
        <v>790</v>
      </c>
      <c r="F358" s="101"/>
      <c r="G358" s="101" t="s">
        <v>1418</v>
      </c>
      <c r="H358" s="101"/>
      <c r="I358" s="102" t="s">
        <v>1609</v>
      </c>
      <c r="J358" s="292">
        <v>43425</v>
      </c>
      <c r="K358" s="104">
        <f t="shared" si="20"/>
        <v>11</v>
      </c>
      <c r="L358" s="101" t="s">
        <v>1420</v>
      </c>
      <c r="M358" s="128">
        <v>43425</v>
      </c>
      <c r="N358" s="101" t="s">
        <v>1610</v>
      </c>
      <c r="O358" s="101" t="s">
        <v>1611</v>
      </c>
      <c r="P358" s="128">
        <v>43427</v>
      </c>
      <c r="Q358" s="101" t="s">
        <v>1612</v>
      </c>
      <c r="R358" s="101"/>
      <c r="S358" s="106"/>
      <c r="T358" s="302"/>
      <c r="U358" s="106">
        <v>0</v>
      </c>
      <c r="V358" s="107" t="s">
        <v>121</v>
      </c>
      <c r="W358" s="101" t="s">
        <v>122</v>
      </c>
      <c r="X358" s="107"/>
      <c r="Y358" s="108"/>
      <c r="Z358" s="145">
        <v>0</v>
      </c>
      <c r="AA358" s="109"/>
      <c r="AB358" s="101"/>
      <c r="AC358" s="106" t="s">
        <v>1013</v>
      </c>
      <c r="AD358" s="101" t="s">
        <v>201</v>
      </c>
      <c r="AE358" s="106" t="s">
        <v>126</v>
      </c>
      <c r="AF358" s="110" t="e">
        <f t="shared" si="17"/>
        <v>#VALUE!</v>
      </c>
      <c r="AG358" s="292"/>
      <c r="AH358" s="101"/>
      <c r="AI358" s="106"/>
      <c r="AJ358" s="101"/>
      <c r="AK358" s="101">
        <v>0</v>
      </c>
      <c r="AL358" s="101" t="s">
        <v>122</v>
      </c>
      <c r="AM358" s="101"/>
      <c r="AN358" s="292"/>
      <c r="AO358" s="101"/>
      <c r="AP358" s="101"/>
      <c r="AQ358" s="292"/>
      <c r="AR358" s="106"/>
      <c r="AS358" s="1">
        <f t="shared" si="14"/>
        <v>0</v>
      </c>
      <c r="AT358" s="101" t="s">
        <v>888</v>
      </c>
      <c r="AU358" s="292"/>
      <c r="AV358" s="143">
        <f t="shared" si="16"/>
        <v>0</v>
      </c>
      <c r="AW358">
        <f t="shared" si="22"/>
        <v>1</v>
      </c>
      <c r="AX358" s="101"/>
      <c r="AY358" s="101"/>
      <c r="AZ358" s="101"/>
      <c r="BA358" s="101"/>
      <c r="BB358" s="101"/>
      <c r="BC358" s="101"/>
      <c r="BD358" s="101"/>
      <c r="BE358" s="185"/>
      <c r="BF358" s="185"/>
      <c r="BG358" s="185"/>
      <c r="BH358" s="185"/>
      <c r="BI358" s="185"/>
      <c r="BJ358" s="101"/>
      <c r="BK358" s="101"/>
      <c r="BL358" s="101"/>
      <c r="BM358" s="101"/>
      <c r="BN358" s="101"/>
      <c r="BO358" s="101"/>
      <c r="BP358" s="101"/>
      <c r="BQ358" s="101"/>
      <c r="BR358" s="101"/>
      <c r="BS358" s="101"/>
    </row>
    <row r="359" spans="1:71" ht="17.25" customHeight="1">
      <c r="A359" s="1"/>
      <c r="B359" s="1" t="s">
        <v>103</v>
      </c>
      <c r="C359" s="1" t="s">
        <v>104</v>
      </c>
      <c r="D359" s="1" t="s">
        <v>104</v>
      </c>
      <c r="E359" s="1" t="s">
        <v>790</v>
      </c>
      <c r="G359" s="1" t="s">
        <v>111</v>
      </c>
      <c r="I359" s="30" t="s">
        <v>1613</v>
      </c>
      <c r="J359" s="291">
        <v>43425</v>
      </c>
      <c r="K359" s="20">
        <f t="shared" si="20"/>
        <v>11</v>
      </c>
      <c r="L359" s="1" t="s">
        <v>1396</v>
      </c>
      <c r="M359" s="93">
        <v>43426</v>
      </c>
      <c r="N359" s="1" t="s">
        <v>1614</v>
      </c>
      <c r="O359" s="8" t="s">
        <v>809</v>
      </c>
      <c r="P359" s="93">
        <v>43430</v>
      </c>
      <c r="Q359" s="1" t="s">
        <v>1615</v>
      </c>
      <c r="R359" s="1">
        <v>34</v>
      </c>
      <c r="S359" s="10" t="s">
        <v>71</v>
      </c>
      <c r="T359" s="299">
        <v>43430</v>
      </c>
      <c r="U359" s="10">
        <v>45000</v>
      </c>
      <c r="V359" s="12" t="s">
        <v>441</v>
      </c>
      <c r="W359" s="1" t="s">
        <v>122</v>
      </c>
      <c r="X359" s="12"/>
      <c r="Y359" s="13"/>
      <c r="Z359" s="133">
        <f t="shared" ref="Z359:Z363" si="29">U359/0.945</f>
        <v>47619.047619047618</v>
      </c>
      <c r="AA359" s="15"/>
      <c r="AB359" s="1" t="s">
        <v>71</v>
      </c>
      <c r="AC359" s="10" t="s">
        <v>1013</v>
      </c>
      <c r="AD359" s="1" t="s">
        <v>201</v>
      </c>
      <c r="AE359" s="91" t="s">
        <v>297</v>
      </c>
      <c r="AF359" s="19" t="e">
        <f t="shared" si="17"/>
        <v>#VALUE!</v>
      </c>
      <c r="AG359" s="291">
        <v>43452</v>
      </c>
      <c r="AH359" s="8" t="s">
        <v>1383</v>
      </c>
      <c r="AI359" s="10">
        <v>442</v>
      </c>
      <c r="AJ359" s="93">
        <v>43791</v>
      </c>
      <c r="AK359" s="1">
        <v>63000</v>
      </c>
      <c r="AL359" s="1" t="s">
        <v>122</v>
      </c>
      <c r="AM359" s="1">
        <v>442</v>
      </c>
      <c r="AN359" s="291">
        <v>43795</v>
      </c>
      <c r="AR359" s="10"/>
      <c r="AS359" s="1">
        <f t="shared" si="14"/>
        <v>0</v>
      </c>
      <c r="AT359" s="1" t="s">
        <v>112</v>
      </c>
      <c r="AU359" s="291">
        <v>43510</v>
      </c>
      <c r="AV359" s="134">
        <f t="shared" si="16"/>
        <v>15380.952380952382</v>
      </c>
      <c r="AW359">
        <f t="shared" si="22"/>
        <v>2</v>
      </c>
    </row>
    <row r="360" spans="1:71" ht="15.75" customHeight="1">
      <c r="A360" s="1"/>
      <c r="B360" s="1" t="s">
        <v>103</v>
      </c>
      <c r="C360" s="101" t="s">
        <v>255</v>
      </c>
      <c r="D360" s="101" t="s">
        <v>107</v>
      </c>
      <c r="E360" s="101" t="s">
        <v>790</v>
      </c>
      <c r="F360" s="101"/>
      <c r="G360" s="101" t="s">
        <v>1489</v>
      </c>
      <c r="H360" s="101"/>
      <c r="I360" s="102" t="s">
        <v>1616</v>
      </c>
      <c r="J360" s="292">
        <v>43425</v>
      </c>
      <c r="K360" s="104">
        <f t="shared" si="20"/>
        <v>11</v>
      </c>
      <c r="L360" s="101" t="s">
        <v>1061</v>
      </c>
      <c r="M360" s="128">
        <v>43427</v>
      </c>
      <c r="N360" s="101" t="s">
        <v>915</v>
      </c>
      <c r="O360" s="101" t="s">
        <v>940</v>
      </c>
      <c r="P360" s="128">
        <v>43430</v>
      </c>
      <c r="Q360" s="101" t="s">
        <v>1516</v>
      </c>
      <c r="R360" s="101"/>
      <c r="S360" s="106"/>
      <c r="T360" s="302"/>
      <c r="U360" s="106">
        <v>0</v>
      </c>
      <c r="V360" s="107" t="s">
        <v>441</v>
      </c>
      <c r="W360" s="101" t="s">
        <v>122</v>
      </c>
      <c r="X360" s="107"/>
      <c r="Y360" s="108"/>
      <c r="Z360" s="133">
        <f t="shared" si="29"/>
        <v>0</v>
      </c>
      <c r="AA360" s="109"/>
      <c r="AB360" s="101"/>
      <c r="AC360" s="106" t="s">
        <v>1013</v>
      </c>
      <c r="AD360" s="101" t="s">
        <v>201</v>
      </c>
      <c r="AE360" s="106" t="s">
        <v>126</v>
      </c>
      <c r="AF360" s="110" t="e">
        <f t="shared" si="17"/>
        <v>#VALUE!</v>
      </c>
      <c r="AG360" s="292"/>
      <c r="AH360" s="101"/>
      <c r="AI360" s="106"/>
      <c r="AJ360" s="101"/>
      <c r="AK360" s="101">
        <v>0</v>
      </c>
      <c r="AL360" s="101" t="s">
        <v>122</v>
      </c>
      <c r="AM360" s="101"/>
      <c r="AN360" s="292"/>
      <c r="AO360" s="101"/>
      <c r="AP360" s="101"/>
      <c r="AQ360" s="292"/>
      <c r="AR360" s="106"/>
      <c r="AS360" s="1">
        <f t="shared" si="14"/>
        <v>0</v>
      </c>
      <c r="AT360" s="101" t="s">
        <v>888</v>
      </c>
      <c r="AU360" s="292"/>
      <c r="AV360" s="111">
        <v>0</v>
      </c>
      <c r="AW360">
        <f t="shared" si="22"/>
        <v>1</v>
      </c>
      <c r="AX360" s="101"/>
      <c r="AY360" s="101"/>
      <c r="AZ360" s="101"/>
      <c r="BA360" s="101"/>
      <c r="BB360" s="101"/>
      <c r="BC360" s="101"/>
      <c r="BD360" s="101"/>
      <c r="BE360" s="185"/>
      <c r="BF360" s="185"/>
      <c r="BG360" s="185"/>
      <c r="BH360" s="185"/>
      <c r="BI360" s="185"/>
      <c r="BJ360" s="101"/>
      <c r="BK360" s="101"/>
      <c r="BL360" s="101"/>
      <c r="BM360" s="101"/>
      <c r="BN360" s="101"/>
      <c r="BO360" s="101"/>
      <c r="BP360" s="101"/>
      <c r="BQ360" s="101"/>
      <c r="BR360" s="101"/>
      <c r="BS360" s="101"/>
    </row>
    <row r="361" spans="1:71" ht="15.75" customHeight="1">
      <c r="A361" s="1"/>
      <c r="B361" s="1" t="s">
        <v>103</v>
      </c>
      <c r="C361" s="1" t="s">
        <v>255</v>
      </c>
      <c r="D361" s="1" t="s">
        <v>402</v>
      </c>
      <c r="E361" s="1" t="s">
        <v>790</v>
      </c>
      <c r="G361" s="1" t="s">
        <v>1018</v>
      </c>
      <c r="I361" s="30" t="s">
        <v>1617</v>
      </c>
      <c r="J361" s="291">
        <v>43425</v>
      </c>
      <c r="K361" s="20">
        <f t="shared" si="20"/>
        <v>11</v>
      </c>
      <c r="L361" s="1" t="s">
        <v>185</v>
      </c>
      <c r="M361" s="93">
        <v>43428</v>
      </c>
      <c r="N361" s="1" t="s">
        <v>826</v>
      </c>
      <c r="O361" s="1" t="s">
        <v>454</v>
      </c>
      <c r="P361" s="93">
        <v>43431</v>
      </c>
      <c r="Q361" s="1" t="s">
        <v>1618</v>
      </c>
      <c r="R361" s="1" t="s">
        <v>1619</v>
      </c>
      <c r="S361" s="10" t="s">
        <v>71</v>
      </c>
      <c r="T361" s="299">
        <v>43431</v>
      </c>
      <c r="U361" s="10">
        <v>58000</v>
      </c>
      <c r="V361" s="12" t="s">
        <v>441</v>
      </c>
      <c r="W361" s="1" t="s">
        <v>122</v>
      </c>
      <c r="X361" s="12"/>
      <c r="Y361" s="13"/>
      <c r="Z361" s="133">
        <f t="shared" si="29"/>
        <v>61375.661375661381</v>
      </c>
      <c r="AA361" s="15"/>
      <c r="AB361" s="1" t="s">
        <v>71</v>
      </c>
      <c r="AC361" s="10">
        <v>10</v>
      </c>
      <c r="AD361" s="1" t="s">
        <v>201</v>
      </c>
      <c r="AE361" s="91" t="s">
        <v>297</v>
      </c>
      <c r="AF361" s="19" t="e">
        <f t="shared" si="17"/>
        <v>#VALUE!</v>
      </c>
      <c r="AG361" s="291">
        <v>43452</v>
      </c>
      <c r="AH361" s="8" t="s">
        <v>1383</v>
      </c>
      <c r="AI361" s="10">
        <v>362</v>
      </c>
      <c r="AJ361" s="93">
        <v>43428</v>
      </c>
      <c r="AK361" s="1">
        <v>70000</v>
      </c>
      <c r="AL361" s="1" t="s">
        <v>122</v>
      </c>
      <c r="AM361" s="1">
        <v>362</v>
      </c>
      <c r="AN361" s="291">
        <v>43430</v>
      </c>
      <c r="AP361" s="1" t="s">
        <v>877</v>
      </c>
      <c r="AQ361" s="291">
        <v>43438</v>
      </c>
      <c r="AR361" s="10"/>
      <c r="AS361" s="1">
        <f t="shared" si="14"/>
        <v>0</v>
      </c>
      <c r="AT361" s="1" t="s">
        <v>112</v>
      </c>
      <c r="AU361" s="291">
        <v>43431</v>
      </c>
      <c r="AV361" s="134">
        <f t="shared" ref="AV361:AV450" si="30">AK361-Z361</f>
        <v>8624.3386243386194</v>
      </c>
      <c r="AW361">
        <f t="shared" si="22"/>
        <v>11</v>
      </c>
    </row>
    <row r="362" spans="1:71" ht="15.75" customHeight="1">
      <c r="A362" s="1"/>
      <c r="B362" s="1" t="s">
        <v>103</v>
      </c>
      <c r="C362" s="1" t="s">
        <v>255</v>
      </c>
      <c r="D362" s="1" t="s">
        <v>107</v>
      </c>
      <c r="E362" s="1" t="s">
        <v>790</v>
      </c>
      <c r="G362" s="1" t="s">
        <v>1620</v>
      </c>
      <c r="I362" s="30" t="s">
        <v>1621</v>
      </c>
      <c r="J362" s="291">
        <v>43426</v>
      </c>
      <c r="K362" s="20">
        <f t="shared" si="20"/>
        <v>11</v>
      </c>
      <c r="L362" s="1" t="s">
        <v>1084</v>
      </c>
      <c r="M362" s="93">
        <v>43426</v>
      </c>
      <c r="N362" s="1" t="s">
        <v>1622</v>
      </c>
      <c r="O362" s="1" t="s">
        <v>945</v>
      </c>
      <c r="P362" s="93">
        <v>43427</v>
      </c>
      <c r="Q362" s="1" t="s">
        <v>1623</v>
      </c>
      <c r="R362" s="1">
        <v>290</v>
      </c>
      <c r="S362" s="10" t="s">
        <v>71</v>
      </c>
      <c r="T362" s="299">
        <v>43427</v>
      </c>
      <c r="U362" s="10">
        <v>24700</v>
      </c>
      <c r="V362" s="12" t="s">
        <v>441</v>
      </c>
      <c r="W362" s="1" t="s">
        <v>122</v>
      </c>
      <c r="X362" s="12"/>
      <c r="Y362" s="13"/>
      <c r="Z362" s="133">
        <f t="shared" si="29"/>
        <v>26137.56613756614</v>
      </c>
      <c r="AA362" s="15"/>
      <c r="AB362" s="1" t="s">
        <v>71</v>
      </c>
      <c r="AC362" s="10" t="s">
        <v>1013</v>
      </c>
      <c r="AD362" s="1" t="s">
        <v>201</v>
      </c>
      <c r="AE362" s="91" t="s">
        <v>297</v>
      </c>
      <c r="AF362" s="19" t="e">
        <f t="shared" si="17"/>
        <v>#VALUE!</v>
      </c>
      <c r="AG362" s="291">
        <v>43497</v>
      </c>
      <c r="AI362" s="10">
        <v>341</v>
      </c>
      <c r="AJ362" s="93">
        <v>43426</v>
      </c>
      <c r="AK362" s="1">
        <v>30700</v>
      </c>
      <c r="AL362" s="1" t="s">
        <v>122</v>
      </c>
      <c r="AM362" s="1">
        <v>341</v>
      </c>
      <c r="AN362" s="291">
        <v>43427</v>
      </c>
      <c r="AR362" s="10"/>
      <c r="AS362" s="1">
        <f t="shared" si="14"/>
        <v>0</v>
      </c>
      <c r="AT362" s="1" t="s">
        <v>112</v>
      </c>
      <c r="AU362" s="291">
        <v>43439</v>
      </c>
      <c r="AV362" s="134">
        <f t="shared" si="30"/>
        <v>4562.4338624338598</v>
      </c>
      <c r="AW362">
        <f t="shared" si="22"/>
        <v>12</v>
      </c>
    </row>
    <row r="363" spans="1:71" ht="15.75" customHeight="1">
      <c r="A363" s="1"/>
      <c r="B363" s="1" t="s">
        <v>103</v>
      </c>
      <c r="C363" s="1" t="s">
        <v>912</v>
      </c>
      <c r="D363" s="1" t="s">
        <v>104</v>
      </c>
      <c r="E363" s="1" t="s">
        <v>790</v>
      </c>
      <c r="G363" s="1" t="s">
        <v>1369</v>
      </c>
      <c r="I363" s="30" t="s">
        <v>1624</v>
      </c>
      <c r="J363" s="291">
        <v>43426</v>
      </c>
      <c r="K363" s="20">
        <f t="shared" si="20"/>
        <v>11</v>
      </c>
      <c r="L363" s="1" t="s">
        <v>1584</v>
      </c>
      <c r="M363" s="93">
        <v>43426</v>
      </c>
      <c r="N363" s="1" t="s">
        <v>1105</v>
      </c>
      <c r="O363" s="1" t="s">
        <v>1371</v>
      </c>
      <c r="P363" s="93">
        <v>43430</v>
      </c>
      <c r="Q363" s="1" t="s">
        <v>1625</v>
      </c>
      <c r="R363" s="1">
        <v>27</v>
      </c>
      <c r="S363" s="10" t="s">
        <v>71</v>
      </c>
      <c r="T363" s="299">
        <v>43430</v>
      </c>
      <c r="U363" s="10">
        <v>60000</v>
      </c>
      <c r="V363" s="12" t="s">
        <v>441</v>
      </c>
      <c r="W363" s="1" t="s">
        <v>122</v>
      </c>
      <c r="X363" s="12"/>
      <c r="Y363" s="13"/>
      <c r="Z363" s="133">
        <f t="shared" si="29"/>
        <v>63492.063492063498</v>
      </c>
      <c r="AA363" s="15"/>
      <c r="AB363" s="1" t="s">
        <v>71</v>
      </c>
      <c r="AC363" s="10" t="s">
        <v>1013</v>
      </c>
      <c r="AD363" s="1" t="s">
        <v>201</v>
      </c>
      <c r="AE363" s="91" t="s">
        <v>297</v>
      </c>
      <c r="AF363" s="19" t="e">
        <f t="shared" si="17"/>
        <v>#VALUE!</v>
      </c>
      <c r="AG363" s="291">
        <v>43483</v>
      </c>
      <c r="AH363" s="1" t="s">
        <v>1626</v>
      </c>
      <c r="AI363" s="10">
        <v>443</v>
      </c>
      <c r="AJ363" s="93">
        <v>43795</v>
      </c>
      <c r="AK363" s="1">
        <v>68000</v>
      </c>
      <c r="AL363" s="1" t="s">
        <v>122</v>
      </c>
      <c r="AM363" s="1">
        <v>443</v>
      </c>
      <c r="AN363" s="291">
        <v>43795</v>
      </c>
      <c r="AR363" s="10"/>
      <c r="AS363" s="1">
        <f t="shared" si="14"/>
        <v>0</v>
      </c>
      <c r="AT363" s="4" t="s">
        <v>112</v>
      </c>
      <c r="AU363" s="295">
        <v>43517</v>
      </c>
      <c r="AV363" s="134">
        <f t="shared" si="30"/>
        <v>4507.9365079365016</v>
      </c>
      <c r="AW363">
        <f t="shared" si="22"/>
        <v>2</v>
      </c>
    </row>
    <row r="364" spans="1:71" ht="15.75" customHeight="1">
      <c r="A364" s="1"/>
      <c r="B364" s="1" t="s">
        <v>103</v>
      </c>
      <c r="C364" s="1" t="s">
        <v>912</v>
      </c>
      <c r="D364" s="1" t="s">
        <v>104</v>
      </c>
      <c r="E364" s="1" t="s">
        <v>790</v>
      </c>
      <c r="G364" s="1" t="s">
        <v>1369</v>
      </c>
      <c r="I364" s="30" t="s">
        <v>1627</v>
      </c>
      <c r="J364" s="291">
        <v>43426</v>
      </c>
      <c r="K364" s="20">
        <f t="shared" si="20"/>
        <v>11</v>
      </c>
      <c r="L364" s="1" t="s">
        <v>1371</v>
      </c>
      <c r="M364" s="93">
        <v>43427</v>
      </c>
      <c r="N364" s="1" t="s">
        <v>1105</v>
      </c>
      <c r="O364" s="1" t="s">
        <v>1628</v>
      </c>
      <c r="P364" s="1" t="s">
        <v>1629</v>
      </c>
      <c r="Q364" s="1" t="s">
        <v>1630</v>
      </c>
      <c r="R364" s="1">
        <v>6</v>
      </c>
      <c r="S364" s="10" t="s">
        <v>71</v>
      </c>
      <c r="T364" s="299">
        <v>43431</v>
      </c>
      <c r="U364" s="10">
        <v>59000</v>
      </c>
      <c r="V364" s="12" t="s">
        <v>441</v>
      </c>
      <c r="W364" s="1" t="s">
        <v>122</v>
      </c>
      <c r="X364" s="12"/>
      <c r="Y364" s="13"/>
      <c r="Z364" s="133">
        <v>59000</v>
      </c>
      <c r="AA364" s="15"/>
      <c r="AB364" s="1" t="s">
        <v>71</v>
      </c>
      <c r="AC364" s="10" t="s">
        <v>1013</v>
      </c>
      <c r="AD364" s="1" t="s">
        <v>201</v>
      </c>
      <c r="AE364" s="10" t="s">
        <v>297</v>
      </c>
      <c r="AF364" s="19" t="e">
        <f t="shared" si="17"/>
        <v>#VALUE!</v>
      </c>
      <c r="AG364" s="291">
        <v>43482</v>
      </c>
      <c r="AH364" s="8" t="s">
        <v>1631</v>
      </c>
      <c r="AI364" s="10">
        <v>348</v>
      </c>
      <c r="AJ364" s="93">
        <v>43427</v>
      </c>
      <c r="AK364" s="1">
        <v>80000</v>
      </c>
      <c r="AL364" s="1" t="s">
        <v>122</v>
      </c>
      <c r="AM364" s="1">
        <v>348</v>
      </c>
      <c r="AN364" s="291">
        <v>43431</v>
      </c>
      <c r="AR364" s="10"/>
      <c r="AS364" s="1">
        <f t="shared" si="14"/>
        <v>0</v>
      </c>
      <c r="AT364" s="1" t="s">
        <v>112</v>
      </c>
      <c r="AU364" s="291">
        <v>43474</v>
      </c>
      <c r="AV364" s="134">
        <f t="shared" si="30"/>
        <v>21000</v>
      </c>
      <c r="AW364">
        <f t="shared" si="22"/>
        <v>1</v>
      </c>
    </row>
    <row r="365" spans="1:71" ht="15.75" customHeight="1">
      <c r="A365" s="1"/>
      <c r="B365" s="1" t="s">
        <v>103</v>
      </c>
      <c r="C365" s="101" t="s">
        <v>148</v>
      </c>
      <c r="D365" s="101" t="s">
        <v>107</v>
      </c>
      <c r="E365" s="101" t="s">
        <v>790</v>
      </c>
      <c r="F365" s="101"/>
      <c r="G365" s="101" t="s">
        <v>134</v>
      </c>
      <c r="H365" s="101"/>
      <c r="I365" s="102" t="s">
        <v>1632</v>
      </c>
      <c r="J365" s="292">
        <v>43426</v>
      </c>
      <c r="K365" s="104">
        <f t="shared" si="20"/>
        <v>11</v>
      </c>
      <c r="L365" s="101" t="s">
        <v>1633</v>
      </c>
      <c r="M365" s="128">
        <v>43434</v>
      </c>
      <c r="N365" s="101" t="s">
        <v>137</v>
      </c>
      <c r="O365" s="101" t="s">
        <v>185</v>
      </c>
      <c r="P365" s="103">
        <v>43437</v>
      </c>
      <c r="Q365" s="101" t="s">
        <v>1634</v>
      </c>
      <c r="R365" s="101"/>
      <c r="S365" s="106"/>
      <c r="T365" s="302"/>
      <c r="U365" s="106">
        <v>0</v>
      </c>
      <c r="V365" s="107" t="s">
        <v>121</v>
      </c>
      <c r="W365" s="101" t="s">
        <v>122</v>
      </c>
      <c r="X365" s="107"/>
      <c r="Y365" s="108"/>
      <c r="Z365" s="145">
        <v>0</v>
      </c>
      <c r="AA365" s="109"/>
      <c r="AB365" s="101"/>
      <c r="AC365" s="106" t="s">
        <v>1013</v>
      </c>
      <c r="AD365" s="101" t="s">
        <v>125</v>
      </c>
      <c r="AE365" s="106" t="s">
        <v>297</v>
      </c>
      <c r="AF365" s="110" t="e">
        <f t="shared" si="17"/>
        <v>#VALUE!</v>
      </c>
      <c r="AG365" s="292"/>
      <c r="AH365" s="101"/>
      <c r="AI365" s="106"/>
      <c r="AJ365" s="101"/>
      <c r="AK365" s="101">
        <v>0</v>
      </c>
      <c r="AL365" s="101" t="s">
        <v>122</v>
      </c>
      <c r="AM365" s="101"/>
      <c r="AN365" s="292"/>
      <c r="AO365" s="101"/>
      <c r="AP365" s="101"/>
      <c r="AQ365" s="292"/>
      <c r="AR365" s="106"/>
      <c r="AS365" s="1">
        <f t="shared" si="14"/>
        <v>0</v>
      </c>
      <c r="AT365" s="101" t="s">
        <v>888</v>
      </c>
      <c r="AU365" s="292"/>
      <c r="AV365" s="143">
        <f t="shared" si="30"/>
        <v>0</v>
      </c>
      <c r="AW365">
        <f t="shared" si="22"/>
        <v>1</v>
      </c>
      <c r="AX365" s="101"/>
      <c r="AY365" s="101"/>
      <c r="AZ365" s="101"/>
      <c r="BA365" s="101"/>
      <c r="BB365" s="101"/>
      <c r="BC365" s="101"/>
      <c r="BD365" s="101"/>
      <c r="BE365" s="185"/>
      <c r="BF365" s="185"/>
      <c r="BG365" s="185"/>
      <c r="BH365" s="185"/>
      <c r="BI365" s="185"/>
      <c r="BJ365" s="101"/>
      <c r="BK365" s="101"/>
      <c r="BL365" s="101"/>
      <c r="BM365" s="101"/>
      <c r="BN365" s="101"/>
      <c r="BO365" s="101"/>
      <c r="BP365" s="101"/>
      <c r="BQ365" s="101"/>
      <c r="BR365" s="101"/>
      <c r="BS365" s="101"/>
    </row>
    <row r="366" spans="1:71" ht="15.75" customHeight="1">
      <c r="A366" s="1"/>
      <c r="B366" s="1" t="s">
        <v>103</v>
      </c>
      <c r="C366" s="1" t="s">
        <v>255</v>
      </c>
      <c r="D366" s="1" t="s">
        <v>107</v>
      </c>
      <c r="E366" s="1" t="s">
        <v>790</v>
      </c>
      <c r="G366" s="1" t="s">
        <v>1352</v>
      </c>
      <c r="I366" s="30" t="s">
        <v>1635</v>
      </c>
      <c r="J366" s="291">
        <v>43426</v>
      </c>
      <c r="K366" s="20">
        <f t="shared" si="20"/>
        <v>11</v>
      </c>
      <c r="L366" s="1" t="s">
        <v>1633</v>
      </c>
      <c r="M366" s="93">
        <v>43427</v>
      </c>
      <c r="N366" s="1" t="s">
        <v>186</v>
      </c>
      <c r="O366" s="1" t="s">
        <v>735</v>
      </c>
      <c r="P366" s="93">
        <v>43431</v>
      </c>
      <c r="Q366" s="1" t="s">
        <v>1636</v>
      </c>
      <c r="R366" s="4" t="s">
        <v>1637</v>
      </c>
      <c r="S366" s="10"/>
      <c r="T366" s="299">
        <v>43426</v>
      </c>
      <c r="U366" s="10">
        <v>29000</v>
      </c>
      <c r="V366" s="12" t="s">
        <v>441</v>
      </c>
      <c r="W366" s="1" t="s">
        <v>122</v>
      </c>
      <c r="X366" s="12"/>
      <c r="Y366" s="13"/>
      <c r="Z366" s="133">
        <f t="shared" ref="Z366:Z371" si="31">U366/0.945</f>
        <v>30687.83068783069</v>
      </c>
      <c r="AA366" s="15"/>
      <c r="AB366" s="4" t="s">
        <v>71</v>
      </c>
      <c r="AC366" s="10" t="s">
        <v>1013</v>
      </c>
      <c r="AD366" s="1" t="s">
        <v>125</v>
      </c>
      <c r="AE366" s="86" t="s">
        <v>297</v>
      </c>
      <c r="AF366" s="19" t="e">
        <f t="shared" si="17"/>
        <v>#VALUE!</v>
      </c>
      <c r="AG366" s="295">
        <v>43511</v>
      </c>
      <c r="AI366" s="10">
        <v>367</v>
      </c>
      <c r="AJ366" s="93">
        <v>43427</v>
      </c>
      <c r="AK366" s="1">
        <v>34000</v>
      </c>
      <c r="AL366" s="1" t="s">
        <v>122</v>
      </c>
      <c r="AM366" s="1">
        <v>367</v>
      </c>
      <c r="AN366" s="291">
        <v>43431</v>
      </c>
      <c r="AR366" s="10"/>
      <c r="AS366" s="1">
        <f t="shared" si="14"/>
        <v>0</v>
      </c>
      <c r="AT366" s="1" t="s">
        <v>112</v>
      </c>
      <c r="AU366" s="291">
        <v>43475</v>
      </c>
      <c r="AV366" s="134">
        <f t="shared" si="30"/>
        <v>3312.1693121693097</v>
      </c>
      <c r="AW366">
        <f t="shared" si="22"/>
        <v>1</v>
      </c>
    </row>
    <row r="367" spans="1:71" ht="15.75" customHeight="1">
      <c r="A367" s="1"/>
      <c r="B367" s="1" t="s">
        <v>103</v>
      </c>
      <c r="C367" s="1" t="s">
        <v>912</v>
      </c>
      <c r="D367" s="1" t="s">
        <v>104</v>
      </c>
      <c r="E367" s="1" t="s">
        <v>790</v>
      </c>
      <c r="G367" s="1" t="s">
        <v>1027</v>
      </c>
      <c r="I367" s="30" t="s">
        <v>1638</v>
      </c>
      <c r="J367" s="291">
        <v>43426</v>
      </c>
      <c r="K367" s="20">
        <f t="shared" si="20"/>
        <v>11</v>
      </c>
      <c r="L367" s="1" t="s">
        <v>1029</v>
      </c>
      <c r="M367" s="93">
        <v>43430</v>
      </c>
      <c r="N367" s="1" t="s">
        <v>1030</v>
      </c>
      <c r="O367" s="1" t="s">
        <v>1639</v>
      </c>
      <c r="P367" s="93">
        <v>43432</v>
      </c>
      <c r="Q367" s="1" t="s">
        <v>1640</v>
      </c>
      <c r="R367" s="1">
        <v>68</v>
      </c>
      <c r="S367" s="10" t="s">
        <v>71</v>
      </c>
      <c r="T367" s="299">
        <v>43431</v>
      </c>
      <c r="U367" s="10">
        <v>55000</v>
      </c>
      <c r="V367" s="12" t="s">
        <v>441</v>
      </c>
      <c r="W367" s="1" t="s">
        <v>122</v>
      </c>
      <c r="X367" s="12"/>
      <c r="Y367" s="13"/>
      <c r="Z367" s="133">
        <f t="shared" si="31"/>
        <v>58201.058201058207</v>
      </c>
      <c r="AA367" s="15"/>
      <c r="AB367" s="1" t="s">
        <v>71</v>
      </c>
      <c r="AC367" s="10" t="s">
        <v>1013</v>
      </c>
      <c r="AD367" s="1" t="s">
        <v>201</v>
      </c>
      <c r="AE367" s="91" t="s">
        <v>297</v>
      </c>
      <c r="AF367" s="19" t="e">
        <f t="shared" si="17"/>
        <v>#VALUE!</v>
      </c>
      <c r="AG367" s="291">
        <v>43483</v>
      </c>
      <c r="AH367" s="1" t="s">
        <v>1626</v>
      </c>
      <c r="AI367" s="10">
        <v>381</v>
      </c>
      <c r="AK367" s="1">
        <v>63000</v>
      </c>
      <c r="AL367" s="1" t="s">
        <v>122</v>
      </c>
      <c r="AM367" s="69">
        <v>381</v>
      </c>
      <c r="AN367" s="291">
        <v>43432</v>
      </c>
      <c r="AP367" s="1" t="s">
        <v>1373</v>
      </c>
      <c r="AQ367" s="291">
        <v>43448</v>
      </c>
      <c r="AR367" s="10"/>
      <c r="AS367" s="1">
        <f t="shared" si="14"/>
        <v>0</v>
      </c>
      <c r="AT367" s="1" t="s">
        <v>112</v>
      </c>
      <c r="AU367" s="291">
        <v>43508</v>
      </c>
      <c r="AV367" s="134">
        <f t="shared" si="30"/>
        <v>4798.9417989417925</v>
      </c>
      <c r="AW367">
        <f t="shared" si="22"/>
        <v>2</v>
      </c>
      <c r="AX367" s="146"/>
    </row>
    <row r="368" spans="1:71" ht="15.75" customHeight="1">
      <c r="A368" s="1"/>
      <c r="B368" s="1" t="s">
        <v>103</v>
      </c>
      <c r="C368" s="1" t="s">
        <v>912</v>
      </c>
      <c r="D368" s="1" t="s">
        <v>104</v>
      </c>
      <c r="E368" s="1" t="s">
        <v>790</v>
      </c>
      <c r="G368" s="1" t="s">
        <v>1091</v>
      </c>
      <c r="I368" s="30" t="s">
        <v>1638</v>
      </c>
      <c r="J368" s="291">
        <v>43426</v>
      </c>
      <c r="K368" s="20">
        <f t="shared" si="20"/>
        <v>11</v>
      </c>
      <c r="L368" s="1" t="s">
        <v>1371</v>
      </c>
      <c r="M368" s="1" t="s">
        <v>1596</v>
      </c>
      <c r="N368" s="1" t="s">
        <v>1105</v>
      </c>
      <c r="O368" s="1" t="s">
        <v>1641</v>
      </c>
      <c r="P368" s="93">
        <v>43430</v>
      </c>
      <c r="Q368" s="1" t="s">
        <v>460</v>
      </c>
      <c r="R368" s="1">
        <v>1152</v>
      </c>
      <c r="S368" s="10" t="s">
        <v>71</v>
      </c>
      <c r="T368" s="299">
        <v>43444</v>
      </c>
      <c r="U368" s="10">
        <v>70000</v>
      </c>
      <c r="V368" s="12" t="s">
        <v>441</v>
      </c>
      <c r="W368" s="1" t="s">
        <v>122</v>
      </c>
      <c r="X368" s="12"/>
      <c r="Y368" s="13"/>
      <c r="Z368" s="133">
        <f t="shared" si="31"/>
        <v>74074.074074074073</v>
      </c>
      <c r="AA368" s="15"/>
      <c r="AB368" s="1" t="s">
        <v>71</v>
      </c>
      <c r="AC368" s="10" t="s">
        <v>1013</v>
      </c>
      <c r="AD368" s="4" t="s">
        <v>125</v>
      </c>
      <c r="AE368" s="91" t="s">
        <v>297</v>
      </c>
      <c r="AF368" s="19" t="e">
        <f t="shared" si="17"/>
        <v>#VALUE!</v>
      </c>
      <c r="AG368" s="291">
        <v>43509</v>
      </c>
      <c r="AH368" s="1" t="s">
        <v>1322</v>
      </c>
      <c r="AI368" s="10">
        <v>377</v>
      </c>
      <c r="AJ368" s="93">
        <v>43792</v>
      </c>
      <c r="AK368" s="1">
        <v>80000</v>
      </c>
      <c r="AL368" s="1" t="s">
        <v>122</v>
      </c>
      <c r="AM368" s="1">
        <v>377</v>
      </c>
      <c r="AN368" s="291">
        <v>43795</v>
      </c>
      <c r="AR368" s="10"/>
      <c r="AS368" s="1">
        <f t="shared" si="14"/>
        <v>0</v>
      </c>
      <c r="AT368" s="4" t="s">
        <v>112</v>
      </c>
      <c r="AU368" s="295">
        <v>43516</v>
      </c>
      <c r="AV368" s="134">
        <f t="shared" si="30"/>
        <v>5925.925925925927</v>
      </c>
      <c r="AW368">
        <f t="shared" si="22"/>
        <v>2</v>
      </c>
    </row>
    <row r="369" spans="1:71" ht="15.75" customHeight="1">
      <c r="A369" s="1"/>
      <c r="B369" s="1" t="s">
        <v>103</v>
      </c>
      <c r="C369" s="1" t="s">
        <v>148</v>
      </c>
      <c r="D369" s="1" t="s">
        <v>107</v>
      </c>
      <c r="E369" s="1" t="s">
        <v>790</v>
      </c>
      <c r="G369" s="1" t="s">
        <v>149</v>
      </c>
      <c r="I369" s="30" t="s">
        <v>1638</v>
      </c>
      <c r="J369" s="291">
        <v>43426</v>
      </c>
      <c r="K369" s="20">
        <f t="shared" si="20"/>
        <v>11</v>
      </c>
      <c r="L369" s="1" t="s">
        <v>166</v>
      </c>
      <c r="M369" s="93">
        <v>43428</v>
      </c>
      <c r="N369" s="1" t="s">
        <v>186</v>
      </c>
      <c r="O369" s="1" t="s">
        <v>1642</v>
      </c>
      <c r="P369" s="93">
        <v>43430</v>
      </c>
      <c r="Q369" s="1" t="s">
        <v>1643</v>
      </c>
      <c r="R369" s="1">
        <v>418</v>
      </c>
      <c r="S369" s="10" t="s">
        <v>71</v>
      </c>
      <c r="T369" s="299">
        <v>43430</v>
      </c>
      <c r="U369" s="10">
        <v>18000</v>
      </c>
      <c r="V369" s="12" t="s">
        <v>441</v>
      </c>
      <c r="W369" s="1" t="s">
        <v>122</v>
      </c>
      <c r="X369" s="12"/>
      <c r="Y369" s="13"/>
      <c r="Z369" s="133">
        <f t="shared" si="31"/>
        <v>19047.61904761905</v>
      </c>
      <c r="AA369" s="15"/>
      <c r="AC369" s="10" t="s">
        <v>1013</v>
      </c>
      <c r="AD369" s="1" t="s">
        <v>201</v>
      </c>
      <c r="AE369" s="10" t="s">
        <v>126</v>
      </c>
      <c r="AF369" s="19" t="e">
        <f t="shared" si="17"/>
        <v>#VALUE!</v>
      </c>
      <c r="AG369" s="291">
        <v>43826</v>
      </c>
      <c r="AI369" s="10">
        <v>358</v>
      </c>
      <c r="AJ369" s="93">
        <v>43428</v>
      </c>
      <c r="AK369" s="1">
        <v>26000</v>
      </c>
      <c r="AL369" s="1" t="s">
        <v>122</v>
      </c>
      <c r="AM369" s="1">
        <v>358</v>
      </c>
      <c r="AN369" s="291">
        <v>43430</v>
      </c>
      <c r="AP369" s="1" t="s">
        <v>1070</v>
      </c>
      <c r="AQ369" s="291">
        <v>43438</v>
      </c>
      <c r="AR369" s="10"/>
      <c r="AS369" s="1">
        <f t="shared" si="14"/>
        <v>0</v>
      </c>
      <c r="AT369" s="1" t="s">
        <v>112</v>
      </c>
      <c r="AU369" s="291">
        <v>43452</v>
      </c>
      <c r="AV369" s="134">
        <f t="shared" si="30"/>
        <v>6952.3809523809505</v>
      </c>
      <c r="AW369">
        <f t="shared" si="22"/>
        <v>12</v>
      </c>
    </row>
    <row r="370" spans="1:71" ht="15.75" customHeight="1">
      <c r="A370" s="1"/>
      <c r="B370" s="1" t="s">
        <v>103</v>
      </c>
      <c r="C370" s="1" t="s">
        <v>255</v>
      </c>
      <c r="D370" s="1" t="s">
        <v>107</v>
      </c>
      <c r="E370" s="1" t="s">
        <v>790</v>
      </c>
      <c r="G370" s="1" t="s">
        <v>1352</v>
      </c>
      <c r="I370" s="30" t="s">
        <v>1644</v>
      </c>
      <c r="J370" s="291">
        <v>43426</v>
      </c>
      <c r="K370" s="20">
        <f t="shared" si="20"/>
        <v>11</v>
      </c>
      <c r="L370" s="1" t="s">
        <v>1645</v>
      </c>
      <c r="M370" s="93">
        <v>43431</v>
      </c>
      <c r="N370" s="1" t="s">
        <v>1536</v>
      </c>
      <c r="O370" s="1" t="s">
        <v>735</v>
      </c>
      <c r="P370" s="93">
        <v>43434</v>
      </c>
      <c r="Q370" s="1" t="s">
        <v>1646</v>
      </c>
      <c r="R370" s="1">
        <v>89</v>
      </c>
      <c r="S370" s="10" t="s">
        <v>71</v>
      </c>
      <c r="T370" s="299">
        <v>43434</v>
      </c>
      <c r="U370" s="10">
        <v>68000</v>
      </c>
      <c r="V370" s="12" t="s">
        <v>441</v>
      </c>
      <c r="W370" s="1" t="s">
        <v>122</v>
      </c>
      <c r="X370" s="12"/>
      <c r="Y370" s="13"/>
      <c r="Z370" s="133">
        <f t="shared" si="31"/>
        <v>71957.671957671962</v>
      </c>
      <c r="AA370" s="15"/>
      <c r="AB370" s="1" t="s">
        <v>71</v>
      </c>
      <c r="AC370" s="10">
        <v>10</v>
      </c>
      <c r="AD370" s="1" t="s">
        <v>125</v>
      </c>
      <c r="AE370" s="91" t="s">
        <v>297</v>
      </c>
      <c r="AF370" s="19" t="e">
        <f t="shared" si="17"/>
        <v>#VALUE!</v>
      </c>
      <c r="AG370" s="291">
        <v>43497</v>
      </c>
      <c r="AI370" s="10">
        <v>368</v>
      </c>
      <c r="AJ370" s="93">
        <v>43431</v>
      </c>
      <c r="AK370" s="1">
        <v>76000</v>
      </c>
      <c r="AL370" s="1" t="s">
        <v>122</v>
      </c>
      <c r="AM370" s="1">
        <v>368</v>
      </c>
      <c r="AN370" s="291">
        <v>43433</v>
      </c>
      <c r="AR370" s="10"/>
      <c r="AS370" s="1">
        <f t="shared" si="14"/>
        <v>0</v>
      </c>
      <c r="AT370" s="1" t="s">
        <v>112</v>
      </c>
      <c r="AU370" s="291">
        <v>43475</v>
      </c>
      <c r="AV370" s="134">
        <f t="shared" si="30"/>
        <v>4042.3280423280376</v>
      </c>
      <c r="AW370">
        <f t="shared" si="22"/>
        <v>1</v>
      </c>
    </row>
    <row r="371" spans="1:71" ht="15.75" customHeight="1">
      <c r="A371" s="1"/>
      <c r="B371" s="1" t="s">
        <v>103</v>
      </c>
      <c r="C371" s="1" t="s">
        <v>104</v>
      </c>
      <c r="D371" s="1" t="s">
        <v>107</v>
      </c>
      <c r="E371" s="1" t="s">
        <v>790</v>
      </c>
      <c r="G371" s="1" t="s">
        <v>268</v>
      </c>
      <c r="I371" s="30" t="s">
        <v>1647</v>
      </c>
      <c r="J371" s="291">
        <v>43427</v>
      </c>
      <c r="K371" s="20">
        <f t="shared" si="20"/>
        <v>11</v>
      </c>
      <c r="L371" s="1" t="s">
        <v>1648</v>
      </c>
      <c r="M371" s="93">
        <v>43429</v>
      </c>
      <c r="N371" s="1" t="s">
        <v>900</v>
      </c>
      <c r="O371" s="1" t="s">
        <v>1138</v>
      </c>
      <c r="P371" s="93">
        <v>43433</v>
      </c>
      <c r="Q371" s="1" t="s">
        <v>1649</v>
      </c>
      <c r="R371" s="1">
        <v>59</v>
      </c>
      <c r="S371" s="10" t="s">
        <v>71</v>
      </c>
      <c r="T371" s="299">
        <v>43432</v>
      </c>
      <c r="U371" s="10">
        <v>100000</v>
      </c>
      <c r="V371" s="12" t="s">
        <v>441</v>
      </c>
      <c r="W371" s="1" t="s">
        <v>122</v>
      </c>
      <c r="X371" s="12"/>
      <c r="Y371" s="13"/>
      <c r="Z371" s="133">
        <f t="shared" si="31"/>
        <v>105820.10582010582</v>
      </c>
      <c r="AA371" s="15"/>
      <c r="AB371" s="1" t="s">
        <v>71</v>
      </c>
      <c r="AC371" s="10">
        <v>10</v>
      </c>
      <c r="AD371" s="4" t="s">
        <v>125</v>
      </c>
      <c r="AE371" s="91" t="s">
        <v>297</v>
      </c>
      <c r="AF371" s="19" t="e">
        <f t="shared" si="17"/>
        <v>#VALUE!</v>
      </c>
      <c r="AG371" s="291">
        <v>43509</v>
      </c>
      <c r="AH371" s="1" t="s">
        <v>1650</v>
      </c>
      <c r="AI371" s="10">
        <v>351</v>
      </c>
      <c r="AJ371" s="93">
        <v>43429</v>
      </c>
      <c r="AK371" s="1">
        <v>123000</v>
      </c>
      <c r="AL371" s="1" t="s">
        <v>122</v>
      </c>
      <c r="AM371" s="1">
        <v>351</v>
      </c>
      <c r="AN371" s="291">
        <v>43433</v>
      </c>
      <c r="AP371" s="1" t="s">
        <v>1373</v>
      </c>
      <c r="AQ371" s="291">
        <v>43448</v>
      </c>
      <c r="AR371" s="10"/>
      <c r="AS371" s="1">
        <f t="shared" si="14"/>
        <v>0</v>
      </c>
      <c r="AT371" s="1" t="s">
        <v>112</v>
      </c>
      <c r="AU371" s="291">
        <v>43510</v>
      </c>
      <c r="AV371" s="134">
        <f t="shared" si="30"/>
        <v>17179.894179894181</v>
      </c>
      <c r="AW371">
        <f t="shared" si="22"/>
        <v>2</v>
      </c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</row>
    <row r="372" spans="1:71" ht="15.75" customHeight="1">
      <c r="A372" s="1"/>
      <c r="B372" s="1" t="s">
        <v>103</v>
      </c>
      <c r="C372" s="1" t="s">
        <v>255</v>
      </c>
      <c r="D372" s="1" t="s">
        <v>1605</v>
      </c>
      <c r="E372" s="1" t="s">
        <v>790</v>
      </c>
      <c r="G372" s="1" t="s">
        <v>1018</v>
      </c>
      <c r="I372" s="30" t="s">
        <v>1651</v>
      </c>
      <c r="J372" s="291">
        <v>43427</v>
      </c>
      <c r="K372" s="20">
        <f t="shared" si="20"/>
        <v>11</v>
      </c>
      <c r="L372" s="1" t="s">
        <v>185</v>
      </c>
      <c r="M372" s="93">
        <v>43429</v>
      </c>
      <c r="N372" s="1" t="s">
        <v>826</v>
      </c>
      <c r="O372" s="1" t="s">
        <v>454</v>
      </c>
      <c r="P372" s="93">
        <v>43431</v>
      </c>
      <c r="Q372" s="1" t="s">
        <v>1652</v>
      </c>
      <c r="R372" s="1">
        <v>5753</v>
      </c>
      <c r="S372" s="10" t="s">
        <v>71</v>
      </c>
      <c r="T372" s="299">
        <v>43796</v>
      </c>
      <c r="U372" s="10">
        <v>62000</v>
      </c>
      <c r="V372" s="12" t="s">
        <v>121</v>
      </c>
      <c r="W372" s="1" t="s">
        <v>122</v>
      </c>
      <c r="X372" s="12"/>
      <c r="Y372" s="13"/>
      <c r="Z372" s="133">
        <v>62000</v>
      </c>
      <c r="AA372" s="15"/>
      <c r="AB372" s="1" t="s">
        <v>71</v>
      </c>
      <c r="AC372" s="10">
        <v>10</v>
      </c>
      <c r="AD372" s="1" t="s">
        <v>201</v>
      </c>
      <c r="AE372" s="10" t="s">
        <v>126</v>
      </c>
      <c r="AF372" s="19" t="e">
        <f t="shared" si="17"/>
        <v>#VALUE!</v>
      </c>
      <c r="AG372" s="291">
        <v>43811</v>
      </c>
      <c r="AI372" s="10">
        <v>361</v>
      </c>
      <c r="AJ372" s="93">
        <v>43794</v>
      </c>
      <c r="AK372" s="1">
        <v>70000</v>
      </c>
      <c r="AL372" s="1" t="s">
        <v>122</v>
      </c>
      <c r="AM372" s="1">
        <v>361</v>
      </c>
      <c r="AN372" s="291">
        <v>43796</v>
      </c>
      <c r="AR372" s="10"/>
      <c r="AS372" s="1">
        <f t="shared" si="14"/>
        <v>0</v>
      </c>
      <c r="AT372" s="1" t="s">
        <v>1653</v>
      </c>
      <c r="AU372" s="291">
        <v>43444</v>
      </c>
      <c r="AV372" s="134">
        <f t="shared" si="30"/>
        <v>8000</v>
      </c>
      <c r="AW372">
        <f t="shared" si="22"/>
        <v>12</v>
      </c>
    </row>
    <row r="373" spans="1:71" ht="15.75" customHeight="1">
      <c r="A373" s="1"/>
      <c r="B373" s="1" t="s">
        <v>103</v>
      </c>
      <c r="C373" s="1" t="s">
        <v>104</v>
      </c>
      <c r="D373" s="1" t="s">
        <v>107</v>
      </c>
      <c r="E373" s="1" t="s">
        <v>790</v>
      </c>
      <c r="G373" s="1" t="s">
        <v>268</v>
      </c>
      <c r="I373" s="30" t="s">
        <v>1654</v>
      </c>
      <c r="J373" s="291">
        <v>43427</v>
      </c>
      <c r="K373" s="20">
        <f t="shared" si="20"/>
        <v>11</v>
      </c>
      <c r="L373" s="1" t="s">
        <v>1648</v>
      </c>
      <c r="M373" s="93">
        <v>43430</v>
      </c>
      <c r="N373" s="1" t="s">
        <v>1590</v>
      </c>
      <c r="O373" s="1" t="s">
        <v>1138</v>
      </c>
      <c r="P373" s="93">
        <v>43434</v>
      </c>
      <c r="Q373" s="1" t="s">
        <v>1655</v>
      </c>
      <c r="R373" s="4">
        <v>143</v>
      </c>
      <c r="S373" s="10"/>
      <c r="T373" s="299">
        <v>43434</v>
      </c>
      <c r="U373" s="10">
        <v>100000</v>
      </c>
      <c r="V373" s="12" t="s">
        <v>441</v>
      </c>
      <c r="W373" s="1" t="s">
        <v>122</v>
      </c>
      <c r="X373" s="12"/>
      <c r="Y373" s="13"/>
      <c r="Z373" s="133">
        <f t="shared" ref="Z373:Z381" si="32">U373/0.945</f>
        <v>105820.10582010582</v>
      </c>
      <c r="AA373" s="15"/>
      <c r="AB373" s="4" t="s">
        <v>71</v>
      </c>
      <c r="AC373" s="10">
        <v>10</v>
      </c>
      <c r="AD373" s="4" t="s">
        <v>125</v>
      </c>
      <c r="AE373" s="86" t="s">
        <v>126</v>
      </c>
      <c r="AF373" s="19" t="e">
        <f t="shared" si="17"/>
        <v>#VALUE!</v>
      </c>
      <c r="AI373" s="10">
        <v>353</v>
      </c>
      <c r="AJ373" s="93">
        <v>43430</v>
      </c>
      <c r="AK373" s="1">
        <v>123000</v>
      </c>
      <c r="AL373" s="1" t="s">
        <v>122</v>
      </c>
      <c r="AM373" s="1">
        <v>353</v>
      </c>
      <c r="AN373" s="291">
        <v>43433</v>
      </c>
      <c r="AP373" s="1" t="s">
        <v>1656</v>
      </c>
      <c r="AR373" s="10"/>
      <c r="AS373" s="1">
        <f t="shared" si="14"/>
        <v>0</v>
      </c>
      <c r="AT373" s="1" t="s">
        <v>1276</v>
      </c>
      <c r="AU373" s="291">
        <v>43504</v>
      </c>
      <c r="AV373" s="134">
        <f t="shared" si="30"/>
        <v>17179.894179894181</v>
      </c>
      <c r="AW373">
        <f t="shared" si="22"/>
        <v>2</v>
      </c>
    </row>
    <row r="374" spans="1:71" ht="15.75" customHeight="1">
      <c r="A374" s="1"/>
      <c r="B374" s="1" t="s">
        <v>103</v>
      </c>
      <c r="C374" s="1" t="s">
        <v>148</v>
      </c>
      <c r="D374" s="1" t="s">
        <v>107</v>
      </c>
      <c r="E374" s="1" t="s">
        <v>790</v>
      </c>
      <c r="G374" s="1" t="s">
        <v>149</v>
      </c>
      <c r="I374" s="30" t="s">
        <v>1657</v>
      </c>
      <c r="J374" s="291">
        <v>43427</v>
      </c>
      <c r="K374" s="20">
        <f t="shared" si="20"/>
        <v>11</v>
      </c>
      <c r="L374" s="1" t="s">
        <v>1084</v>
      </c>
      <c r="M374" s="93">
        <v>43427</v>
      </c>
      <c r="N374" s="1" t="s">
        <v>186</v>
      </c>
      <c r="O374" s="1" t="s">
        <v>1658</v>
      </c>
      <c r="P374" s="93">
        <v>43431</v>
      </c>
      <c r="Q374" s="1" t="s">
        <v>1659</v>
      </c>
      <c r="R374" s="1">
        <v>2022</v>
      </c>
      <c r="S374" s="10" t="s">
        <v>71</v>
      </c>
      <c r="T374" s="299"/>
      <c r="U374" s="10">
        <v>5000</v>
      </c>
      <c r="V374" s="12" t="s">
        <v>441</v>
      </c>
      <c r="W374" s="1" t="s">
        <v>122</v>
      </c>
      <c r="X374" s="12"/>
      <c r="Y374" s="13"/>
      <c r="Z374" s="133">
        <f t="shared" si="32"/>
        <v>5291.0052910052909</v>
      </c>
      <c r="AA374" s="15"/>
      <c r="AC374" s="10">
        <v>7</v>
      </c>
      <c r="AD374" s="1" t="s">
        <v>125</v>
      </c>
      <c r="AE374" s="10" t="s">
        <v>126</v>
      </c>
      <c r="AF374" s="19" t="e">
        <f t="shared" si="17"/>
        <v>#VALUE!</v>
      </c>
      <c r="AG374" s="291">
        <v>43432</v>
      </c>
      <c r="AH374" s="1" t="s">
        <v>309</v>
      </c>
      <c r="AI374" s="10">
        <v>359</v>
      </c>
      <c r="AJ374" s="93">
        <v>43430</v>
      </c>
      <c r="AK374" s="1">
        <v>7400</v>
      </c>
      <c r="AL374" s="1" t="s">
        <v>122</v>
      </c>
      <c r="AM374" s="1">
        <v>359</v>
      </c>
      <c r="AN374" s="291">
        <v>43430</v>
      </c>
      <c r="AP374" s="1" t="s">
        <v>877</v>
      </c>
      <c r="AQ374" s="291">
        <v>43438</v>
      </c>
      <c r="AR374" s="10"/>
      <c r="AS374" s="1">
        <f t="shared" si="14"/>
        <v>0</v>
      </c>
      <c r="AT374" s="4" t="s">
        <v>71</v>
      </c>
      <c r="AU374" s="295">
        <v>43546</v>
      </c>
      <c r="AV374" s="134">
        <f t="shared" si="30"/>
        <v>2108.9947089947091</v>
      </c>
      <c r="AW374">
        <f t="shared" si="22"/>
        <v>3</v>
      </c>
    </row>
    <row r="375" spans="1:71" ht="15.75" customHeight="1">
      <c r="A375" s="1"/>
      <c r="B375" s="1" t="s">
        <v>103</v>
      </c>
      <c r="C375" s="1" t="s">
        <v>912</v>
      </c>
      <c r="D375" s="1" t="s">
        <v>104</v>
      </c>
      <c r="E375" s="1" t="s">
        <v>790</v>
      </c>
      <c r="G375" s="1" t="s">
        <v>1388</v>
      </c>
      <c r="I375" s="30" t="s">
        <v>1660</v>
      </c>
      <c r="J375" s="291">
        <v>43427</v>
      </c>
      <c r="K375" s="20">
        <f t="shared" si="20"/>
        <v>11</v>
      </c>
      <c r="L375" s="1" t="s">
        <v>1389</v>
      </c>
      <c r="M375" s="93">
        <v>43427</v>
      </c>
      <c r="N375" s="1" t="s">
        <v>1105</v>
      </c>
      <c r="O375" s="1" t="s">
        <v>1371</v>
      </c>
      <c r="P375" s="93">
        <v>43430</v>
      </c>
      <c r="Q375" s="1" t="s">
        <v>1661</v>
      </c>
      <c r="R375" s="1">
        <v>23</v>
      </c>
      <c r="S375" s="10" t="s">
        <v>71</v>
      </c>
      <c r="T375" s="299">
        <v>43431</v>
      </c>
      <c r="U375" s="10">
        <v>100000</v>
      </c>
      <c r="V375" s="12" t="s">
        <v>441</v>
      </c>
      <c r="W375" s="1" t="s">
        <v>122</v>
      </c>
      <c r="X375" s="12">
        <f>15000+70000+15000</f>
        <v>100000</v>
      </c>
      <c r="Y375" s="13" t="s">
        <v>1662</v>
      </c>
      <c r="Z375" s="133">
        <f t="shared" si="32"/>
        <v>105820.10582010582</v>
      </c>
      <c r="AA375" s="15"/>
      <c r="AB375" s="1" t="s">
        <v>71</v>
      </c>
      <c r="AC375" s="10" t="s">
        <v>1013</v>
      </c>
      <c r="AD375" s="1" t="s">
        <v>201</v>
      </c>
      <c r="AE375" s="91" t="s">
        <v>297</v>
      </c>
      <c r="AF375" s="19" t="e">
        <f t="shared" si="17"/>
        <v>#VALUE!</v>
      </c>
      <c r="AG375" s="291" t="s">
        <v>1662</v>
      </c>
      <c r="AH375" s="1" t="s">
        <v>1663</v>
      </c>
      <c r="AI375" s="10">
        <v>441</v>
      </c>
      <c r="AJ375" s="93">
        <v>43792</v>
      </c>
      <c r="AK375" s="1">
        <v>112000</v>
      </c>
      <c r="AL375" s="1" t="s">
        <v>122</v>
      </c>
      <c r="AM375" s="1">
        <v>441</v>
      </c>
      <c r="AN375" s="291">
        <v>43792</v>
      </c>
      <c r="AR375" s="10"/>
      <c r="AS375" s="1">
        <f t="shared" si="14"/>
        <v>0</v>
      </c>
      <c r="AT375" s="1" t="s">
        <v>112</v>
      </c>
      <c r="AU375" s="291">
        <v>43509</v>
      </c>
      <c r="AV375" s="134">
        <f t="shared" si="30"/>
        <v>6179.8941798941814</v>
      </c>
      <c r="AW375">
        <f t="shared" si="22"/>
        <v>2</v>
      </c>
      <c r="BR375" s="1"/>
      <c r="BS375" s="1"/>
    </row>
    <row r="376" spans="1:71" ht="15.75" customHeight="1">
      <c r="A376" s="1"/>
      <c r="B376" s="1" t="s">
        <v>103</v>
      </c>
      <c r="C376" s="1" t="s">
        <v>912</v>
      </c>
      <c r="D376" s="1" t="s">
        <v>104</v>
      </c>
      <c r="E376" s="1" t="s">
        <v>790</v>
      </c>
      <c r="G376" s="1" t="s">
        <v>1027</v>
      </c>
      <c r="I376" s="30" t="s">
        <v>1664</v>
      </c>
      <c r="J376" s="291">
        <v>43427</v>
      </c>
      <c r="K376" s="20">
        <f t="shared" si="20"/>
        <v>11</v>
      </c>
      <c r="L376" s="1" t="s">
        <v>1665</v>
      </c>
      <c r="M376" s="93">
        <v>43430</v>
      </c>
      <c r="N376" s="1" t="s">
        <v>116</v>
      </c>
      <c r="O376" s="1" t="s">
        <v>1666</v>
      </c>
      <c r="P376" s="93">
        <v>43431</v>
      </c>
      <c r="Q376" s="1" t="s">
        <v>1667</v>
      </c>
      <c r="R376" s="1">
        <v>177</v>
      </c>
      <c r="S376" s="10" t="s">
        <v>71</v>
      </c>
      <c r="T376" s="299">
        <v>43438</v>
      </c>
      <c r="U376" s="10">
        <v>15000</v>
      </c>
      <c r="V376" s="12" t="s">
        <v>441</v>
      </c>
      <c r="W376" s="1" t="s">
        <v>122</v>
      </c>
      <c r="X376" s="12"/>
      <c r="Y376" s="13"/>
      <c r="Z376" s="133">
        <f t="shared" si="32"/>
        <v>15873.015873015875</v>
      </c>
      <c r="AA376" s="15"/>
      <c r="AB376" s="1" t="s">
        <v>71</v>
      </c>
      <c r="AC376" s="10" t="s">
        <v>1013</v>
      </c>
      <c r="AD376" s="1" t="s">
        <v>201</v>
      </c>
      <c r="AE376" s="91" t="s">
        <v>297</v>
      </c>
      <c r="AF376" s="19" t="e">
        <f t="shared" si="17"/>
        <v>#VALUE!</v>
      </c>
      <c r="AG376" s="291">
        <v>43504</v>
      </c>
      <c r="AH376" s="1" t="s">
        <v>1322</v>
      </c>
      <c r="AI376" s="10">
        <v>449</v>
      </c>
      <c r="AJ376" s="93">
        <v>43796</v>
      </c>
      <c r="AK376" s="1">
        <v>20000</v>
      </c>
      <c r="AL376" s="1" t="s">
        <v>122</v>
      </c>
      <c r="AM376" s="69">
        <v>449</v>
      </c>
      <c r="AN376" s="291">
        <v>43796</v>
      </c>
      <c r="AP376" s="1" t="s">
        <v>1460</v>
      </c>
      <c r="AR376" s="10"/>
      <c r="AS376" s="1">
        <f t="shared" si="14"/>
        <v>0</v>
      </c>
      <c r="AT376" s="1" t="s">
        <v>112</v>
      </c>
      <c r="AU376" s="291">
        <v>43508</v>
      </c>
      <c r="AV376" s="134">
        <f t="shared" si="30"/>
        <v>4126.9841269841254</v>
      </c>
      <c r="AW376">
        <f t="shared" si="22"/>
        <v>2</v>
      </c>
    </row>
    <row r="377" spans="1:71" ht="15.75" customHeight="1">
      <c r="A377" s="1"/>
      <c r="B377" s="1" t="s">
        <v>103</v>
      </c>
      <c r="C377" s="1" t="s">
        <v>104</v>
      </c>
      <c r="D377" s="1" t="s">
        <v>107</v>
      </c>
      <c r="E377" s="1" t="s">
        <v>790</v>
      </c>
      <c r="G377" s="1" t="s">
        <v>268</v>
      </c>
      <c r="I377" s="30" t="s">
        <v>1668</v>
      </c>
      <c r="J377" s="291">
        <v>43430</v>
      </c>
      <c r="K377" s="20">
        <f t="shared" si="20"/>
        <v>11</v>
      </c>
      <c r="L377" s="1" t="s">
        <v>1305</v>
      </c>
      <c r="M377" s="93">
        <v>43432</v>
      </c>
      <c r="N377" s="1" t="s">
        <v>900</v>
      </c>
      <c r="O377" s="1" t="s">
        <v>1047</v>
      </c>
      <c r="P377" s="7">
        <v>43438</v>
      </c>
      <c r="Q377" s="1" t="s">
        <v>1669</v>
      </c>
      <c r="R377" s="1">
        <v>75</v>
      </c>
      <c r="S377" s="10" t="s">
        <v>71</v>
      </c>
      <c r="T377" s="299">
        <v>43432</v>
      </c>
      <c r="U377" s="10">
        <v>170000</v>
      </c>
      <c r="V377" s="12" t="s">
        <v>441</v>
      </c>
      <c r="W377" s="1" t="s">
        <v>122</v>
      </c>
      <c r="X377" s="12"/>
      <c r="Y377" s="13"/>
      <c r="Z377" s="133">
        <f t="shared" si="32"/>
        <v>179894.17989417989</v>
      </c>
      <c r="AA377" s="15"/>
      <c r="AB377" s="1" t="s">
        <v>71</v>
      </c>
      <c r="AC377" s="10">
        <v>10</v>
      </c>
      <c r="AD377" s="1" t="s">
        <v>201</v>
      </c>
      <c r="AE377" s="91" t="s">
        <v>297</v>
      </c>
      <c r="AF377" s="19" t="e">
        <f t="shared" si="17"/>
        <v>#VALUE!</v>
      </c>
      <c r="AG377" s="291">
        <v>43504</v>
      </c>
      <c r="AH377" s="1" t="s">
        <v>1322</v>
      </c>
      <c r="AI377" s="10">
        <v>370</v>
      </c>
      <c r="AJ377" s="93">
        <v>43797</v>
      </c>
      <c r="AK377" s="1">
        <v>187000</v>
      </c>
      <c r="AL377" s="1" t="s">
        <v>122</v>
      </c>
      <c r="AM377" s="1">
        <v>370</v>
      </c>
      <c r="AN377" s="291">
        <v>43803</v>
      </c>
      <c r="AP377" s="1" t="s">
        <v>1373</v>
      </c>
      <c r="AQ377" s="291">
        <v>43448</v>
      </c>
      <c r="AR377" s="10"/>
      <c r="AS377" s="1">
        <f t="shared" si="14"/>
        <v>0</v>
      </c>
      <c r="AT377" s="4" t="s">
        <v>112</v>
      </c>
      <c r="AU377" s="295">
        <v>43518</v>
      </c>
      <c r="AV377" s="134">
        <f t="shared" si="30"/>
        <v>7105.8201058201084</v>
      </c>
      <c r="AW377">
        <f t="shared" si="22"/>
        <v>2</v>
      </c>
      <c r="AX377" s="94"/>
      <c r="AY377" s="94"/>
      <c r="AZ377" s="94"/>
      <c r="BA377" s="94"/>
      <c r="BB377" s="94"/>
      <c r="BC377" s="94"/>
      <c r="BD377" s="94"/>
      <c r="BE377" s="94"/>
      <c r="BF377" s="94"/>
      <c r="BG377" s="94"/>
      <c r="BH377" s="94"/>
      <c r="BI377" s="94"/>
      <c r="BJ377" s="94"/>
      <c r="BK377" s="94"/>
      <c r="BL377" s="94"/>
      <c r="BM377" s="94"/>
      <c r="BN377" s="94"/>
      <c r="BO377" s="94"/>
      <c r="BP377" s="94"/>
      <c r="BQ377" s="94"/>
    </row>
    <row r="378" spans="1:71" ht="15.75" customHeight="1">
      <c r="A378" s="1"/>
      <c r="B378" s="1" t="s">
        <v>103</v>
      </c>
      <c r="C378" s="1" t="s">
        <v>912</v>
      </c>
      <c r="D378" s="1" t="s">
        <v>104</v>
      </c>
      <c r="E378" s="1" t="s">
        <v>790</v>
      </c>
      <c r="G378" s="1" t="s">
        <v>1388</v>
      </c>
      <c r="I378" s="30" t="s">
        <v>1670</v>
      </c>
      <c r="J378" s="291">
        <v>43430</v>
      </c>
      <c r="K378" s="20">
        <f t="shared" si="20"/>
        <v>11</v>
      </c>
      <c r="L378" s="1" t="s">
        <v>1671</v>
      </c>
      <c r="M378" s="93">
        <v>43430</v>
      </c>
      <c r="N378" s="1" t="s">
        <v>116</v>
      </c>
      <c r="O378" s="1" t="s">
        <v>1672</v>
      </c>
      <c r="P378" s="93">
        <v>43433</v>
      </c>
      <c r="Q378" s="1" t="s">
        <v>1673</v>
      </c>
      <c r="R378" s="1">
        <v>543</v>
      </c>
      <c r="S378" s="10" t="s">
        <v>71</v>
      </c>
      <c r="T378" s="299">
        <v>43433</v>
      </c>
      <c r="U378" s="10">
        <v>45000</v>
      </c>
      <c r="V378" s="12" t="s">
        <v>441</v>
      </c>
      <c r="W378" s="1" t="s">
        <v>122</v>
      </c>
      <c r="X378" s="12"/>
      <c r="Y378" s="13"/>
      <c r="Z378" s="133">
        <f t="shared" si="32"/>
        <v>47619.047619047618</v>
      </c>
      <c r="AA378" s="15"/>
      <c r="AB378" s="1" t="s">
        <v>71</v>
      </c>
      <c r="AC378" s="10" t="s">
        <v>1013</v>
      </c>
      <c r="AD378" s="1" t="s">
        <v>201</v>
      </c>
      <c r="AE378" s="91" t="s">
        <v>297</v>
      </c>
      <c r="AF378" s="19" t="e">
        <f t="shared" si="17"/>
        <v>#VALUE!</v>
      </c>
      <c r="AG378" s="291">
        <v>43476</v>
      </c>
      <c r="AH378" s="1" t="s">
        <v>1383</v>
      </c>
      <c r="AI378" s="10">
        <v>445</v>
      </c>
      <c r="AJ378" s="93">
        <v>43795</v>
      </c>
      <c r="AK378" s="1">
        <v>54000</v>
      </c>
      <c r="AL378" s="1" t="s">
        <v>122</v>
      </c>
      <c r="AM378" s="1">
        <v>445</v>
      </c>
      <c r="AN378" s="291">
        <v>43798</v>
      </c>
      <c r="AR378" s="10"/>
      <c r="AS378" s="1">
        <f t="shared" si="14"/>
        <v>0</v>
      </c>
      <c r="AT378" s="4" t="s">
        <v>112</v>
      </c>
      <c r="AU378" s="295">
        <v>43523</v>
      </c>
      <c r="AV378" s="134">
        <f t="shared" si="30"/>
        <v>6380.9523809523816</v>
      </c>
      <c r="AW378">
        <f t="shared" si="22"/>
        <v>2</v>
      </c>
    </row>
    <row r="379" spans="1:71" ht="15.75" customHeight="1">
      <c r="A379" s="1"/>
      <c r="B379" s="1" t="s">
        <v>103</v>
      </c>
      <c r="C379" s="1" t="s">
        <v>912</v>
      </c>
      <c r="D379" s="1" t="s">
        <v>104</v>
      </c>
      <c r="E379" s="1" t="s">
        <v>790</v>
      </c>
      <c r="G379" s="1" t="s">
        <v>1027</v>
      </c>
      <c r="I379" s="30" t="s">
        <v>1674</v>
      </c>
      <c r="J379" s="291">
        <v>43430</v>
      </c>
      <c r="K379" s="20">
        <f t="shared" si="20"/>
        <v>11</v>
      </c>
      <c r="L379" s="1" t="s">
        <v>667</v>
      </c>
      <c r="M379" s="93">
        <v>43432</v>
      </c>
      <c r="N379" s="1" t="s">
        <v>1030</v>
      </c>
      <c r="O379" s="1" t="s">
        <v>1675</v>
      </c>
      <c r="P379" s="93">
        <v>43434</v>
      </c>
      <c r="Q379" s="1" t="s">
        <v>447</v>
      </c>
      <c r="R379" s="4" t="s">
        <v>448</v>
      </c>
      <c r="S379" s="10"/>
      <c r="T379" s="299">
        <v>43434</v>
      </c>
      <c r="U379" s="10">
        <v>52000</v>
      </c>
      <c r="V379" s="12" t="s">
        <v>441</v>
      </c>
      <c r="W379" s="1" t="s">
        <v>122</v>
      </c>
      <c r="X379" s="12"/>
      <c r="Y379" s="13"/>
      <c r="Z379" s="133">
        <f t="shared" si="32"/>
        <v>55026.455026455027</v>
      </c>
      <c r="AA379" s="15"/>
      <c r="AB379" s="4" t="s">
        <v>71</v>
      </c>
      <c r="AC379" s="10" t="s">
        <v>1013</v>
      </c>
      <c r="AD379" s="4" t="s">
        <v>125</v>
      </c>
      <c r="AE379" s="86" t="s">
        <v>297</v>
      </c>
      <c r="AF379" s="19" t="e">
        <f t="shared" si="17"/>
        <v>#VALUE!</v>
      </c>
      <c r="AG379" s="295">
        <v>43511</v>
      </c>
      <c r="AI379" s="10">
        <v>386</v>
      </c>
      <c r="AK379" s="1">
        <v>63000</v>
      </c>
      <c r="AL379" s="1" t="s">
        <v>122</v>
      </c>
      <c r="AM379" s="1">
        <v>386</v>
      </c>
      <c r="AP379" s="1" t="s">
        <v>1373</v>
      </c>
      <c r="AQ379" s="291">
        <v>43448</v>
      </c>
      <c r="AR379" s="10"/>
      <c r="AS379" s="1">
        <f t="shared" si="14"/>
        <v>0</v>
      </c>
      <c r="AT379" s="1" t="s">
        <v>112</v>
      </c>
      <c r="AU379" s="291">
        <v>43826</v>
      </c>
      <c r="AV379" s="134">
        <f t="shared" si="30"/>
        <v>7973.5449735449729</v>
      </c>
      <c r="AW379">
        <f t="shared" si="22"/>
        <v>12</v>
      </c>
    </row>
    <row r="380" spans="1:71" ht="15.75" customHeight="1">
      <c r="A380" s="1"/>
      <c r="B380" s="1" t="s">
        <v>103</v>
      </c>
      <c r="C380" s="1" t="s">
        <v>912</v>
      </c>
      <c r="D380" s="1" t="s">
        <v>104</v>
      </c>
      <c r="E380" s="1" t="s">
        <v>790</v>
      </c>
      <c r="G380" s="1" t="s">
        <v>1027</v>
      </c>
      <c r="I380" s="30" t="s">
        <v>1676</v>
      </c>
      <c r="J380" s="291">
        <v>43430</v>
      </c>
      <c r="K380" s="20">
        <f t="shared" si="20"/>
        <v>11</v>
      </c>
      <c r="L380" s="1" t="s">
        <v>667</v>
      </c>
      <c r="M380" s="93">
        <v>43432</v>
      </c>
      <c r="N380" s="1" t="s">
        <v>1030</v>
      </c>
      <c r="O380" s="1" t="s">
        <v>1675</v>
      </c>
      <c r="P380" s="93">
        <v>43434</v>
      </c>
      <c r="Q380" s="1" t="s">
        <v>1677</v>
      </c>
      <c r="R380" s="1">
        <v>272</v>
      </c>
      <c r="S380" s="10" t="s">
        <v>71</v>
      </c>
      <c r="T380" s="299">
        <v>43434</v>
      </c>
      <c r="U380" s="10">
        <v>53000</v>
      </c>
      <c r="V380" s="12" t="s">
        <v>441</v>
      </c>
      <c r="W380" s="1" t="s">
        <v>122</v>
      </c>
      <c r="X380" s="12"/>
      <c r="Y380" s="13"/>
      <c r="Z380" s="133">
        <f t="shared" si="32"/>
        <v>56084.65608465609</v>
      </c>
      <c r="AA380" s="15"/>
      <c r="AB380" s="1" t="s">
        <v>71</v>
      </c>
      <c r="AC380" s="10" t="s">
        <v>1013</v>
      </c>
      <c r="AD380" s="1" t="s">
        <v>201</v>
      </c>
      <c r="AE380" s="91" t="s">
        <v>297</v>
      </c>
      <c r="AF380" s="19" t="e">
        <f t="shared" si="17"/>
        <v>#VALUE!</v>
      </c>
      <c r="AG380" s="291">
        <v>43490</v>
      </c>
      <c r="AH380" s="1" t="s">
        <v>1678</v>
      </c>
      <c r="AI380" s="10">
        <v>387</v>
      </c>
      <c r="AK380" s="1">
        <v>63000</v>
      </c>
      <c r="AL380" s="1" t="s">
        <v>122</v>
      </c>
      <c r="AM380" s="1">
        <v>387</v>
      </c>
      <c r="AP380" s="1" t="s">
        <v>1373</v>
      </c>
      <c r="AQ380" s="291">
        <v>43448</v>
      </c>
      <c r="AR380" s="10"/>
      <c r="AS380" s="1">
        <f t="shared" si="14"/>
        <v>0</v>
      </c>
      <c r="AT380" s="1" t="s">
        <v>112</v>
      </c>
      <c r="AU380" s="291">
        <v>43826</v>
      </c>
      <c r="AV380" s="134">
        <f t="shared" si="30"/>
        <v>6915.3439153439103</v>
      </c>
      <c r="AW380">
        <f t="shared" si="22"/>
        <v>12</v>
      </c>
    </row>
    <row r="381" spans="1:71" ht="15.75" customHeight="1">
      <c r="A381" s="1"/>
      <c r="B381" s="1" t="s">
        <v>103</v>
      </c>
      <c r="C381" s="1" t="s">
        <v>912</v>
      </c>
      <c r="D381" s="1" t="s">
        <v>104</v>
      </c>
      <c r="E381" s="1" t="s">
        <v>790</v>
      </c>
      <c r="G381" s="1" t="s">
        <v>1027</v>
      </c>
      <c r="I381" s="30" t="s">
        <v>1679</v>
      </c>
      <c r="J381" s="291">
        <v>43430</v>
      </c>
      <c r="K381" s="20">
        <f t="shared" si="20"/>
        <v>11</v>
      </c>
      <c r="L381" s="1" t="s">
        <v>667</v>
      </c>
      <c r="M381" s="93">
        <v>43431</v>
      </c>
      <c r="N381" s="1" t="s">
        <v>1030</v>
      </c>
      <c r="O381" s="1" t="s">
        <v>1680</v>
      </c>
      <c r="P381" s="93">
        <v>43433</v>
      </c>
      <c r="Q381" s="1" t="s">
        <v>1681</v>
      </c>
      <c r="R381" s="1">
        <v>463</v>
      </c>
      <c r="S381" s="10" t="s">
        <v>71</v>
      </c>
      <c r="T381" s="299">
        <v>43433</v>
      </c>
      <c r="U381" s="10">
        <v>43000</v>
      </c>
      <c r="V381" s="12" t="s">
        <v>441</v>
      </c>
      <c r="W381" s="1" t="s">
        <v>122</v>
      </c>
      <c r="X381" s="12">
        <f>20000+23000</f>
        <v>43000</v>
      </c>
      <c r="Y381" s="13" t="s">
        <v>1463</v>
      </c>
      <c r="Z381" s="133">
        <f t="shared" si="32"/>
        <v>45502.645502645508</v>
      </c>
      <c r="AA381" s="15"/>
      <c r="AB381" s="1" t="s">
        <v>71</v>
      </c>
      <c r="AC381" s="10" t="s">
        <v>1013</v>
      </c>
      <c r="AD381" s="1" t="s">
        <v>201</v>
      </c>
      <c r="AE381" s="91" t="s">
        <v>297</v>
      </c>
      <c r="AF381" s="19" t="e">
        <f t="shared" si="17"/>
        <v>#VALUE!</v>
      </c>
      <c r="AG381" s="291" t="s">
        <v>1382</v>
      </c>
      <c r="AH381" s="1" t="s">
        <v>1383</v>
      </c>
      <c r="AI381" s="10">
        <v>406</v>
      </c>
      <c r="AJ381" s="93">
        <v>43431</v>
      </c>
      <c r="AK381" s="1">
        <v>51000</v>
      </c>
      <c r="AL381" s="1" t="s">
        <v>122</v>
      </c>
      <c r="AM381" s="69">
        <v>406</v>
      </c>
      <c r="AN381" s="291">
        <v>43433</v>
      </c>
      <c r="AP381" s="1" t="s">
        <v>1460</v>
      </c>
      <c r="AR381" s="10"/>
      <c r="AS381" s="1">
        <f t="shared" si="14"/>
        <v>0</v>
      </c>
      <c r="AT381" s="1" t="s">
        <v>112</v>
      </c>
      <c r="AU381" s="291">
        <v>43508</v>
      </c>
      <c r="AV381" s="134">
        <f t="shared" si="30"/>
        <v>5497.3544973544922</v>
      </c>
      <c r="AW381">
        <f t="shared" si="22"/>
        <v>2</v>
      </c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</row>
    <row r="382" spans="1:71" ht="15.75" customHeight="1">
      <c r="A382" s="1"/>
      <c r="B382" s="1" t="s">
        <v>103</v>
      </c>
      <c r="C382" s="1" t="s">
        <v>104</v>
      </c>
      <c r="D382" s="1" t="s">
        <v>107</v>
      </c>
      <c r="E382" s="1" t="s">
        <v>790</v>
      </c>
      <c r="G382" s="1" t="s">
        <v>268</v>
      </c>
      <c r="I382" s="30" t="s">
        <v>1682</v>
      </c>
      <c r="J382" s="291">
        <v>43433</v>
      </c>
      <c r="K382" s="20">
        <f t="shared" si="20"/>
        <v>11</v>
      </c>
      <c r="L382" s="1" t="s">
        <v>1683</v>
      </c>
      <c r="M382" s="93">
        <v>43433</v>
      </c>
      <c r="N382" s="1" t="s">
        <v>900</v>
      </c>
      <c r="O382" s="1" t="s">
        <v>1684</v>
      </c>
      <c r="P382" s="7">
        <v>43437</v>
      </c>
      <c r="Q382" s="1" t="s">
        <v>879</v>
      </c>
      <c r="R382" s="4">
        <v>316</v>
      </c>
      <c r="S382" s="10"/>
      <c r="T382" s="299">
        <v>43437</v>
      </c>
      <c r="U382" s="10">
        <v>107000</v>
      </c>
      <c r="V382" s="12" t="s">
        <v>121</v>
      </c>
      <c r="W382" s="1" t="s">
        <v>122</v>
      </c>
      <c r="X382" s="12"/>
      <c r="Y382" s="13"/>
      <c r="Z382" s="133">
        <v>107000</v>
      </c>
      <c r="AA382" s="15"/>
      <c r="AB382" s="4" t="s">
        <v>112</v>
      </c>
      <c r="AC382" s="10">
        <v>10</v>
      </c>
      <c r="AD382" s="1" t="s">
        <v>125</v>
      </c>
      <c r="AE382" s="86" t="s">
        <v>297</v>
      </c>
      <c r="AF382" s="19" t="e">
        <f t="shared" si="17"/>
        <v>#VALUE!</v>
      </c>
      <c r="AI382" s="10">
        <v>369</v>
      </c>
      <c r="AJ382" s="93">
        <v>43798</v>
      </c>
      <c r="AK382" s="1">
        <v>123000</v>
      </c>
      <c r="AL382" s="1" t="s">
        <v>122</v>
      </c>
      <c r="AM382" s="1">
        <v>369</v>
      </c>
      <c r="AN382" s="291">
        <v>43802</v>
      </c>
      <c r="AP382" s="1" t="s">
        <v>1373</v>
      </c>
      <c r="AQ382" s="291">
        <v>43448</v>
      </c>
      <c r="AR382" s="10"/>
      <c r="AS382" s="1">
        <f t="shared" si="14"/>
        <v>0</v>
      </c>
      <c r="AT382" s="1" t="s">
        <v>112</v>
      </c>
      <c r="AU382" s="291">
        <v>43511</v>
      </c>
      <c r="AV382" s="134">
        <f t="shared" si="30"/>
        <v>16000</v>
      </c>
      <c r="AW382">
        <f t="shared" si="22"/>
        <v>2</v>
      </c>
    </row>
    <row r="383" spans="1:71" ht="15.75" customHeight="1">
      <c r="A383" s="1"/>
      <c r="B383" s="1" t="s">
        <v>103</v>
      </c>
      <c r="C383" s="1" t="s">
        <v>255</v>
      </c>
      <c r="D383" s="1" t="s">
        <v>107</v>
      </c>
      <c r="E383" s="1" t="s">
        <v>790</v>
      </c>
      <c r="G383" s="1" t="s">
        <v>1018</v>
      </c>
      <c r="I383" s="30" t="s">
        <v>1685</v>
      </c>
      <c r="J383" s="291">
        <v>43430</v>
      </c>
      <c r="K383" s="20">
        <f t="shared" si="20"/>
        <v>11</v>
      </c>
      <c r="L383" s="1" t="s">
        <v>667</v>
      </c>
      <c r="M383" s="7">
        <v>43435</v>
      </c>
      <c r="N383" s="1" t="s">
        <v>900</v>
      </c>
      <c r="O383" s="1" t="s">
        <v>1686</v>
      </c>
      <c r="P383" s="7">
        <v>43438</v>
      </c>
      <c r="Q383" s="1" t="s">
        <v>1394</v>
      </c>
      <c r="R383" s="1">
        <v>81</v>
      </c>
      <c r="S383" s="10" t="s">
        <v>71</v>
      </c>
      <c r="T383" s="299">
        <v>43802</v>
      </c>
      <c r="U383" s="10">
        <v>62000</v>
      </c>
      <c r="V383" s="12" t="s">
        <v>121</v>
      </c>
      <c r="W383" s="1" t="s">
        <v>122</v>
      </c>
      <c r="X383" s="12"/>
      <c r="Y383" s="13"/>
      <c r="Z383" s="133">
        <v>62000</v>
      </c>
      <c r="AA383" s="15"/>
      <c r="AC383" s="10" t="s">
        <v>1013</v>
      </c>
      <c r="AD383" s="1" t="s">
        <v>201</v>
      </c>
      <c r="AE383" s="10" t="s">
        <v>126</v>
      </c>
      <c r="AF383" s="19" t="e">
        <f t="shared" si="17"/>
        <v>#VALUE!</v>
      </c>
      <c r="AG383" s="291">
        <v>43804</v>
      </c>
      <c r="AI383" s="10">
        <v>363</v>
      </c>
      <c r="AJ383" s="7">
        <v>43435</v>
      </c>
      <c r="AK383" s="1">
        <v>70000</v>
      </c>
      <c r="AL383" s="1" t="s">
        <v>122</v>
      </c>
      <c r="AM383" s="1">
        <v>363</v>
      </c>
      <c r="AN383" s="291">
        <v>43437</v>
      </c>
      <c r="AP383" s="1" t="s">
        <v>877</v>
      </c>
      <c r="AQ383" s="291">
        <v>43438</v>
      </c>
      <c r="AR383" s="10"/>
      <c r="AS383" s="1">
        <f t="shared" si="14"/>
        <v>0</v>
      </c>
      <c r="AT383" s="1" t="s">
        <v>112</v>
      </c>
      <c r="AU383" s="291">
        <v>43444</v>
      </c>
      <c r="AV383" s="134">
        <f t="shared" si="30"/>
        <v>8000</v>
      </c>
      <c r="AW383">
        <f t="shared" si="22"/>
        <v>12</v>
      </c>
    </row>
    <row r="384" spans="1:71" ht="15.75" customHeight="1">
      <c r="A384" s="1"/>
      <c r="B384" s="1" t="s">
        <v>103</v>
      </c>
      <c r="C384" s="1" t="s">
        <v>714</v>
      </c>
      <c r="D384" s="1" t="s">
        <v>1605</v>
      </c>
      <c r="E384" s="1" t="s">
        <v>790</v>
      </c>
      <c r="G384" s="1" t="s">
        <v>1418</v>
      </c>
      <c r="I384" s="30" t="s">
        <v>1687</v>
      </c>
      <c r="J384" s="291">
        <v>43430</v>
      </c>
      <c r="K384" s="20">
        <f t="shared" si="20"/>
        <v>11</v>
      </c>
      <c r="L384" s="1" t="s">
        <v>1688</v>
      </c>
      <c r="M384" s="93">
        <v>43430</v>
      </c>
      <c r="N384" s="1" t="s">
        <v>1689</v>
      </c>
      <c r="O384" s="1" t="s">
        <v>1690</v>
      </c>
      <c r="P384" s="93">
        <v>43432</v>
      </c>
      <c r="Q384" s="1" t="s">
        <v>430</v>
      </c>
      <c r="R384" s="1">
        <v>54</v>
      </c>
      <c r="S384" s="10" t="s">
        <v>71</v>
      </c>
      <c r="T384" s="299">
        <v>43433</v>
      </c>
      <c r="U384" s="10">
        <v>39000</v>
      </c>
      <c r="V384" s="12" t="s">
        <v>441</v>
      </c>
      <c r="W384" s="1" t="s">
        <v>122</v>
      </c>
      <c r="X384" s="12"/>
      <c r="Y384" s="13"/>
      <c r="Z384" s="133">
        <f t="shared" ref="Z384:Z388" si="33">U384/0.945</f>
        <v>41269.841269841272</v>
      </c>
      <c r="AA384" s="15"/>
      <c r="AB384" s="1" t="s">
        <v>71</v>
      </c>
      <c r="AC384" s="10" t="s">
        <v>1013</v>
      </c>
      <c r="AD384" s="1" t="s">
        <v>201</v>
      </c>
      <c r="AE384" s="91" t="s">
        <v>297</v>
      </c>
      <c r="AF384" s="19" t="e">
        <f t="shared" si="17"/>
        <v>#VALUE!</v>
      </c>
      <c r="AG384" s="291">
        <v>43504</v>
      </c>
      <c r="AH384" s="1" t="s">
        <v>1322</v>
      </c>
      <c r="AI384" s="10">
        <v>384</v>
      </c>
      <c r="AJ384" s="93">
        <v>43430</v>
      </c>
      <c r="AK384" s="1">
        <v>45500</v>
      </c>
      <c r="AL384" s="1" t="s">
        <v>122</v>
      </c>
      <c r="AM384" s="1">
        <v>384</v>
      </c>
      <c r="AN384" s="291">
        <v>43430</v>
      </c>
      <c r="AP384" s="1" t="s">
        <v>1691</v>
      </c>
      <c r="AQ384" s="291">
        <v>43448</v>
      </c>
      <c r="AR384" s="10"/>
      <c r="AS384" s="1">
        <f t="shared" si="14"/>
        <v>0</v>
      </c>
      <c r="AT384" s="4" t="s">
        <v>71</v>
      </c>
      <c r="AU384" s="295">
        <v>43525</v>
      </c>
      <c r="AV384" s="134">
        <f t="shared" si="30"/>
        <v>4230.1587301587278</v>
      </c>
      <c r="AW384">
        <f t="shared" si="22"/>
        <v>3</v>
      </c>
    </row>
    <row r="385" spans="1:71" ht="15.75" customHeight="1">
      <c r="A385" s="1"/>
      <c r="B385" s="1" t="s">
        <v>103</v>
      </c>
      <c r="C385" s="1" t="s">
        <v>104</v>
      </c>
      <c r="D385" s="1" t="s">
        <v>104</v>
      </c>
      <c r="E385" s="1" t="s">
        <v>790</v>
      </c>
      <c r="G385" s="1" t="s">
        <v>111</v>
      </c>
      <c r="I385" s="30" t="s">
        <v>1692</v>
      </c>
      <c r="J385" s="291">
        <v>43431</v>
      </c>
      <c r="K385" s="20">
        <f t="shared" si="20"/>
        <v>11</v>
      </c>
      <c r="L385" s="1" t="s">
        <v>1693</v>
      </c>
      <c r="M385" s="93">
        <v>43432</v>
      </c>
      <c r="N385" s="1" t="s">
        <v>116</v>
      </c>
      <c r="O385" s="1" t="s">
        <v>1694</v>
      </c>
      <c r="P385" s="7">
        <v>43437</v>
      </c>
      <c r="Q385" s="1" t="s">
        <v>1695</v>
      </c>
      <c r="R385" s="1">
        <v>150</v>
      </c>
      <c r="S385" s="10" t="s">
        <v>71</v>
      </c>
      <c r="T385" s="299">
        <v>43437</v>
      </c>
      <c r="U385" s="10">
        <v>83000</v>
      </c>
      <c r="V385" s="12" t="s">
        <v>441</v>
      </c>
      <c r="W385" s="1" t="s">
        <v>122</v>
      </c>
      <c r="X385" s="12"/>
      <c r="Y385" s="13"/>
      <c r="Z385" s="133">
        <f t="shared" si="33"/>
        <v>87830.687830687835</v>
      </c>
      <c r="AA385" s="15"/>
      <c r="AB385" s="1" t="s">
        <v>112</v>
      </c>
      <c r="AC385" s="10" t="s">
        <v>1013</v>
      </c>
      <c r="AD385" s="1" t="s">
        <v>201</v>
      </c>
      <c r="AE385" s="91" t="s">
        <v>297</v>
      </c>
      <c r="AF385" s="19" t="e">
        <f t="shared" si="17"/>
        <v>#VALUE!</v>
      </c>
      <c r="AG385" s="291">
        <v>43452</v>
      </c>
      <c r="AH385" s="8" t="s">
        <v>1383</v>
      </c>
      <c r="AI385" s="10">
        <v>409</v>
      </c>
      <c r="AJ385" s="93">
        <v>43432</v>
      </c>
      <c r="AK385" s="1">
        <v>97000</v>
      </c>
      <c r="AL385" s="1" t="s">
        <v>122</v>
      </c>
      <c r="AM385" s="1">
        <v>409</v>
      </c>
      <c r="AN385" s="291">
        <v>43437</v>
      </c>
      <c r="AR385" s="10"/>
      <c r="AS385" s="1">
        <f t="shared" si="14"/>
        <v>0</v>
      </c>
      <c r="AT385" s="1" t="s">
        <v>112</v>
      </c>
      <c r="AU385" s="291">
        <v>43494</v>
      </c>
      <c r="AV385" s="134">
        <f t="shared" si="30"/>
        <v>9169.3121693121648</v>
      </c>
      <c r="AW385">
        <f t="shared" si="22"/>
        <v>1</v>
      </c>
    </row>
    <row r="386" spans="1:71" ht="15.75" customHeight="1">
      <c r="A386" s="1"/>
      <c r="B386" s="1" t="s">
        <v>103</v>
      </c>
      <c r="C386" s="1" t="s">
        <v>912</v>
      </c>
      <c r="D386" s="1" t="s">
        <v>104</v>
      </c>
      <c r="E386" s="1" t="s">
        <v>790</v>
      </c>
      <c r="G386" s="1" t="s">
        <v>1027</v>
      </c>
      <c r="I386" s="30" t="s">
        <v>1696</v>
      </c>
      <c r="J386" s="291">
        <v>43431</v>
      </c>
      <c r="K386" s="20">
        <f t="shared" si="20"/>
        <v>11</v>
      </c>
      <c r="L386" s="1" t="s">
        <v>1697</v>
      </c>
      <c r="M386" s="93">
        <v>43432</v>
      </c>
      <c r="N386" s="1" t="s">
        <v>1030</v>
      </c>
      <c r="O386" s="1" t="s">
        <v>1698</v>
      </c>
      <c r="P386" s="93">
        <v>43433</v>
      </c>
      <c r="Q386" s="1" t="s">
        <v>1189</v>
      </c>
      <c r="R386" s="1">
        <v>1009</v>
      </c>
      <c r="S386" s="10" t="s">
        <v>71</v>
      </c>
      <c r="T386" s="299">
        <v>43433</v>
      </c>
      <c r="U386" s="10">
        <v>25000</v>
      </c>
      <c r="V386" s="12" t="s">
        <v>441</v>
      </c>
      <c r="W386" s="1" t="s">
        <v>122</v>
      </c>
      <c r="X386" s="12"/>
      <c r="Y386" s="13"/>
      <c r="Z386" s="133">
        <f t="shared" si="33"/>
        <v>26455.026455026455</v>
      </c>
      <c r="AA386" s="15"/>
      <c r="AB386" s="1" t="s">
        <v>71</v>
      </c>
      <c r="AC386" s="10" t="s">
        <v>1013</v>
      </c>
      <c r="AD386" s="1" t="s">
        <v>201</v>
      </c>
      <c r="AE386" s="91" t="s">
        <v>297</v>
      </c>
      <c r="AF386" s="19" t="e">
        <f t="shared" si="17"/>
        <v>#VALUE!</v>
      </c>
      <c r="AG386" s="291">
        <v>43490</v>
      </c>
      <c r="AH386" s="1" t="s">
        <v>1699</v>
      </c>
      <c r="AI386" s="10">
        <v>385</v>
      </c>
      <c r="AK386" s="1">
        <v>30000</v>
      </c>
      <c r="AL386" s="1" t="s">
        <v>122</v>
      </c>
      <c r="AM386" s="69">
        <v>385</v>
      </c>
      <c r="AP386" s="1" t="s">
        <v>1373</v>
      </c>
      <c r="AQ386" s="291">
        <v>43448</v>
      </c>
      <c r="AR386" s="10"/>
      <c r="AS386" s="1">
        <f t="shared" si="14"/>
        <v>0</v>
      </c>
      <c r="AT386" s="1" t="s">
        <v>112</v>
      </c>
      <c r="AU386" s="291">
        <v>43508</v>
      </c>
      <c r="AV386" s="134">
        <f t="shared" si="30"/>
        <v>3544.9735449735454</v>
      </c>
      <c r="AW386">
        <f t="shared" si="22"/>
        <v>2</v>
      </c>
    </row>
    <row r="387" spans="1:71" ht="15.75" customHeight="1">
      <c r="A387" s="1"/>
      <c r="B387" s="1" t="s">
        <v>103</v>
      </c>
      <c r="C387" s="1" t="s">
        <v>1434</v>
      </c>
      <c r="D387" s="1" t="s">
        <v>402</v>
      </c>
      <c r="E387" s="1" t="s">
        <v>790</v>
      </c>
      <c r="G387" s="1" t="s">
        <v>1435</v>
      </c>
      <c r="I387" s="30" t="s">
        <v>1700</v>
      </c>
      <c r="J387" s="291">
        <v>43431</v>
      </c>
      <c r="K387" s="20">
        <f t="shared" si="20"/>
        <v>11</v>
      </c>
      <c r="L387" s="1" t="s">
        <v>1701</v>
      </c>
      <c r="M387" s="93">
        <v>43431</v>
      </c>
      <c r="N387" s="1" t="s">
        <v>1438</v>
      </c>
      <c r="O387" s="1" t="s">
        <v>1702</v>
      </c>
      <c r="P387" s="93">
        <v>43433</v>
      </c>
      <c r="Q387" s="8" t="s">
        <v>1703</v>
      </c>
      <c r="R387" s="1">
        <v>483</v>
      </c>
      <c r="S387" s="10" t="s">
        <v>71</v>
      </c>
      <c r="T387" s="299">
        <v>43434</v>
      </c>
      <c r="U387" s="10">
        <v>33000</v>
      </c>
      <c r="V387" s="12" t="s">
        <v>441</v>
      </c>
      <c r="W387" s="1" t="s">
        <v>122</v>
      </c>
      <c r="X387" s="12"/>
      <c r="Y387" s="13"/>
      <c r="Z387" s="133">
        <f t="shared" si="33"/>
        <v>34920.634920634926</v>
      </c>
      <c r="AA387" s="15"/>
      <c r="AB387" s="1" t="s">
        <v>71</v>
      </c>
      <c r="AC387" s="10">
        <v>10</v>
      </c>
      <c r="AD387" s="1" t="s">
        <v>201</v>
      </c>
      <c r="AE387" s="91" t="s">
        <v>297</v>
      </c>
      <c r="AF387" s="19" t="e">
        <f t="shared" si="17"/>
        <v>#VALUE!</v>
      </c>
      <c r="AG387" s="291">
        <v>43497</v>
      </c>
      <c r="AI387" s="10">
        <v>360</v>
      </c>
      <c r="AJ387" s="93">
        <v>43431</v>
      </c>
      <c r="AK387" s="1">
        <v>40000</v>
      </c>
      <c r="AL387" s="1" t="s">
        <v>122</v>
      </c>
      <c r="AM387" s="1">
        <v>360</v>
      </c>
      <c r="AN387" s="291">
        <v>43433</v>
      </c>
      <c r="AP387" s="1" t="s">
        <v>1704</v>
      </c>
      <c r="AQ387" s="291">
        <v>43438</v>
      </c>
      <c r="AR387" s="10"/>
      <c r="AS387" s="1">
        <f t="shared" si="14"/>
        <v>0</v>
      </c>
      <c r="AT387" s="1" t="s">
        <v>112</v>
      </c>
      <c r="AU387" s="291">
        <v>43439</v>
      </c>
      <c r="AV387" s="134">
        <f t="shared" si="30"/>
        <v>5079.3650793650741</v>
      </c>
      <c r="AW387">
        <f t="shared" si="22"/>
        <v>12</v>
      </c>
    </row>
    <row r="388" spans="1:71" ht="15.75" customHeight="1">
      <c r="A388" s="1"/>
      <c r="B388" s="1" t="s">
        <v>103</v>
      </c>
      <c r="C388" s="1" t="s">
        <v>255</v>
      </c>
      <c r="D388" s="1" t="s">
        <v>402</v>
      </c>
      <c r="E388" s="1" t="s">
        <v>790</v>
      </c>
      <c r="G388" s="1" t="s">
        <v>1352</v>
      </c>
      <c r="I388" s="30" t="s">
        <v>1705</v>
      </c>
      <c r="J388" s="291">
        <v>43431</v>
      </c>
      <c r="K388" s="20">
        <f t="shared" si="20"/>
        <v>11</v>
      </c>
      <c r="L388" s="1" t="s">
        <v>1084</v>
      </c>
      <c r="M388" s="93">
        <v>43434</v>
      </c>
      <c r="N388" s="1" t="s">
        <v>186</v>
      </c>
      <c r="O388" s="1" t="s">
        <v>735</v>
      </c>
      <c r="P388" s="7">
        <v>43438</v>
      </c>
      <c r="Q388" s="1" t="s">
        <v>1706</v>
      </c>
      <c r="R388" s="1">
        <v>511</v>
      </c>
      <c r="S388" s="10" t="s">
        <v>71</v>
      </c>
      <c r="T388" s="299">
        <v>43445</v>
      </c>
      <c r="U388" s="10">
        <v>26000</v>
      </c>
      <c r="V388" s="12" t="s">
        <v>441</v>
      </c>
      <c r="W388" s="1" t="s">
        <v>122</v>
      </c>
      <c r="X388" s="12"/>
      <c r="Y388" s="13"/>
      <c r="Z388" s="133">
        <f t="shared" si="33"/>
        <v>27513.227513227514</v>
      </c>
      <c r="AA388" s="15"/>
      <c r="AB388" s="1" t="s">
        <v>112</v>
      </c>
      <c r="AC388" s="10" t="s">
        <v>1013</v>
      </c>
      <c r="AD388" s="1" t="s">
        <v>201</v>
      </c>
      <c r="AE388" s="91" t="s">
        <v>297</v>
      </c>
      <c r="AF388" s="19" t="e">
        <f t="shared" si="17"/>
        <v>#VALUE!</v>
      </c>
      <c r="AG388" s="291">
        <v>43487</v>
      </c>
      <c r="AH388" s="1" t="s">
        <v>1626</v>
      </c>
      <c r="AI388" s="10">
        <v>410</v>
      </c>
      <c r="AJ388" s="93">
        <v>43434</v>
      </c>
      <c r="AK388" s="1">
        <v>33000</v>
      </c>
      <c r="AL388" s="1" t="s">
        <v>122</v>
      </c>
      <c r="AM388" s="1">
        <v>410</v>
      </c>
      <c r="AN388" s="291">
        <v>43438</v>
      </c>
      <c r="AR388" s="10"/>
      <c r="AS388" s="1">
        <f t="shared" si="14"/>
        <v>0</v>
      </c>
      <c r="AT388" s="4" t="s">
        <v>112</v>
      </c>
      <c r="AU388" s="295">
        <v>43515</v>
      </c>
      <c r="AV388" s="134">
        <f t="shared" si="30"/>
        <v>5486.7724867724864</v>
      </c>
      <c r="AW388">
        <f t="shared" si="22"/>
        <v>2</v>
      </c>
    </row>
    <row r="389" spans="1:71" ht="15.75" customHeight="1">
      <c r="A389" s="1"/>
      <c r="B389" s="1" t="s">
        <v>103</v>
      </c>
      <c r="C389" s="1" t="s">
        <v>255</v>
      </c>
      <c r="D389" s="1" t="s">
        <v>107</v>
      </c>
      <c r="E389" s="1" t="s">
        <v>790</v>
      </c>
      <c r="G389" s="1" t="s">
        <v>1352</v>
      </c>
      <c r="I389" s="30" t="s">
        <v>1707</v>
      </c>
      <c r="J389" s="291">
        <v>43431</v>
      </c>
      <c r="K389" s="20">
        <f t="shared" si="20"/>
        <v>11</v>
      </c>
      <c r="L389" s="1" t="s">
        <v>1084</v>
      </c>
      <c r="M389" s="93">
        <v>43432</v>
      </c>
      <c r="N389" s="1" t="s">
        <v>186</v>
      </c>
      <c r="O389" s="1" t="s">
        <v>735</v>
      </c>
      <c r="P389" s="93">
        <v>43434</v>
      </c>
      <c r="Q389" s="1" t="s">
        <v>1708</v>
      </c>
      <c r="R389" s="1">
        <v>3070</v>
      </c>
      <c r="S389" s="10" t="s">
        <v>71</v>
      </c>
      <c r="T389" s="299">
        <v>43799</v>
      </c>
      <c r="U389" s="10">
        <v>30000</v>
      </c>
      <c r="V389" s="12" t="s">
        <v>121</v>
      </c>
      <c r="W389" s="1" t="s">
        <v>122</v>
      </c>
      <c r="X389" s="12"/>
      <c r="Y389" s="13"/>
      <c r="Z389" s="133">
        <v>30000</v>
      </c>
      <c r="AA389" s="15"/>
      <c r="AB389" s="1" t="s">
        <v>71</v>
      </c>
      <c r="AC389" s="10" t="s">
        <v>1013</v>
      </c>
      <c r="AD389" s="1" t="s">
        <v>125</v>
      </c>
      <c r="AE389" s="10" t="s">
        <v>126</v>
      </c>
      <c r="AF389" s="19" t="e">
        <f t="shared" si="17"/>
        <v>#VALUE!</v>
      </c>
      <c r="AG389" s="291">
        <v>43829</v>
      </c>
      <c r="AI389" s="86">
        <v>401</v>
      </c>
      <c r="AJ389" s="129"/>
      <c r="AK389" s="1">
        <v>32000</v>
      </c>
      <c r="AL389" s="1" t="s">
        <v>122</v>
      </c>
      <c r="AM389" s="1">
        <v>401</v>
      </c>
      <c r="AN389" s="291">
        <v>43434</v>
      </c>
      <c r="AR389" s="10"/>
      <c r="AS389" s="1">
        <f t="shared" si="14"/>
        <v>0</v>
      </c>
      <c r="AT389" s="136" t="s">
        <v>112</v>
      </c>
      <c r="AU389" s="295">
        <v>43515</v>
      </c>
      <c r="AV389" s="134">
        <f t="shared" si="30"/>
        <v>2000</v>
      </c>
      <c r="AW389">
        <f t="shared" si="22"/>
        <v>2</v>
      </c>
    </row>
    <row r="390" spans="1:71" ht="15.75" customHeight="1">
      <c r="A390" s="1"/>
      <c r="B390" s="1" t="s">
        <v>103</v>
      </c>
      <c r="C390" s="1" t="s">
        <v>133</v>
      </c>
      <c r="D390" s="1" t="s">
        <v>107</v>
      </c>
      <c r="E390" s="1" t="s">
        <v>790</v>
      </c>
      <c r="G390" s="1" t="s">
        <v>134</v>
      </c>
      <c r="I390" s="30" t="s">
        <v>1709</v>
      </c>
      <c r="J390" s="291">
        <v>43433</v>
      </c>
      <c r="K390" s="20">
        <f t="shared" si="20"/>
        <v>11</v>
      </c>
      <c r="L390" s="1" t="s">
        <v>1084</v>
      </c>
      <c r="M390" s="93">
        <v>43434</v>
      </c>
      <c r="N390" s="1" t="s">
        <v>186</v>
      </c>
      <c r="O390" s="1" t="s">
        <v>185</v>
      </c>
      <c r="P390" s="7">
        <v>43437</v>
      </c>
      <c r="Q390" s="1" t="s">
        <v>1710</v>
      </c>
      <c r="R390" s="1">
        <v>248</v>
      </c>
      <c r="S390" s="10" t="s">
        <v>71</v>
      </c>
      <c r="T390" s="299">
        <v>43437</v>
      </c>
      <c r="U390" s="10">
        <v>24000</v>
      </c>
      <c r="V390" s="12" t="s">
        <v>441</v>
      </c>
      <c r="W390" s="1" t="s">
        <v>122</v>
      </c>
      <c r="X390" s="12"/>
      <c r="Y390" s="13"/>
      <c r="Z390" s="133">
        <f t="shared" ref="Z390:Z397" si="34">U390/0.945</f>
        <v>25396.825396825399</v>
      </c>
      <c r="AA390" s="15"/>
      <c r="AB390" s="1" t="s">
        <v>71</v>
      </c>
      <c r="AC390" s="10" t="s">
        <v>1013</v>
      </c>
      <c r="AD390" s="1" t="s">
        <v>201</v>
      </c>
      <c r="AE390" s="91" t="s">
        <v>297</v>
      </c>
      <c r="AF390" s="19" t="e">
        <f t="shared" si="17"/>
        <v>#VALUE!</v>
      </c>
      <c r="AG390" s="291">
        <v>43504</v>
      </c>
      <c r="AH390" s="1" t="s">
        <v>1322</v>
      </c>
      <c r="AI390" s="10">
        <v>372</v>
      </c>
      <c r="AJ390" s="93">
        <v>43799</v>
      </c>
      <c r="AK390" s="1">
        <v>34000</v>
      </c>
      <c r="AL390" s="1" t="s">
        <v>122</v>
      </c>
      <c r="AM390" s="1">
        <v>372</v>
      </c>
      <c r="AN390" s="291">
        <v>43802</v>
      </c>
      <c r="AP390" s="1" t="s">
        <v>1711</v>
      </c>
      <c r="AQ390" s="291">
        <v>43482</v>
      </c>
      <c r="AR390" s="10"/>
      <c r="AS390" s="1">
        <f t="shared" si="14"/>
        <v>0</v>
      </c>
      <c r="AT390" s="1" t="s">
        <v>112</v>
      </c>
      <c r="AU390" s="291">
        <v>43504</v>
      </c>
      <c r="AV390" s="134">
        <f t="shared" si="30"/>
        <v>8603.1746031746006</v>
      </c>
      <c r="AW390">
        <f t="shared" si="22"/>
        <v>2</v>
      </c>
    </row>
    <row r="391" spans="1:71" ht="15.75" customHeight="1">
      <c r="A391" s="1"/>
      <c r="B391" s="1" t="s">
        <v>103</v>
      </c>
      <c r="C391" s="1" t="s">
        <v>104</v>
      </c>
      <c r="D391" s="1" t="s">
        <v>104</v>
      </c>
      <c r="E391" s="1" t="s">
        <v>790</v>
      </c>
      <c r="G391" s="1" t="s">
        <v>111</v>
      </c>
      <c r="I391" s="30" t="s">
        <v>1712</v>
      </c>
      <c r="J391" s="291">
        <v>43432</v>
      </c>
      <c r="K391" s="20">
        <f t="shared" si="20"/>
        <v>11</v>
      </c>
      <c r="L391" s="1" t="s">
        <v>1671</v>
      </c>
      <c r="M391" s="93">
        <v>43432</v>
      </c>
      <c r="N391" s="1" t="s">
        <v>116</v>
      </c>
      <c r="O391" s="1" t="s">
        <v>1713</v>
      </c>
      <c r="P391" s="93">
        <v>43433</v>
      </c>
      <c r="Q391" s="1" t="s">
        <v>1714</v>
      </c>
      <c r="R391" s="1">
        <v>1</v>
      </c>
      <c r="S391" s="10" t="s">
        <v>71</v>
      </c>
      <c r="T391" s="299">
        <v>43433</v>
      </c>
      <c r="U391" s="10">
        <v>28000</v>
      </c>
      <c r="V391" s="12" t="s">
        <v>441</v>
      </c>
      <c r="W391" s="1" t="s">
        <v>122</v>
      </c>
      <c r="X391" s="12"/>
      <c r="Y391" s="13"/>
      <c r="Z391" s="133">
        <f t="shared" si="34"/>
        <v>29629.629629629631</v>
      </c>
      <c r="AA391" s="15"/>
      <c r="AB391" s="1" t="s">
        <v>71</v>
      </c>
      <c r="AC391" s="10" t="s">
        <v>1013</v>
      </c>
      <c r="AD391" s="1" t="s">
        <v>201</v>
      </c>
      <c r="AE391" s="91" t="s">
        <v>297</v>
      </c>
      <c r="AF391" s="19" t="e">
        <f t="shared" si="17"/>
        <v>#VALUE!</v>
      </c>
      <c r="AG391" s="291">
        <v>43483</v>
      </c>
      <c r="AH391" s="1" t="s">
        <v>1626</v>
      </c>
      <c r="AI391" s="10">
        <v>444</v>
      </c>
      <c r="AJ391" s="93">
        <v>43797</v>
      </c>
      <c r="AK391" s="1">
        <v>35000</v>
      </c>
      <c r="AL391" s="1" t="s">
        <v>122</v>
      </c>
      <c r="AM391" s="1">
        <v>444</v>
      </c>
      <c r="AN391" s="291">
        <v>43797</v>
      </c>
      <c r="AR391" s="10"/>
      <c r="AS391" s="1">
        <f t="shared" si="14"/>
        <v>0</v>
      </c>
      <c r="AT391" s="1" t="s">
        <v>112</v>
      </c>
      <c r="AU391" s="291">
        <v>43494</v>
      </c>
      <c r="AV391" s="134">
        <f t="shared" si="30"/>
        <v>5370.3703703703686</v>
      </c>
      <c r="AW391">
        <f t="shared" si="22"/>
        <v>1</v>
      </c>
    </row>
    <row r="392" spans="1:71" ht="15.75" customHeight="1">
      <c r="A392" s="1"/>
      <c r="B392" s="1" t="s">
        <v>103</v>
      </c>
      <c r="C392" s="1" t="s">
        <v>912</v>
      </c>
      <c r="D392" s="1" t="s">
        <v>104</v>
      </c>
      <c r="E392" s="1" t="s">
        <v>790</v>
      </c>
      <c r="G392" s="1" t="s">
        <v>1091</v>
      </c>
      <c r="I392" s="30" t="s">
        <v>1715</v>
      </c>
      <c r="J392" s="291">
        <v>43432</v>
      </c>
      <c r="K392" s="20">
        <f t="shared" si="20"/>
        <v>11</v>
      </c>
      <c r="L392" s="1" t="s">
        <v>1716</v>
      </c>
      <c r="M392" s="93">
        <v>43432</v>
      </c>
      <c r="N392" s="1" t="s">
        <v>1105</v>
      </c>
      <c r="O392" s="1" t="s">
        <v>1717</v>
      </c>
      <c r="P392" s="93">
        <v>43433</v>
      </c>
      <c r="Q392" s="1" t="s">
        <v>1718</v>
      </c>
      <c r="S392" s="10"/>
      <c r="T392" s="299">
        <v>43433</v>
      </c>
      <c r="U392" s="10">
        <v>38000</v>
      </c>
      <c r="V392" s="12" t="s">
        <v>441</v>
      </c>
      <c r="W392" s="1" t="s">
        <v>122</v>
      </c>
      <c r="X392" s="12"/>
      <c r="Y392" s="13"/>
      <c r="Z392" s="133">
        <f t="shared" si="34"/>
        <v>40211.640211640217</v>
      </c>
      <c r="AA392" s="15"/>
      <c r="AB392" s="1" t="s">
        <v>71</v>
      </c>
      <c r="AC392" s="10" t="s">
        <v>1013</v>
      </c>
      <c r="AD392" s="4" t="s">
        <v>125</v>
      </c>
      <c r="AE392" s="10" t="s">
        <v>126</v>
      </c>
      <c r="AF392" s="19" t="e">
        <f t="shared" si="17"/>
        <v>#VALUE!</v>
      </c>
      <c r="AG392" s="291">
        <v>43509</v>
      </c>
      <c r="AI392" s="10">
        <v>413</v>
      </c>
      <c r="AJ392" s="93">
        <v>43432</v>
      </c>
      <c r="AK392" s="1">
        <v>46000</v>
      </c>
      <c r="AL392" s="1" t="s">
        <v>122</v>
      </c>
      <c r="AM392" s="1">
        <v>413</v>
      </c>
      <c r="AN392" s="291">
        <v>43433</v>
      </c>
      <c r="AR392" s="10"/>
      <c r="AS392" s="1">
        <f t="shared" si="14"/>
        <v>0</v>
      </c>
      <c r="AT392" s="4" t="s">
        <v>112</v>
      </c>
      <c r="AU392" s="295">
        <v>43516</v>
      </c>
      <c r="AV392" s="134">
        <f t="shared" si="30"/>
        <v>5788.3597883597831</v>
      </c>
      <c r="AW392">
        <f t="shared" si="22"/>
        <v>2</v>
      </c>
    </row>
    <row r="393" spans="1:71" ht="15.75" customHeight="1">
      <c r="A393" s="1"/>
      <c r="B393" s="1" t="s">
        <v>103</v>
      </c>
      <c r="C393" s="1" t="s">
        <v>912</v>
      </c>
      <c r="D393" s="1" t="s">
        <v>104</v>
      </c>
      <c r="E393" s="1" t="s">
        <v>790</v>
      </c>
      <c r="G393" s="1" t="s">
        <v>1091</v>
      </c>
      <c r="I393" s="30" t="s">
        <v>1719</v>
      </c>
      <c r="J393" s="291">
        <v>43433</v>
      </c>
      <c r="K393" s="20">
        <f t="shared" si="20"/>
        <v>11</v>
      </c>
      <c r="L393" s="1" t="s">
        <v>1716</v>
      </c>
      <c r="M393" s="93">
        <v>43433</v>
      </c>
      <c r="N393" s="1" t="s">
        <v>1105</v>
      </c>
      <c r="O393" s="1" t="s">
        <v>1720</v>
      </c>
      <c r="P393" s="93">
        <v>43434</v>
      </c>
      <c r="Q393" s="1" t="s">
        <v>1721</v>
      </c>
      <c r="R393" s="1">
        <v>147</v>
      </c>
      <c r="S393" s="10" t="s">
        <v>71</v>
      </c>
      <c r="T393" s="299">
        <v>43434</v>
      </c>
      <c r="U393" s="10">
        <v>13000</v>
      </c>
      <c r="V393" s="12" t="s">
        <v>441</v>
      </c>
      <c r="W393" s="1" t="s">
        <v>122</v>
      </c>
      <c r="X393" s="12"/>
      <c r="Y393" s="13"/>
      <c r="Z393" s="133">
        <f t="shared" si="34"/>
        <v>13756.613756613757</v>
      </c>
      <c r="AA393" s="15"/>
      <c r="AB393" s="1" t="s">
        <v>112</v>
      </c>
      <c r="AC393" s="10" t="s">
        <v>1013</v>
      </c>
      <c r="AD393" s="1" t="s">
        <v>201</v>
      </c>
      <c r="AE393" s="91" t="s">
        <v>297</v>
      </c>
      <c r="AF393" s="19" t="e">
        <f t="shared" si="17"/>
        <v>#VALUE!</v>
      </c>
      <c r="AG393" s="291">
        <v>43483</v>
      </c>
      <c r="AH393" s="1" t="s">
        <v>1626</v>
      </c>
      <c r="AI393" s="10">
        <v>402</v>
      </c>
      <c r="AJ393" s="93">
        <v>43433</v>
      </c>
      <c r="AK393" s="1">
        <v>18000</v>
      </c>
      <c r="AL393" s="1" t="s">
        <v>122</v>
      </c>
      <c r="AM393" s="1">
        <v>402</v>
      </c>
      <c r="AN393" s="291">
        <v>43433</v>
      </c>
      <c r="AR393" s="10"/>
      <c r="AS393" s="1">
        <f t="shared" si="14"/>
        <v>0</v>
      </c>
      <c r="AT393" s="4" t="s">
        <v>112</v>
      </c>
      <c r="AU393" s="295">
        <v>43516</v>
      </c>
      <c r="AV393" s="134">
        <f t="shared" si="30"/>
        <v>4243.3862433862432</v>
      </c>
      <c r="AW393">
        <f t="shared" si="22"/>
        <v>2</v>
      </c>
    </row>
    <row r="394" spans="1:71" ht="15.75" customHeight="1">
      <c r="A394" s="1"/>
      <c r="B394" s="1" t="s">
        <v>103</v>
      </c>
      <c r="C394" s="1" t="s">
        <v>255</v>
      </c>
      <c r="D394" s="1" t="s">
        <v>107</v>
      </c>
      <c r="E394" s="1" t="s">
        <v>790</v>
      </c>
      <c r="G394" s="1" t="s">
        <v>1018</v>
      </c>
      <c r="I394" s="30" t="s">
        <v>1722</v>
      </c>
      <c r="J394" s="291">
        <v>43433</v>
      </c>
      <c r="K394" s="20">
        <f t="shared" si="20"/>
        <v>11</v>
      </c>
      <c r="L394" s="1" t="s">
        <v>1686</v>
      </c>
      <c r="M394" s="93">
        <v>43434</v>
      </c>
      <c r="N394" s="1" t="s">
        <v>1723</v>
      </c>
      <c r="O394" s="1" t="s">
        <v>1724</v>
      </c>
      <c r="P394" s="7">
        <v>43438</v>
      </c>
      <c r="Q394" s="1" t="s">
        <v>1725</v>
      </c>
      <c r="R394" s="1">
        <v>1090</v>
      </c>
      <c r="S394" s="10" t="s">
        <v>71</v>
      </c>
      <c r="T394" s="299">
        <v>43438</v>
      </c>
      <c r="U394" s="10">
        <v>25000</v>
      </c>
      <c r="V394" s="12" t="s">
        <v>441</v>
      </c>
      <c r="W394" s="1" t="s">
        <v>122</v>
      </c>
      <c r="X394" s="12"/>
      <c r="Y394" s="13"/>
      <c r="Z394" s="133">
        <f t="shared" si="34"/>
        <v>26455.026455026455</v>
      </c>
      <c r="AA394" s="15"/>
      <c r="AB394" s="1" t="s">
        <v>71</v>
      </c>
      <c r="AC394" s="10" t="s">
        <v>1013</v>
      </c>
      <c r="AD394" s="1" t="s">
        <v>125</v>
      </c>
      <c r="AE394" s="91" t="s">
        <v>297</v>
      </c>
      <c r="AF394" s="19" t="e">
        <f t="shared" si="17"/>
        <v>#VALUE!</v>
      </c>
      <c r="AG394" s="291">
        <v>43497</v>
      </c>
      <c r="AI394" s="10">
        <v>364</v>
      </c>
      <c r="AJ394" s="93">
        <v>43434</v>
      </c>
      <c r="AK394" s="1">
        <v>29000</v>
      </c>
      <c r="AL394" s="1" t="s">
        <v>122</v>
      </c>
      <c r="AM394" s="1">
        <v>364</v>
      </c>
      <c r="AN394" s="291">
        <v>43438</v>
      </c>
      <c r="AP394" s="1" t="s">
        <v>1070</v>
      </c>
      <c r="AR394" s="10"/>
      <c r="AS394" s="1">
        <f t="shared" si="14"/>
        <v>0</v>
      </c>
      <c r="AT394" s="1" t="s">
        <v>112</v>
      </c>
      <c r="AU394" s="291">
        <v>43458</v>
      </c>
      <c r="AV394" s="134">
        <f t="shared" si="30"/>
        <v>2544.9735449735454</v>
      </c>
      <c r="AW394">
        <f t="shared" si="22"/>
        <v>12</v>
      </c>
    </row>
    <row r="395" spans="1:71" ht="15.75" customHeight="1">
      <c r="A395" s="1"/>
      <c r="B395" s="1" t="s">
        <v>103</v>
      </c>
      <c r="C395" s="1" t="s">
        <v>714</v>
      </c>
      <c r="D395" s="1" t="s">
        <v>402</v>
      </c>
      <c r="E395" s="1" t="s">
        <v>790</v>
      </c>
      <c r="G395" s="1" t="s">
        <v>1530</v>
      </c>
      <c r="I395" s="30" t="s">
        <v>1726</v>
      </c>
      <c r="J395" s="291">
        <v>43433</v>
      </c>
      <c r="K395" s="20">
        <f t="shared" si="20"/>
        <v>11</v>
      </c>
      <c r="L395" s="1" t="s">
        <v>1686</v>
      </c>
      <c r="M395" s="93">
        <v>43433</v>
      </c>
      <c r="N395" s="1" t="s">
        <v>1727</v>
      </c>
      <c r="O395" s="1" t="s">
        <v>1728</v>
      </c>
      <c r="P395" s="93">
        <v>43434</v>
      </c>
      <c r="Q395" s="1" t="s">
        <v>1729</v>
      </c>
      <c r="R395" s="1">
        <v>666</v>
      </c>
      <c r="S395" s="10" t="s">
        <v>71</v>
      </c>
      <c r="T395" s="299">
        <v>43434</v>
      </c>
      <c r="U395" s="10">
        <v>9000</v>
      </c>
      <c r="V395" s="12" t="s">
        <v>441</v>
      </c>
      <c r="W395" s="1" t="s">
        <v>122</v>
      </c>
      <c r="X395" s="12"/>
      <c r="Y395" s="13"/>
      <c r="Z395" s="133">
        <f t="shared" si="34"/>
        <v>9523.8095238095248</v>
      </c>
      <c r="AA395" s="15"/>
      <c r="AB395" s="1" t="s">
        <v>71</v>
      </c>
      <c r="AC395" s="10" t="s">
        <v>1013</v>
      </c>
      <c r="AD395" s="1" t="s">
        <v>201</v>
      </c>
      <c r="AE395" s="91" t="s">
        <v>297</v>
      </c>
      <c r="AF395" s="19" t="e">
        <f t="shared" si="17"/>
        <v>#VALUE!</v>
      </c>
      <c r="AG395" s="291">
        <v>43487</v>
      </c>
      <c r="AH395" s="1" t="s">
        <v>1626</v>
      </c>
      <c r="AI395" s="10">
        <v>374</v>
      </c>
      <c r="AJ395" s="93">
        <v>43433</v>
      </c>
      <c r="AK395" s="1">
        <v>11000</v>
      </c>
      <c r="AL395" s="1" t="s">
        <v>122</v>
      </c>
      <c r="AM395" s="1">
        <v>374</v>
      </c>
      <c r="AN395" s="291">
        <v>43433</v>
      </c>
      <c r="AR395" s="10"/>
      <c r="AS395" s="1">
        <f t="shared" si="14"/>
        <v>0</v>
      </c>
      <c r="AT395" s="1" t="s">
        <v>112</v>
      </c>
      <c r="AU395" s="291">
        <v>43502</v>
      </c>
      <c r="AV395" s="134">
        <f t="shared" si="30"/>
        <v>1476.1904761904752</v>
      </c>
      <c r="AW395">
        <f t="shared" si="22"/>
        <v>2</v>
      </c>
    </row>
    <row r="396" spans="1:71" ht="15.75" customHeight="1">
      <c r="A396" s="1"/>
      <c r="B396" s="1" t="s">
        <v>103</v>
      </c>
      <c r="C396" s="1" t="s">
        <v>104</v>
      </c>
      <c r="D396" s="1" t="s">
        <v>104</v>
      </c>
      <c r="E396" s="1" t="s">
        <v>790</v>
      </c>
      <c r="G396" s="1" t="s">
        <v>111</v>
      </c>
      <c r="I396" s="30" t="s">
        <v>1730</v>
      </c>
      <c r="J396" s="291">
        <v>43434</v>
      </c>
      <c r="K396" s="20">
        <f t="shared" si="20"/>
        <v>11</v>
      </c>
      <c r="L396" s="1" t="s">
        <v>1731</v>
      </c>
      <c r="M396" s="93">
        <v>43434</v>
      </c>
      <c r="N396" s="1" t="s">
        <v>116</v>
      </c>
      <c r="O396" s="1" t="s">
        <v>1732</v>
      </c>
      <c r="P396" s="93">
        <v>43434</v>
      </c>
      <c r="Q396" s="1" t="s">
        <v>1733</v>
      </c>
      <c r="S396" s="10"/>
      <c r="T396" s="299"/>
      <c r="U396" s="10">
        <v>5000</v>
      </c>
      <c r="V396" s="12" t="s">
        <v>441</v>
      </c>
      <c r="W396" s="1" t="s">
        <v>122</v>
      </c>
      <c r="X396" s="12"/>
      <c r="Y396" s="13"/>
      <c r="Z396" s="133">
        <f t="shared" si="34"/>
        <v>5291.0052910052909</v>
      </c>
      <c r="AA396" s="15"/>
      <c r="AB396" s="1" t="s">
        <v>112</v>
      </c>
      <c r="AC396" s="10" t="s">
        <v>1013</v>
      </c>
      <c r="AD396" s="1" t="s">
        <v>201</v>
      </c>
      <c r="AE396" s="91" t="s">
        <v>297</v>
      </c>
      <c r="AF396" s="19" t="e">
        <f t="shared" si="17"/>
        <v>#VALUE!</v>
      </c>
      <c r="AG396" s="291">
        <v>43828</v>
      </c>
      <c r="AI396" s="10">
        <v>376</v>
      </c>
      <c r="AJ396" s="93">
        <v>43434</v>
      </c>
      <c r="AK396" s="1">
        <v>10000</v>
      </c>
      <c r="AL396" s="1" t="s">
        <v>122</v>
      </c>
      <c r="AM396" s="1">
        <v>376</v>
      </c>
      <c r="AN396" s="291">
        <v>43434</v>
      </c>
      <c r="AR396" s="10"/>
      <c r="AS396" s="1">
        <f t="shared" si="14"/>
        <v>0</v>
      </c>
      <c r="AT396" s="1" t="s">
        <v>112</v>
      </c>
      <c r="AU396" s="291">
        <v>43494</v>
      </c>
      <c r="AV396" s="134">
        <f t="shared" si="30"/>
        <v>4708.9947089947091</v>
      </c>
      <c r="AW396">
        <f t="shared" si="22"/>
        <v>1</v>
      </c>
    </row>
    <row r="397" spans="1:71" ht="15.75" customHeight="1">
      <c r="A397" s="1"/>
      <c r="B397" s="1" t="s">
        <v>103</v>
      </c>
      <c r="C397" s="1" t="s">
        <v>912</v>
      </c>
      <c r="D397" s="1" t="s">
        <v>104</v>
      </c>
      <c r="E397" s="1" t="s">
        <v>790</v>
      </c>
      <c r="G397" s="1" t="s">
        <v>1091</v>
      </c>
      <c r="I397" s="30" t="s">
        <v>1734</v>
      </c>
      <c r="J397" s="291">
        <v>43433</v>
      </c>
      <c r="K397" s="20">
        <f t="shared" si="20"/>
        <v>11</v>
      </c>
      <c r="L397" s="1" t="s">
        <v>1735</v>
      </c>
      <c r="M397" s="7">
        <v>43437</v>
      </c>
      <c r="N397" s="1" t="s">
        <v>1105</v>
      </c>
      <c r="O397" s="1" t="s">
        <v>1736</v>
      </c>
      <c r="P397" s="7">
        <v>43438</v>
      </c>
      <c r="Q397" s="1" t="s">
        <v>1737</v>
      </c>
      <c r="R397" s="1">
        <v>547</v>
      </c>
      <c r="S397" s="10" t="s">
        <v>71</v>
      </c>
      <c r="T397" s="299">
        <v>43438</v>
      </c>
      <c r="U397" s="10">
        <v>20000</v>
      </c>
      <c r="V397" s="12" t="s">
        <v>441</v>
      </c>
      <c r="W397" s="1" t="s">
        <v>122</v>
      </c>
      <c r="X397" s="12"/>
      <c r="Y397" s="13"/>
      <c r="Z397" s="133">
        <f t="shared" si="34"/>
        <v>21164.021164021164</v>
      </c>
      <c r="AA397" s="15"/>
      <c r="AB397" s="1" t="s">
        <v>112</v>
      </c>
      <c r="AC397" s="10" t="s">
        <v>1013</v>
      </c>
      <c r="AD397" s="1" t="s">
        <v>201</v>
      </c>
      <c r="AE397" s="91" t="s">
        <v>297</v>
      </c>
      <c r="AF397" s="19" t="e">
        <f t="shared" si="17"/>
        <v>#VALUE!</v>
      </c>
      <c r="AG397" s="291">
        <v>43487</v>
      </c>
      <c r="AH397" s="1" t="s">
        <v>1626</v>
      </c>
      <c r="AI397" s="10">
        <v>408</v>
      </c>
      <c r="AJ397" s="7">
        <v>43437</v>
      </c>
      <c r="AK397" s="1">
        <v>26000</v>
      </c>
      <c r="AL397" s="1" t="s">
        <v>122</v>
      </c>
      <c r="AM397" s="1">
        <v>408</v>
      </c>
      <c r="AN397" s="291">
        <v>43438</v>
      </c>
      <c r="AR397" s="10"/>
      <c r="AS397" s="1">
        <f t="shared" si="14"/>
        <v>0</v>
      </c>
      <c r="AT397" s="4" t="s">
        <v>112</v>
      </c>
      <c r="AU397" s="295">
        <v>43516</v>
      </c>
      <c r="AV397" s="134">
        <f t="shared" si="30"/>
        <v>4835.9788359788363</v>
      </c>
      <c r="AW397">
        <f t="shared" si="22"/>
        <v>2</v>
      </c>
    </row>
    <row r="398" spans="1:71" ht="15.75" customHeight="1">
      <c r="A398" s="1"/>
      <c r="B398" s="1" t="s">
        <v>103</v>
      </c>
      <c r="C398" s="1" t="s">
        <v>104</v>
      </c>
      <c r="D398" s="1" t="s">
        <v>107</v>
      </c>
      <c r="E398" s="1" t="s">
        <v>790</v>
      </c>
      <c r="G398" s="1" t="s">
        <v>268</v>
      </c>
      <c r="I398" s="30" t="s">
        <v>1738</v>
      </c>
      <c r="J398" s="291">
        <v>43433</v>
      </c>
      <c r="K398" s="20">
        <f t="shared" si="20"/>
        <v>11</v>
      </c>
      <c r="L398" s="8" t="s">
        <v>1739</v>
      </c>
      <c r="M398" s="93">
        <v>43434</v>
      </c>
      <c r="N398" s="1" t="s">
        <v>517</v>
      </c>
      <c r="O398" s="1" t="s">
        <v>1740</v>
      </c>
      <c r="P398" s="7">
        <v>43438</v>
      </c>
      <c r="Q398" s="1" t="s">
        <v>1741</v>
      </c>
      <c r="R398" s="1">
        <v>113</v>
      </c>
      <c r="S398" s="10" t="s">
        <v>112</v>
      </c>
      <c r="T398" s="299">
        <v>43439</v>
      </c>
      <c r="U398" s="10">
        <v>125000</v>
      </c>
      <c r="V398" s="12" t="s">
        <v>121</v>
      </c>
      <c r="W398" s="1" t="s">
        <v>122</v>
      </c>
      <c r="X398" s="12"/>
      <c r="Y398" s="13"/>
      <c r="Z398" s="133">
        <v>125000</v>
      </c>
      <c r="AA398" s="15"/>
      <c r="AB398" s="1" t="s">
        <v>112</v>
      </c>
      <c r="AC398" s="10" t="s">
        <v>1013</v>
      </c>
      <c r="AD398" s="1" t="s">
        <v>201</v>
      </c>
      <c r="AE398" s="91" t="s">
        <v>297</v>
      </c>
      <c r="AF398" s="19" t="e">
        <f t="shared" si="17"/>
        <v>#VALUE!</v>
      </c>
      <c r="AG398" s="291">
        <v>43816</v>
      </c>
      <c r="AI398" s="10">
        <v>371</v>
      </c>
      <c r="AJ398" s="7">
        <v>43799</v>
      </c>
      <c r="AK398" s="1">
        <v>135000</v>
      </c>
      <c r="AL398" s="1" t="s">
        <v>122</v>
      </c>
      <c r="AM398" s="1">
        <v>371</v>
      </c>
      <c r="AN398" s="291">
        <v>43803</v>
      </c>
      <c r="AR398" s="10"/>
      <c r="AS398" s="1">
        <f t="shared" si="14"/>
        <v>0</v>
      </c>
      <c r="AT398" s="4" t="s">
        <v>71</v>
      </c>
      <c r="AU398" s="295">
        <v>43565</v>
      </c>
      <c r="AV398" s="134">
        <f t="shared" si="30"/>
        <v>10000</v>
      </c>
      <c r="AW398">
        <f t="shared" si="22"/>
        <v>4</v>
      </c>
    </row>
    <row r="399" spans="1:71" ht="15.75" customHeight="1">
      <c r="A399" s="1"/>
      <c r="B399" s="1" t="s">
        <v>103</v>
      </c>
      <c r="C399" s="1" t="s">
        <v>104</v>
      </c>
      <c r="D399" s="1" t="s">
        <v>104</v>
      </c>
      <c r="E399" s="1" t="s">
        <v>790</v>
      </c>
      <c r="G399" s="1" t="s">
        <v>111</v>
      </c>
      <c r="I399" s="30" t="s">
        <v>1742</v>
      </c>
      <c r="J399" s="291">
        <v>43434</v>
      </c>
      <c r="K399" s="20">
        <f t="shared" si="20"/>
        <v>11</v>
      </c>
      <c r="L399" s="8" t="s">
        <v>1743</v>
      </c>
      <c r="M399" s="7">
        <v>43438</v>
      </c>
      <c r="N399" s="1" t="s">
        <v>1744</v>
      </c>
      <c r="O399" s="1" t="s">
        <v>1745</v>
      </c>
      <c r="P399" s="7">
        <v>43441</v>
      </c>
      <c r="Q399" s="1" t="s">
        <v>1746</v>
      </c>
      <c r="S399" s="10"/>
      <c r="T399" s="299"/>
      <c r="U399" s="10">
        <v>85000</v>
      </c>
      <c r="V399" s="12" t="s">
        <v>121</v>
      </c>
      <c r="W399" s="1" t="s">
        <v>122</v>
      </c>
      <c r="X399" s="12"/>
      <c r="Y399" s="13"/>
      <c r="Z399" s="133">
        <v>85000</v>
      </c>
      <c r="AA399" s="15"/>
      <c r="AC399" s="10" t="s">
        <v>1013</v>
      </c>
      <c r="AD399" s="1" t="s">
        <v>201</v>
      </c>
      <c r="AE399" s="10" t="s">
        <v>126</v>
      </c>
      <c r="AF399" s="19" t="e">
        <f t="shared" si="17"/>
        <v>#VALUE!</v>
      </c>
      <c r="AG399" s="291">
        <v>43820</v>
      </c>
      <c r="AI399" s="10">
        <v>448</v>
      </c>
      <c r="AJ399" s="7">
        <v>43803</v>
      </c>
      <c r="AK399" s="1">
        <v>100000</v>
      </c>
      <c r="AL399" s="1" t="s">
        <v>122</v>
      </c>
      <c r="AM399" s="1">
        <v>448</v>
      </c>
      <c r="AN399" s="291">
        <v>43806</v>
      </c>
      <c r="AR399" s="10"/>
      <c r="AS399" s="1">
        <f t="shared" si="14"/>
        <v>0</v>
      </c>
      <c r="AT399" s="1" t="s">
        <v>112</v>
      </c>
      <c r="AU399" s="291">
        <v>43494</v>
      </c>
      <c r="AV399" s="134">
        <f t="shared" si="30"/>
        <v>15000</v>
      </c>
      <c r="AW399">
        <f t="shared" si="22"/>
        <v>1</v>
      </c>
    </row>
    <row r="400" spans="1:71" ht="15.75" customHeight="1">
      <c r="A400" s="1"/>
      <c r="B400" s="1" t="s">
        <v>103</v>
      </c>
      <c r="C400" s="101" t="s">
        <v>255</v>
      </c>
      <c r="D400" s="101" t="s">
        <v>107</v>
      </c>
      <c r="E400" s="101" t="s">
        <v>790</v>
      </c>
      <c r="F400" s="101"/>
      <c r="G400" s="101" t="s">
        <v>1352</v>
      </c>
      <c r="H400" s="101"/>
      <c r="I400" s="102" t="s">
        <v>1747</v>
      </c>
      <c r="J400" s="292">
        <v>43434</v>
      </c>
      <c r="K400" s="104">
        <f t="shared" si="20"/>
        <v>11</v>
      </c>
      <c r="L400" s="101" t="s">
        <v>1180</v>
      </c>
      <c r="M400" s="103">
        <v>43439</v>
      </c>
      <c r="N400" s="101" t="s">
        <v>1748</v>
      </c>
      <c r="O400" s="101" t="s">
        <v>1749</v>
      </c>
      <c r="P400" s="103">
        <v>43441</v>
      </c>
      <c r="Q400" s="101" t="s">
        <v>1538</v>
      </c>
      <c r="R400" s="101"/>
      <c r="S400" s="106"/>
      <c r="T400" s="302"/>
      <c r="U400" s="106">
        <v>0</v>
      </c>
      <c r="V400" s="107" t="s">
        <v>441</v>
      </c>
      <c r="W400" s="101" t="s">
        <v>122</v>
      </c>
      <c r="X400" s="107"/>
      <c r="Y400" s="108"/>
      <c r="Z400" s="145">
        <f t="shared" ref="Z400:Z402" si="35">U400/0.945</f>
        <v>0</v>
      </c>
      <c r="AA400" s="109"/>
      <c r="AB400" s="101"/>
      <c r="AC400" s="106" t="s">
        <v>1013</v>
      </c>
      <c r="AD400" s="101" t="s">
        <v>201</v>
      </c>
      <c r="AE400" s="106" t="s">
        <v>126</v>
      </c>
      <c r="AF400" s="110" t="e">
        <f t="shared" si="17"/>
        <v>#VALUE!</v>
      </c>
      <c r="AG400" s="292"/>
      <c r="AH400" s="101"/>
      <c r="AI400" s="106"/>
      <c r="AJ400" s="101"/>
      <c r="AK400" s="101">
        <v>0</v>
      </c>
      <c r="AL400" s="101" t="s">
        <v>122</v>
      </c>
      <c r="AM400" s="101"/>
      <c r="AN400" s="292"/>
      <c r="AO400" s="101"/>
      <c r="AP400" s="101"/>
      <c r="AQ400" s="292"/>
      <c r="AR400" s="106"/>
      <c r="AS400" s="101">
        <f t="shared" si="14"/>
        <v>0</v>
      </c>
      <c r="AT400" s="101" t="s">
        <v>888</v>
      </c>
      <c r="AU400" s="292"/>
      <c r="AV400" s="143">
        <f t="shared" si="30"/>
        <v>0</v>
      </c>
      <c r="AW400" s="101">
        <f t="shared" si="22"/>
        <v>1</v>
      </c>
      <c r="AX400" s="101"/>
      <c r="AY400" s="101"/>
      <c r="AZ400" s="101"/>
      <c r="BA400" s="101"/>
      <c r="BB400" s="101"/>
      <c r="BC400" s="101"/>
      <c r="BD400" s="101"/>
      <c r="BE400" s="185"/>
      <c r="BF400" s="185"/>
      <c r="BG400" s="185"/>
      <c r="BH400" s="185"/>
      <c r="BI400" s="185"/>
      <c r="BJ400" s="101"/>
      <c r="BK400" s="101"/>
      <c r="BL400" s="101"/>
      <c r="BM400" s="101"/>
      <c r="BN400" s="101"/>
      <c r="BO400" s="101"/>
      <c r="BP400" s="101"/>
      <c r="BQ400" s="101"/>
      <c r="BR400" s="101"/>
      <c r="BS400" s="101"/>
    </row>
    <row r="401" spans="1:68" ht="15.75" customHeight="1">
      <c r="A401" s="1"/>
      <c r="B401" s="1" t="s">
        <v>103</v>
      </c>
      <c r="C401" s="1" t="s">
        <v>912</v>
      </c>
      <c r="D401" s="1" t="s">
        <v>104</v>
      </c>
      <c r="E401" s="1" t="s">
        <v>790</v>
      </c>
      <c r="G401" s="1" t="s">
        <v>1027</v>
      </c>
      <c r="I401" s="30" t="s">
        <v>1750</v>
      </c>
      <c r="J401" s="291">
        <v>43434</v>
      </c>
      <c r="K401" s="20">
        <f t="shared" si="20"/>
        <v>11</v>
      </c>
      <c r="L401" s="1" t="s">
        <v>185</v>
      </c>
      <c r="M401" s="7">
        <v>43437</v>
      </c>
      <c r="N401" s="1" t="s">
        <v>1030</v>
      </c>
      <c r="O401" s="1" t="s">
        <v>1751</v>
      </c>
      <c r="P401" s="7">
        <v>43440</v>
      </c>
      <c r="Q401" s="1" t="s">
        <v>1752</v>
      </c>
      <c r="R401" s="1">
        <v>481</v>
      </c>
      <c r="S401" s="10" t="s">
        <v>71</v>
      </c>
      <c r="T401" s="299">
        <v>43440</v>
      </c>
      <c r="U401" s="10">
        <v>110000</v>
      </c>
      <c r="V401" s="12" t="s">
        <v>441</v>
      </c>
      <c r="W401" s="1" t="s">
        <v>122</v>
      </c>
      <c r="X401" s="12"/>
      <c r="Y401" s="13"/>
      <c r="Z401" s="133">
        <f t="shared" si="35"/>
        <v>116402.11640211641</v>
      </c>
      <c r="AA401" s="15"/>
      <c r="AB401" s="1" t="s">
        <v>71</v>
      </c>
      <c r="AC401" s="10" t="s">
        <v>1013</v>
      </c>
      <c r="AD401" s="1" t="s">
        <v>201</v>
      </c>
      <c r="AE401" s="91" t="s">
        <v>297</v>
      </c>
      <c r="AF401" s="19" t="e">
        <f t="shared" si="17"/>
        <v>#VALUE!</v>
      </c>
      <c r="AG401" s="291">
        <v>43502</v>
      </c>
      <c r="AH401" s="1" t="s">
        <v>1753</v>
      </c>
      <c r="AI401" s="10">
        <v>405</v>
      </c>
      <c r="AJ401" s="7">
        <v>43437</v>
      </c>
      <c r="AK401" s="1">
        <v>125000</v>
      </c>
      <c r="AL401" s="1" t="s">
        <v>122</v>
      </c>
      <c r="AM401" s="1">
        <v>405</v>
      </c>
      <c r="AN401" s="291">
        <v>43440</v>
      </c>
      <c r="AR401" s="10"/>
      <c r="AS401" s="1">
        <f t="shared" si="14"/>
        <v>0</v>
      </c>
      <c r="AT401" s="1" t="s">
        <v>112</v>
      </c>
      <c r="AU401" s="291">
        <v>43486</v>
      </c>
      <c r="AV401" s="134">
        <f t="shared" si="30"/>
        <v>8597.883597883585</v>
      </c>
      <c r="AW401">
        <f t="shared" si="22"/>
        <v>1</v>
      </c>
    </row>
    <row r="402" spans="1:68" ht="15.75" customHeight="1">
      <c r="A402" s="1"/>
      <c r="B402" s="1" t="s">
        <v>103</v>
      </c>
      <c r="C402" s="1" t="s">
        <v>912</v>
      </c>
      <c r="D402" s="1" t="s">
        <v>104</v>
      </c>
      <c r="E402" s="1" t="s">
        <v>790</v>
      </c>
      <c r="G402" s="1" t="s">
        <v>1027</v>
      </c>
      <c r="I402" s="30" t="s">
        <v>1754</v>
      </c>
      <c r="J402" s="291">
        <v>43434</v>
      </c>
      <c r="K402" s="20">
        <f t="shared" si="20"/>
        <v>11</v>
      </c>
      <c r="L402" s="1" t="s">
        <v>185</v>
      </c>
      <c r="M402" s="7">
        <v>43437</v>
      </c>
      <c r="N402" s="1" t="s">
        <v>1030</v>
      </c>
      <c r="O402" s="8" t="s">
        <v>1755</v>
      </c>
      <c r="P402" s="7">
        <v>43439</v>
      </c>
      <c r="Q402" s="1" t="s">
        <v>1756</v>
      </c>
      <c r="R402" s="1">
        <v>1078</v>
      </c>
      <c r="S402" s="10" t="s">
        <v>71</v>
      </c>
      <c r="T402" s="299">
        <v>43446</v>
      </c>
      <c r="U402" s="10">
        <v>54000</v>
      </c>
      <c r="V402" s="12" t="s">
        <v>441</v>
      </c>
      <c r="W402" s="1" t="s">
        <v>122</v>
      </c>
      <c r="X402" s="12"/>
      <c r="Y402" s="13"/>
      <c r="Z402" s="133">
        <f t="shared" si="35"/>
        <v>57142.857142857145</v>
      </c>
      <c r="AA402" s="15"/>
      <c r="AB402" s="1" t="s">
        <v>71</v>
      </c>
      <c r="AC402" s="10" t="s">
        <v>1013</v>
      </c>
      <c r="AD402" s="4" t="s">
        <v>125</v>
      </c>
      <c r="AE402" s="91" t="s">
        <v>297</v>
      </c>
      <c r="AF402" s="19" t="e">
        <f t="shared" si="17"/>
        <v>#VALUE!</v>
      </c>
      <c r="AG402" s="291">
        <v>43509</v>
      </c>
      <c r="AH402" s="1" t="s">
        <v>1322</v>
      </c>
      <c r="AI402" s="10">
        <v>450</v>
      </c>
      <c r="AJ402" s="7">
        <v>43802</v>
      </c>
      <c r="AK402" s="1">
        <v>63000</v>
      </c>
      <c r="AL402" s="1" t="s">
        <v>122</v>
      </c>
      <c r="AM402" s="69">
        <v>450</v>
      </c>
      <c r="AN402" s="291">
        <v>43804</v>
      </c>
      <c r="AP402" s="1" t="s">
        <v>1460</v>
      </c>
      <c r="AR402" s="10"/>
      <c r="AS402" s="1">
        <f t="shared" si="14"/>
        <v>0</v>
      </c>
      <c r="AT402" s="1" t="s">
        <v>112</v>
      </c>
      <c r="AU402" s="291">
        <v>43508</v>
      </c>
      <c r="AV402" s="134">
        <f t="shared" si="30"/>
        <v>5857.1428571428551</v>
      </c>
      <c r="AW402">
        <f t="shared" si="22"/>
        <v>2</v>
      </c>
    </row>
    <row r="403" spans="1:68" ht="15.75" customHeight="1">
      <c r="A403" s="1"/>
      <c r="B403" s="1" t="s">
        <v>103</v>
      </c>
      <c r="C403" s="1" t="s">
        <v>912</v>
      </c>
      <c r="D403" s="1" t="s">
        <v>104</v>
      </c>
      <c r="E403" s="1" t="s">
        <v>790</v>
      </c>
      <c r="G403" s="1" t="s">
        <v>1369</v>
      </c>
      <c r="I403" s="30" t="s">
        <v>1757</v>
      </c>
      <c r="J403" s="291">
        <v>43434</v>
      </c>
      <c r="K403" s="20">
        <f t="shared" si="20"/>
        <v>11</v>
      </c>
      <c r="L403" s="1" t="s">
        <v>1758</v>
      </c>
      <c r="M403" s="93">
        <v>43434</v>
      </c>
      <c r="N403" s="1" t="s">
        <v>1105</v>
      </c>
      <c r="O403" s="1" t="s">
        <v>1371</v>
      </c>
      <c r="P403" s="7">
        <v>43437</v>
      </c>
      <c r="Q403" s="1" t="s">
        <v>1759</v>
      </c>
      <c r="R403" s="4">
        <v>9152</v>
      </c>
      <c r="S403" s="10"/>
      <c r="T403" s="299">
        <v>43437</v>
      </c>
      <c r="U403" s="10">
        <v>65000</v>
      </c>
      <c r="V403" s="12" t="s">
        <v>121</v>
      </c>
      <c r="W403" s="1" t="s">
        <v>122</v>
      </c>
      <c r="X403" s="12"/>
      <c r="Y403" s="13"/>
      <c r="Z403" s="133">
        <v>65000</v>
      </c>
      <c r="AA403" s="15"/>
      <c r="AB403" s="4" t="s">
        <v>112</v>
      </c>
      <c r="AC403" s="10" t="s">
        <v>1013</v>
      </c>
      <c r="AD403" s="1" t="s">
        <v>201</v>
      </c>
      <c r="AE403" s="148" t="s">
        <v>297</v>
      </c>
      <c r="AF403" s="19" t="e">
        <f t="shared" si="17"/>
        <v>#VALUE!</v>
      </c>
      <c r="AI403" s="10">
        <v>407</v>
      </c>
      <c r="AJ403" s="93">
        <v>43434</v>
      </c>
      <c r="AK403" s="1">
        <v>70000</v>
      </c>
      <c r="AL403" s="1" t="s">
        <v>122</v>
      </c>
      <c r="AM403" s="1">
        <v>407</v>
      </c>
      <c r="AN403" s="291">
        <v>43437</v>
      </c>
      <c r="AR403" s="10"/>
      <c r="AS403" s="1">
        <f t="shared" si="14"/>
        <v>0</v>
      </c>
      <c r="AT403" s="4" t="s">
        <v>112</v>
      </c>
      <c r="AU403" s="295">
        <v>43517</v>
      </c>
      <c r="AV403" s="134">
        <f t="shared" si="30"/>
        <v>5000</v>
      </c>
      <c r="AW403">
        <f t="shared" si="22"/>
        <v>2</v>
      </c>
    </row>
    <row r="404" spans="1:68" ht="15.75" customHeight="1">
      <c r="A404" s="1"/>
      <c r="B404" s="1" t="s">
        <v>103</v>
      </c>
      <c r="C404" s="1" t="s">
        <v>104</v>
      </c>
      <c r="D404" s="1" t="s">
        <v>104</v>
      </c>
      <c r="E404" s="1" t="s">
        <v>790</v>
      </c>
      <c r="G404" s="1" t="s">
        <v>111</v>
      </c>
      <c r="I404" s="30" t="s">
        <v>1760</v>
      </c>
      <c r="J404" s="291">
        <v>43434</v>
      </c>
      <c r="K404" s="20">
        <f t="shared" si="20"/>
        <v>11</v>
      </c>
      <c r="L404" s="1" t="s">
        <v>776</v>
      </c>
      <c r="M404" s="93">
        <v>43434</v>
      </c>
      <c r="N404" s="1" t="s">
        <v>116</v>
      </c>
      <c r="O404" s="1" t="s">
        <v>1761</v>
      </c>
      <c r="P404" s="7">
        <v>43437</v>
      </c>
      <c r="Q404" s="1" t="s">
        <v>1762</v>
      </c>
      <c r="R404" s="1">
        <v>471</v>
      </c>
      <c r="S404" s="10" t="s">
        <v>71</v>
      </c>
      <c r="T404" s="299">
        <v>43438</v>
      </c>
      <c r="U404" s="10">
        <v>61000</v>
      </c>
      <c r="V404" s="12" t="s">
        <v>441</v>
      </c>
      <c r="W404" s="1" t="s">
        <v>122</v>
      </c>
      <c r="X404" s="12"/>
      <c r="Y404" s="13"/>
      <c r="Z404" s="133">
        <f t="shared" ref="Z404:Z406" si="36">U404/0.945</f>
        <v>64550.264550264554</v>
      </c>
      <c r="AA404" s="15"/>
      <c r="AB404" s="1" t="s">
        <v>71</v>
      </c>
      <c r="AC404" s="10" t="s">
        <v>1013</v>
      </c>
      <c r="AD404" s="1" t="s">
        <v>201</v>
      </c>
      <c r="AE404" s="91" t="s">
        <v>297</v>
      </c>
      <c r="AF404" s="19" t="e">
        <f t="shared" si="17"/>
        <v>#VALUE!</v>
      </c>
      <c r="AG404" s="291">
        <v>43504</v>
      </c>
      <c r="AH404" s="1" t="s">
        <v>1322</v>
      </c>
      <c r="AI404" s="10">
        <v>447</v>
      </c>
      <c r="AJ404" s="93">
        <v>43799</v>
      </c>
      <c r="AK404" s="1">
        <v>72000</v>
      </c>
      <c r="AL404" s="1" t="s">
        <v>122</v>
      </c>
      <c r="AM404" s="1">
        <v>447</v>
      </c>
      <c r="AN404" s="291">
        <v>43802</v>
      </c>
      <c r="AP404" s="1" t="s">
        <v>1451</v>
      </c>
      <c r="AR404" s="10"/>
      <c r="AS404" s="1">
        <f t="shared" si="14"/>
        <v>0</v>
      </c>
      <c r="AT404" s="1" t="s">
        <v>112</v>
      </c>
      <c r="AU404" s="291">
        <v>43494</v>
      </c>
      <c r="AV404" s="134">
        <f t="shared" si="30"/>
        <v>7449.7354497354463</v>
      </c>
      <c r="AW404">
        <f t="shared" si="22"/>
        <v>1</v>
      </c>
    </row>
    <row r="405" spans="1:68" ht="15.75" customHeight="1">
      <c r="A405" s="1"/>
      <c r="B405" s="1" t="s">
        <v>103</v>
      </c>
      <c r="C405" s="1" t="s">
        <v>912</v>
      </c>
      <c r="D405" s="1" t="s">
        <v>107</v>
      </c>
      <c r="E405" s="1" t="s">
        <v>790</v>
      </c>
      <c r="G405" s="1" t="s">
        <v>1091</v>
      </c>
      <c r="I405" s="30" t="s">
        <v>1763</v>
      </c>
      <c r="J405" s="291">
        <v>43434</v>
      </c>
      <c r="K405" s="20">
        <f t="shared" si="20"/>
        <v>11</v>
      </c>
      <c r="L405" s="1" t="s">
        <v>1371</v>
      </c>
      <c r="M405" s="93">
        <v>43434</v>
      </c>
      <c r="N405" s="1" t="s">
        <v>1105</v>
      </c>
      <c r="O405" s="1" t="s">
        <v>1641</v>
      </c>
      <c r="P405" s="7">
        <v>43437</v>
      </c>
      <c r="Q405" s="1" t="s">
        <v>1415</v>
      </c>
      <c r="S405" s="10"/>
      <c r="T405" s="299"/>
      <c r="U405" s="10">
        <v>70000</v>
      </c>
      <c r="V405" s="12" t="s">
        <v>441</v>
      </c>
      <c r="W405" s="1" t="s">
        <v>122</v>
      </c>
      <c r="X405" s="12"/>
      <c r="Y405" s="13"/>
      <c r="Z405" s="133">
        <f t="shared" si="36"/>
        <v>74074.074074074073</v>
      </c>
      <c r="AA405" s="15"/>
      <c r="AB405" s="1" t="s">
        <v>71</v>
      </c>
      <c r="AC405" s="10" t="s">
        <v>1013</v>
      </c>
      <c r="AD405" s="1" t="s">
        <v>201</v>
      </c>
      <c r="AE405" s="10" t="s">
        <v>297</v>
      </c>
      <c r="AF405" s="19" t="e">
        <f t="shared" si="17"/>
        <v>#VALUE!</v>
      </c>
      <c r="AG405" s="291">
        <v>43463</v>
      </c>
      <c r="AH405" s="140" t="s">
        <v>1383</v>
      </c>
      <c r="AI405" s="10">
        <v>446</v>
      </c>
      <c r="AJ405" s="93">
        <v>43799</v>
      </c>
      <c r="AK405" s="1">
        <v>83000</v>
      </c>
      <c r="AL405" s="1" t="s">
        <v>122</v>
      </c>
      <c r="AM405" s="1">
        <v>446</v>
      </c>
      <c r="AN405" s="291">
        <v>43802</v>
      </c>
      <c r="AR405" s="10"/>
      <c r="AS405" s="1">
        <f t="shared" si="14"/>
        <v>0</v>
      </c>
      <c r="AT405" s="4" t="s">
        <v>112</v>
      </c>
      <c r="AU405" s="295">
        <v>43516</v>
      </c>
      <c r="AV405" s="134">
        <f t="shared" si="30"/>
        <v>8925.925925925927</v>
      </c>
      <c r="AW405">
        <f t="shared" si="22"/>
        <v>2</v>
      </c>
    </row>
    <row r="406" spans="1:68" ht="15.75" customHeight="1">
      <c r="A406" s="1"/>
      <c r="B406" s="1" t="s">
        <v>103</v>
      </c>
      <c r="C406" s="1" t="s">
        <v>714</v>
      </c>
      <c r="D406" s="1" t="s">
        <v>1605</v>
      </c>
      <c r="E406" s="1" t="s">
        <v>790</v>
      </c>
      <c r="G406" s="1" t="s">
        <v>1530</v>
      </c>
      <c r="I406" s="30" t="s">
        <v>1764</v>
      </c>
      <c r="J406" s="291">
        <v>43434</v>
      </c>
      <c r="K406" s="20">
        <f t="shared" si="20"/>
        <v>11</v>
      </c>
      <c r="L406" s="1" t="s">
        <v>454</v>
      </c>
      <c r="M406" s="93">
        <v>43434</v>
      </c>
      <c r="N406" s="1" t="s">
        <v>1727</v>
      </c>
      <c r="O406" s="1" t="s">
        <v>1029</v>
      </c>
      <c r="P406" s="7">
        <v>43435</v>
      </c>
      <c r="Q406" s="1" t="s">
        <v>1765</v>
      </c>
      <c r="R406" s="1" t="s">
        <v>1766</v>
      </c>
      <c r="S406" s="10" t="s">
        <v>71</v>
      </c>
      <c r="T406" s="299">
        <v>43437</v>
      </c>
      <c r="U406" s="10">
        <v>19000</v>
      </c>
      <c r="V406" s="12" t="s">
        <v>441</v>
      </c>
      <c r="W406" s="1" t="s">
        <v>122</v>
      </c>
      <c r="X406" s="12"/>
      <c r="Y406" s="13"/>
      <c r="Z406" s="133">
        <f t="shared" si="36"/>
        <v>20105.820105820108</v>
      </c>
      <c r="AA406" s="15"/>
      <c r="AB406" s="1" t="s">
        <v>71</v>
      </c>
      <c r="AC406" s="10" t="s">
        <v>1013</v>
      </c>
      <c r="AD406" s="1" t="s">
        <v>201</v>
      </c>
      <c r="AE406" s="91" t="s">
        <v>297</v>
      </c>
      <c r="AF406" s="19" t="e">
        <f t="shared" si="17"/>
        <v>#VALUE!</v>
      </c>
      <c r="AG406" s="291">
        <v>43504</v>
      </c>
      <c r="AH406" s="1" t="s">
        <v>1322</v>
      </c>
      <c r="AI406" s="10">
        <v>373</v>
      </c>
      <c r="AJ406" s="93">
        <v>43799</v>
      </c>
      <c r="AK406" s="1">
        <v>25960</v>
      </c>
      <c r="AL406" s="1" t="s">
        <v>122</v>
      </c>
      <c r="AM406" s="1">
        <v>373</v>
      </c>
      <c r="AN406" s="291">
        <v>43800</v>
      </c>
      <c r="AP406" s="1" t="s">
        <v>877</v>
      </c>
      <c r="AQ406" s="291">
        <v>43482</v>
      </c>
      <c r="AR406" s="10"/>
      <c r="AS406" s="1">
        <f t="shared" si="14"/>
        <v>0</v>
      </c>
      <c r="AT406" s="1" t="s">
        <v>112</v>
      </c>
      <c r="AU406" s="291">
        <v>43489</v>
      </c>
      <c r="AV406" s="134">
        <f t="shared" si="30"/>
        <v>5854.1798941798916</v>
      </c>
      <c r="AW406">
        <f t="shared" si="22"/>
        <v>1</v>
      </c>
    </row>
    <row r="407" spans="1:68" ht="15.75" customHeight="1">
      <c r="A407" s="1"/>
      <c r="B407" s="1" t="s">
        <v>103</v>
      </c>
      <c r="C407" s="1" t="s">
        <v>1434</v>
      </c>
      <c r="D407" s="1" t="s">
        <v>402</v>
      </c>
      <c r="E407" s="1" t="s">
        <v>790</v>
      </c>
      <c r="G407" s="1" t="s">
        <v>1767</v>
      </c>
      <c r="I407" s="30" t="s">
        <v>1768</v>
      </c>
      <c r="J407" s="291">
        <v>43432</v>
      </c>
      <c r="K407" s="20">
        <f t="shared" si="20"/>
        <v>11</v>
      </c>
      <c r="L407" s="1" t="s">
        <v>1769</v>
      </c>
      <c r="M407" s="93">
        <v>43433</v>
      </c>
      <c r="N407" s="1" t="s">
        <v>1770</v>
      </c>
      <c r="O407" s="1" t="s">
        <v>1771</v>
      </c>
      <c r="P407" s="7">
        <v>43434</v>
      </c>
      <c r="Q407" s="1" t="s">
        <v>1772</v>
      </c>
      <c r="S407" s="10"/>
      <c r="T407" s="299"/>
      <c r="U407" s="10">
        <v>14000</v>
      </c>
      <c r="V407" s="12" t="s">
        <v>121</v>
      </c>
      <c r="W407" s="1" t="s">
        <v>122</v>
      </c>
      <c r="X407" s="12"/>
      <c r="Y407" s="13"/>
      <c r="Z407" s="133">
        <v>14000</v>
      </c>
      <c r="AA407" s="15"/>
      <c r="AB407" s="4" t="s">
        <v>71</v>
      </c>
      <c r="AC407" s="10" t="s">
        <v>1013</v>
      </c>
      <c r="AD407" s="1" t="s">
        <v>201</v>
      </c>
      <c r="AE407" s="86" t="s">
        <v>297</v>
      </c>
      <c r="AF407" s="19" t="e">
        <f t="shared" si="17"/>
        <v>#VALUE!</v>
      </c>
      <c r="AG407" s="295">
        <v>43451</v>
      </c>
      <c r="AH407" s="4" t="s">
        <v>1773</v>
      </c>
      <c r="AI407" s="10"/>
      <c r="AK407" s="1">
        <v>19000</v>
      </c>
      <c r="AL407" s="1" t="s">
        <v>122</v>
      </c>
      <c r="AR407" s="10"/>
      <c r="AS407" s="1">
        <f t="shared" si="14"/>
        <v>0</v>
      </c>
      <c r="AT407" s="1" t="s">
        <v>112</v>
      </c>
      <c r="AU407" s="291">
        <v>43439</v>
      </c>
      <c r="AV407" s="134">
        <f t="shared" si="30"/>
        <v>5000</v>
      </c>
    </row>
    <row r="408" spans="1:68" ht="15.75" customHeight="1">
      <c r="A408" s="1"/>
      <c r="B408" s="1" t="s">
        <v>103</v>
      </c>
      <c r="C408" s="1" t="s">
        <v>714</v>
      </c>
      <c r="D408" s="1" t="s">
        <v>1605</v>
      </c>
      <c r="E408" s="1" t="s">
        <v>790</v>
      </c>
      <c r="G408" s="1" t="s">
        <v>1530</v>
      </c>
      <c r="I408" s="30" t="s">
        <v>1774</v>
      </c>
      <c r="J408" s="291">
        <v>43437</v>
      </c>
      <c r="K408" s="20">
        <f t="shared" si="20"/>
        <v>12</v>
      </c>
      <c r="L408" s="1" t="s">
        <v>454</v>
      </c>
      <c r="M408" s="7">
        <v>43437</v>
      </c>
      <c r="N408" s="1" t="s">
        <v>1727</v>
      </c>
      <c r="O408" s="1" t="s">
        <v>1101</v>
      </c>
      <c r="P408" s="7">
        <v>43438</v>
      </c>
      <c r="Q408" s="1" t="s">
        <v>1775</v>
      </c>
      <c r="R408" s="1">
        <v>39</v>
      </c>
      <c r="S408" s="10" t="s">
        <v>71</v>
      </c>
      <c r="T408" s="299">
        <v>43438</v>
      </c>
      <c r="U408" s="10">
        <v>25000</v>
      </c>
      <c r="V408" s="12" t="s">
        <v>441</v>
      </c>
      <c r="W408" s="1" t="s">
        <v>122</v>
      </c>
      <c r="X408" s="12"/>
      <c r="Y408" s="13"/>
      <c r="Z408" s="133">
        <f t="shared" ref="Z408:Z411" si="37">U408/0.945</f>
        <v>26455.026455026455</v>
      </c>
      <c r="AA408" s="15"/>
      <c r="AB408" s="1" t="s">
        <v>112</v>
      </c>
      <c r="AC408" s="10" t="s">
        <v>1013</v>
      </c>
      <c r="AD408" s="1" t="s">
        <v>201</v>
      </c>
      <c r="AE408" s="10" t="s">
        <v>297</v>
      </c>
      <c r="AF408" s="19" t="e">
        <f t="shared" si="17"/>
        <v>#VALUE!</v>
      </c>
      <c r="AG408" s="291">
        <v>43490</v>
      </c>
      <c r="AH408" s="1" t="s">
        <v>1699</v>
      </c>
      <c r="AI408" s="10">
        <v>411</v>
      </c>
      <c r="AJ408" s="7">
        <v>43437</v>
      </c>
      <c r="AK408" s="1">
        <v>28500</v>
      </c>
      <c r="AL408" s="1" t="s">
        <v>122</v>
      </c>
      <c r="AM408" s="1">
        <v>411</v>
      </c>
      <c r="AN408" s="291">
        <v>43437</v>
      </c>
      <c r="AR408" s="10"/>
      <c r="AS408" s="1">
        <f t="shared" si="14"/>
        <v>0</v>
      </c>
      <c r="AT408" s="1" t="s">
        <v>112</v>
      </c>
      <c r="AU408" s="291">
        <v>43828</v>
      </c>
      <c r="AV408" s="134">
        <f t="shared" si="30"/>
        <v>2044.9735449735454</v>
      </c>
      <c r="AW408">
        <f t="shared" ref="AW408:AW437" si="38">MONTH(AU408)</f>
        <v>12</v>
      </c>
    </row>
    <row r="409" spans="1:68" ht="15.75" customHeight="1">
      <c r="A409" s="1"/>
      <c r="B409" s="1" t="s">
        <v>103</v>
      </c>
      <c r="C409" s="1" t="s">
        <v>255</v>
      </c>
      <c r="D409" s="1" t="s">
        <v>107</v>
      </c>
      <c r="E409" s="1" t="s">
        <v>790</v>
      </c>
      <c r="G409" s="1" t="s">
        <v>1352</v>
      </c>
      <c r="I409" s="30" t="s">
        <v>1776</v>
      </c>
      <c r="J409" s="291">
        <v>43437</v>
      </c>
      <c r="K409" s="20">
        <f t="shared" si="20"/>
        <v>12</v>
      </c>
      <c r="L409" s="1" t="s">
        <v>1777</v>
      </c>
      <c r="M409" s="7">
        <v>43438</v>
      </c>
      <c r="N409" s="1" t="s">
        <v>1778</v>
      </c>
      <c r="O409" s="1" t="s">
        <v>735</v>
      </c>
      <c r="P409" s="7">
        <v>43441</v>
      </c>
      <c r="Q409" s="1" t="s">
        <v>1779</v>
      </c>
      <c r="R409" s="1">
        <v>2</v>
      </c>
      <c r="S409" s="10" t="s">
        <v>71</v>
      </c>
      <c r="T409" s="299">
        <v>43444</v>
      </c>
      <c r="U409" s="10">
        <v>69000</v>
      </c>
      <c r="V409" s="12" t="s">
        <v>441</v>
      </c>
      <c r="W409" s="1" t="s">
        <v>122</v>
      </c>
      <c r="X409" s="12"/>
      <c r="Y409" s="13"/>
      <c r="Z409" s="133">
        <f t="shared" si="37"/>
        <v>73015.873015873018</v>
      </c>
      <c r="AA409" s="15"/>
      <c r="AB409" s="1" t="s">
        <v>71</v>
      </c>
      <c r="AC409" s="10" t="s">
        <v>1013</v>
      </c>
      <c r="AD409" s="1" t="s">
        <v>125</v>
      </c>
      <c r="AE409" s="91" t="s">
        <v>297</v>
      </c>
      <c r="AF409" s="19" t="e">
        <f t="shared" si="17"/>
        <v>#VALUE!</v>
      </c>
      <c r="AG409" s="291">
        <v>43504</v>
      </c>
      <c r="AH409" s="1" t="s">
        <v>1753</v>
      </c>
      <c r="AI409" s="10">
        <v>383</v>
      </c>
      <c r="AJ409" s="7"/>
      <c r="AK409" s="1">
        <v>76000</v>
      </c>
      <c r="AL409" s="1" t="s">
        <v>122</v>
      </c>
      <c r="AM409" s="1">
        <v>383</v>
      </c>
      <c r="AP409" s="1" t="s">
        <v>1780</v>
      </c>
      <c r="AQ409" s="291">
        <v>43448</v>
      </c>
      <c r="AR409" s="10"/>
      <c r="AS409" s="1">
        <f t="shared" si="14"/>
        <v>0</v>
      </c>
      <c r="AT409" s="1" t="s">
        <v>112</v>
      </c>
      <c r="AU409" s="291">
        <v>43480</v>
      </c>
      <c r="AV409" s="134">
        <f t="shared" si="30"/>
        <v>2984.1269841269823</v>
      </c>
      <c r="AW409">
        <f t="shared" si="38"/>
        <v>1</v>
      </c>
    </row>
    <row r="410" spans="1:68" ht="15.75" customHeight="1">
      <c r="A410" s="1"/>
      <c r="B410" s="1" t="s">
        <v>103</v>
      </c>
      <c r="C410" s="1" t="s">
        <v>104</v>
      </c>
      <c r="D410" s="1" t="s">
        <v>107</v>
      </c>
      <c r="E410" s="1" t="s">
        <v>790</v>
      </c>
      <c r="G410" s="1" t="s">
        <v>268</v>
      </c>
      <c r="I410" s="30" t="s">
        <v>1781</v>
      </c>
      <c r="J410" s="291">
        <v>43437</v>
      </c>
      <c r="K410" s="20">
        <f t="shared" si="20"/>
        <v>12</v>
      </c>
      <c r="L410" s="1" t="s">
        <v>1648</v>
      </c>
      <c r="M410" s="7">
        <v>43438</v>
      </c>
      <c r="N410" s="1" t="s">
        <v>900</v>
      </c>
      <c r="O410" s="1" t="s">
        <v>1138</v>
      </c>
      <c r="P410" s="7">
        <v>43441</v>
      </c>
      <c r="Q410" s="1" t="s">
        <v>1782</v>
      </c>
      <c r="R410" s="1">
        <v>89</v>
      </c>
      <c r="S410" s="10" t="s">
        <v>71</v>
      </c>
      <c r="T410" s="299">
        <v>43441</v>
      </c>
      <c r="U410" s="10">
        <v>100000</v>
      </c>
      <c r="V410" s="12" t="s">
        <v>441</v>
      </c>
      <c r="W410" s="1" t="s">
        <v>122</v>
      </c>
      <c r="X410" s="12"/>
      <c r="Y410" s="13"/>
      <c r="Z410" s="133">
        <f t="shared" si="37"/>
        <v>105820.10582010582</v>
      </c>
      <c r="AA410" s="15"/>
      <c r="AB410" s="1" t="s">
        <v>71</v>
      </c>
      <c r="AC410" s="10" t="s">
        <v>1013</v>
      </c>
      <c r="AD410" s="1" t="s">
        <v>125</v>
      </c>
      <c r="AE410" s="91" t="s">
        <v>297</v>
      </c>
      <c r="AF410" s="19" t="e">
        <f t="shared" si="17"/>
        <v>#VALUE!</v>
      </c>
      <c r="AG410" s="291">
        <v>43509</v>
      </c>
      <c r="AH410" s="1" t="s">
        <v>1650</v>
      </c>
      <c r="AI410" s="10">
        <v>428</v>
      </c>
      <c r="AJ410" s="7">
        <v>43803</v>
      </c>
      <c r="AK410" s="1">
        <v>123000</v>
      </c>
      <c r="AL410" s="1" t="s">
        <v>122</v>
      </c>
      <c r="AM410" s="1">
        <v>428</v>
      </c>
      <c r="AN410" s="291">
        <v>43806</v>
      </c>
      <c r="AP410" s="1" t="s">
        <v>1656</v>
      </c>
      <c r="AQ410" s="291"/>
      <c r="AR410" s="10"/>
      <c r="AS410" s="1">
        <f t="shared" si="14"/>
        <v>0</v>
      </c>
      <c r="AT410" s="1" t="s">
        <v>112</v>
      </c>
      <c r="AU410" s="291">
        <v>43509</v>
      </c>
      <c r="AV410" s="134">
        <f t="shared" si="30"/>
        <v>17179.894179894181</v>
      </c>
      <c r="AW410">
        <f t="shared" si="38"/>
        <v>2</v>
      </c>
    </row>
    <row r="411" spans="1:68" ht="15.75" customHeight="1">
      <c r="A411" s="1"/>
      <c r="B411" s="1" t="s">
        <v>103</v>
      </c>
      <c r="C411" s="1" t="s">
        <v>714</v>
      </c>
      <c r="D411" s="1" t="s">
        <v>1605</v>
      </c>
      <c r="E411" s="1" t="s">
        <v>790</v>
      </c>
      <c r="G411" s="1" t="s">
        <v>1530</v>
      </c>
      <c r="I411" s="30" t="s">
        <v>1783</v>
      </c>
      <c r="J411" s="291">
        <v>43437</v>
      </c>
      <c r="K411" s="20">
        <f t="shared" si="20"/>
        <v>12</v>
      </c>
      <c r="L411" s="1" t="s">
        <v>454</v>
      </c>
      <c r="M411" s="7">
        <v>43437</v>
      </c>
      <c r="N411" s="1" t="s">
        <v>1784</v>
      </c>
      <c r="O411" s="1" t="s">
        <v>1785</v>
      </c>
      <c r="P411" s="7">
        <v>43439</v>
      </c>
      <c r="Q411" s="1" t="s">
        <v>1786</v>
      </c>
      <c r="R411" s="1">
        <v>116</v>
      </c>
      <c r="S411" s="10" t="s">
        <v>71</v>
      </c>
      <c r="T411" s="299">
        <v>43440</v>
      </c>
      <c r="U411" s="10">
        <v>22000</v>
      </c>
      <c r="V411" s="12" t="s">
        <v>441</v>
      </c>
      <c r="W411" s="1" t="s">
        <v>122</v>
      </c>
      <c r="X411" s="12"/>
      <c r="Y411" s="13"/>
      <c r="Z411" s="133">
        <f t="shared" si="37"/>
        <v>23280.423280423282</v>
      </c>
      <c r="AA411" s="15"/>
      <c r="AB411" s="1" t="s">
        <v>71</v>
      </c>
      <c r="AC411" s="10" t="s">
        <v>1013</v>
      </c>
      <c r="AD411" s="1" t="s">
        <v>201</v>
      </c>
      <c r="AE411" s="91" t="s">
        <v>297</v>
      </c>
      <c r="AF411" s="19" t="e">
        <f t="shared" si="17"/>
        <v>#VALUE!</v>
      </c>
      <c r="AG411" s="291">
        <v>43504</v>
      </c>
      <c r="AH411" s="1" t="s">
        <v>1650</v>
      </c>
      <c r="AI411" s="10">
        <v>433</v>
      </c>
      <c r="AJ411" s="7">
        <v>43802</v>
      </c>
      <c r="AK411" s="1">
        <v>25960</v>
      </c>
      <c r="AL411" s="1" t="s">
        <v>122</v>
      </c>
      <c r="AM411" s="1">
        <v>433</v>
      </c>
      <c r="AN411" s="291">
        <v>43805</v>
      </c>
      <c r="AP411" s="1" t="s">
        <v>1787</v>
      </c>
      <c r="AR411" s="10"/>
      <c r="AS411" s="1">
        <f t="shared" si="14"/>
        <v>0</v>
      </c>
      <c r="AT411" s="1" t="s">
        <v>112</v>
      </c>
      <c r="AU411" s="291">
        <v>43511</v>
      </c>
      <c r="AV411" s="134">
        <f t="shared" si="30"/>
        <v>2679.5767195767185</v>
      </c>
      <c r="AW411">
        <f t="shared" si="38"/>
        <v>2</v>
      </c>
    </row>
    <row r="412" spans="1:68" ht="15.75" customHeight="1">
      <c r="A412" s="1"/>
      <c r="B412" s="1" t="s">
        <v>103</v>
      </c>
      <c r="C412" s="1" t="s">
        <v>714</v>
      </c>
      <c r="D412" s="1" t="s">
        <v>402</v>
      </c>
      <c r="E412" s="1" t="s">
        <v>790</v>
      </c>
      <c r="G412" s="1" t="s">
        <v>1418</v>
      </c>
      <c r="I412" s="30" t="s">
        <v>1788</v>
      </c>
      <c r="J412" s="291">
        <v>43437</v>
      </c>
      <c r="K412" s="20">
        <f t="shared" si="20"/>
        <v>12</v>
      </c>
      <c r="L412" s="1" t="s">
        <v>1420</v>
      </c>
      <c r="M412" s="7">
        <v>43437</v>
      </c>
      <c r="N412" s="1" t="s">
        <v>1610</v>
      </c>
      <c r="O412" s="1" t="s">
        <v>983</v>
      </c>
      <c r="P412" s="7">
        <v>43439</v>
      </c>
      <c r="Q412" s="1" t="s">
        <v>1789</v>
      </c>
      <c r="S412" s="10"/>
      <c r="T412" s="299"/>
      <c r="U412" s="10">
        <v>32000</v>
      </c>
      <c r="V412" s="12" t="s">
        <v>121</v>
      </c>
      <c r="W412" s="1" t="s">
        <v>122</v>
      </c>
      <c r="X412" s="12"/>
      <c r="Y412" s="13"/>
      <c r="Z412" s="133">
        <v>32000</v>
      </c>
      <c r="AA412" s="15"/>
      <c r="AB412" s="4" t="s">
        <v>112</v>
      </c>
      <c r="AC412" s="10" t="s">
        <v>1013</v>
      </c>
      <c r="AD412" s="1" t="s">
        <v>201</v>
      </c>
      <c r="AE412" s="10" t="s">
        <v>126</v>
      </c>
      <c r="AF412" s="19" t="e">
        <f t="shared" si="17"/>
        <v>#VALUE!</v>
      </c>
      <c r="AG412" s="291">
        <v>43502</v>
      </c>
      <c r="AI412" s="10">
        <v>421</v>
      </c>
      <c r="AJ412" s="7">
        <v>43802</v>
      </c>
      <c r="AK412" s="1">
        <v>40000</v>
      </c>
      <c r="AL412" s="1" t="s">
        <v>122</v>
      </c>
      <c r="AM412" s="1">
        <v>421</v>
      </c>
      <c r="AN412" s="291">
        <v>43804</v>
      </c>
      <c r="AP412" s="1" t="s">
        <v>1790</v>
      </c>
      <c r="AR412" s="10"/>
      <c r="AS412" s="1">
        <f t="shared" si="14"/>
        <v>0</v>
      </c>
      <c r="AT412" s="1" t="s">
        <v>112</v>
      </c>
      <c r="AU412" s="291">
        <v>43494</v>
      </c>
      <c r="AV412" s="134">
        <f t="shared" si="30"/>
        <v>8000</v>
      </c>
      <c r="AW412">
        <f t="shared" si="38"/>
        <v>1</v>
      </c>
    </row>
    <row r="413" spans="1:68" ht="15.75" customHeight="1">
      <c r="A413" s="1"/>
      <c r="B413" s="1" t="s">
        <v>103</v>
      </c>
      <c r="C413" s="1" t="s">
        <v>912</v>
      </c>
      <c r="D413" s="1" t="s">
        <v>104</v>
      </c>
      <c r="E413" s="1" t="s">
        <v>790</v>
      </c>
      <c r="G413" s="1" t="s">
        <v>1091</v>
      </c>
      <c r="I413" s="30" t="s">
        <v>1791</v>
      </c>
      <c r="J413" s="291">
        <v>43437</v>
      </c>
      <c r="K413" s="20">
        <f t="shared" si="20"/>
        <v>12</v>
      </c>
      <c r="L413" s="1" t="s">
        <v>1792</v>
      </c>
      <c r="M413" s="7">
        <v>43437</v>
      </c>
      <c r="N413" s="1" t="s">
        <v>1105</v>
      </c>
      <c r="O413" s="1" t="s">
        <v>1047</v>
      </c>
      <c r="P413" s="7">
        <v>43441</v>
      </c>
      <c r="Q413" s="1" t="s">
        <v>1793</v>
      </c>
      <c r="R413" s="1">
        <v>7546</v>
      </c>
      <c r="S413" s="10" t="s">
        <v>71</v>
      </c>
      <c r="T413" s="299">
        <v>43806</v>
      </c>
      <c r="U413" s="10">
        <v>175000</v>
      </c>
      <c r="V413" s="12" t="s">
        <v>121</v>
      </c>
      <c r="W413" s="1" t="s">
        <v>122</v>
      </c>
      <c r="X413" s="12"/>
      <c r="Y413" s="13"/>
      <c r="Z413" s="133">
        <v>175000</v>
      </c>
      <c r="AA413" s="15"/>
      <c r="AB413" s="4" t="s">
        <v>71</v>
      </c>
      <c r="AC413" s="10" t="s">
        <v>1013</v>
      </c>
      <c r="AD413" s="1" t="s">
        <v>201</v>
      </c>
      <c r="AE413" s="86" t="s">
        <v>126</v>
      </c>
      <c r="AF413" s="19" t="e">
        <f t="shared" si="17"/>
        <v>#VALUE!</v>
      </c>
      <c r="AG413" s="295">
        <v>43522</v>
      </c>
      <c r="AI413" s="10">
        <v>458</v>
      </c>
      <c r="AJ413" s="7">
        <v>43802</v>
      </c>
      <c r="AK413" s="1">
        <v>185000</v>
      </c>
      <c r="AL413" s="1" t="s">
        <v>122</v>
      </c>
      <c r="AM413" s="1">
        <v>458</v>
      </c>
      <c r="AN413" s="291">
        <v>43806</v>
      </c>
      <c r="AR413" s="10"/>
      <c r="AS413" s="1">
        <f t="shared" si="14"/>
        <v>0</v>
      </c>
      <c r="AT413" s="4" t="s">
        <v>112</v>
      </c>
      <c r="AU413" s="295">
        <v>43516</v>
      </c>
      <c r="AV413" s="134">
        <f t="shared" si="30"/>
        <v>10000</v>
      </c>
      <c r="AW413">
        <f t="shared" si="38"/>
        <v>2</v>
      </c>
      <c r="BM413" s="1"/>
      <c r="BN413" s="28"/>
      <c r="BO413" s="28"/>
      <c r="BP413" s="28"/>
    </row>
    <row r="414" spans="1:68" ht="15.75" customHeight="1">
      <c r="A414" s="1"/>
      <c r="B414" s="1" t="s">
        <v>103</v>
      </c>
      <c r="C414" s="1" t="s">
        <v>1434</v>
      </c>
      <c r="D414" s="1" t="s">
        <v>402</v>
      </c>
      <c r="E414" s="1" t="s">
        <v>790</v>
      </c>
      <c r="G414" s="1" t="s">
        <v>1794</v>
      </c>
      <c r="I414" s="30" t="s">
        <v>1795</v>
      </c>
      <c r="J414" s="291">
        <v>43438</v>
      </c>
      <c r="K414" s="20">
        <f t="shared" si="20"/>
        <v>12</v>
      </c>
      <c r="L414" s="1" t="s">
        <v>1796</v>
      </c>
      <c r="M414" s="7">
        <v>43438</v>
      </c>
      <c r="N414" s="1" t="s">
        <v>1797</v>
      </c>
      <c r="O414" s="1" t="s">
        <v>1798</v>
      </c>
      <c r="P414" s="7">
        <v>43441</v>
      </c>
      <c r="Q414" s="1" t="s">
        <v>1799</v>
      </c>
      <c r="R414" s="1">
        <v>1888</v>
      </c>
      <c r="S414" s="10" t="s">
        <v>71</v>
      </c>
      <c r="T414" s="299">
        <v>43807</v>
      </c>
      <c r="U414" s="10">
        <v>53000</v>
      </c>
      <c r="V414" s="12" t="s">
        <v>121</v>
      </c>
      <c r="W414" s="1" t="s">
        <v>122</v>
      </c>
      <c r="X414" s="12"/>
      <c r="Y414" s="13"/>
      <c r="Z414" s="133">
        <v>53000</v>
      </c>
      <c r="AA414" s="15"/>
      <c r="AB414" s="1" t="s">
        <v>71</v>
      </c>
      <c r="AC414" s="10" t="s">
        <v>1013</v>
      </c>
      <c r="AD414" s="1" t="s">
        <v>201</v>
      </c>
      <c r="AE414" s="10" t="s">
        <v>126</v>
      </c>
      <c r="AF414" s="19" t="e">
        <f t="shared" si="17"/>
        <v>#VALUE!</v>
      </c>
      <c r="AG414" s="291">
        <v>43827</v>
      </c>
      <c r="AI414" s="10"/>
      <c r="AK414" s="1">
        <v>75000</v>
      </c>
      <c r="AL414" s="1" t="s">
        <v>122</v>
      </c>
      <c r="AR414" s="10"/>
      <c r="AS414" s="1">
        <f t="shared" si="14"/>
        <v>0</v>
      </c>
      <c r="AT414" s="1" t="s">
        <v>112</v>
      </c>
      <c r="AU414" s="291">
        <v>43447</v>
      </c>
      <c r="AV414" s="134">
        <f t="shared" si="30"/>
        <v>22000</v>
      </c>
      <c r="AW414">
        <f t="shared" si="38"/>
        <v>12</v>
      </c>
    </row>
    <row r="415" spans="1:68" ht="15.75" customHeight="1">
      <c r="A415" s="1"/>
      <c r="B415" s="1" t="s">
        <v>103</v>
      </c>
      <c r="C415" s="1" t="s">
        <v>714</v>
      </c>
      <c r="D415" s="1" t="s">
        <v>1605</v>
      </c>
      <c r="E415" s="1" t="s">
        <v>790</v>
      </c>
      <c r="G415" s="1" t="s">
        <v>1800</v>
      </c>
      <c r="I415" s="30" t="s">
        <v>1801</v>
      </c>
      <c r="J415" s="291">
        <v>43438</v>
      </c>
      <c r="K415" s="20">
        <f t="shared" si="20"/>
        <v>12</v>
      </c>
      <c r="L415" s="1" t="s">
        <v>1802</v>
      </c>
      <c r="M415" s="7">
        <v>43439</v>
      </c>
      <c r="N415" s="1" t="s">
        <v>1549</v>
      </c>
      <c r="O415" s="1" t="s">
        <v>1803</v>
      </c>
      <c r="P415" s="93">
        <v>43444</v>
      </c>
      <c r="Q415" s="1" t="s">
        <v>1804</v>
      </c>
      <c r="R415" s="4">
        <v>857</v>
      </c>
      <c r="S415" s="10"/>
      <c r="T415" s="299">
        <v>43445</v>
      </c>
      <c r="U415" s="10">
        <v>85000</v>
      </c>
      <c r="V415" s="12" t="s">
        <v>441</v>
      </c>
      <c r="W415" s="1" t="s">
        <v>122</v>
      </c>
      <c r="X415" s="12"/>
      <c r="Y415" s="13"/>
      <c r="Z415" s="133">
        <f t="shared" ref="Z415:Z417" si="39">U415/0.945</f>
        <v>89947.089947089946</v>
      </c>
      <c r="AA415" s="15"/>
      <c r="AB415" s="4" t="s">
        <v>71</v>
      </c>
      <c r="AC415" s="10" t="s">
        <v>1013</v>
      </c>
      <c r="AD415" s="4" t="s">
        <v>125</v>
      </c>
      <c r="AE415" s="86" t="s">
        <v>126</v>
      </c>
      <c r="AF415" s="19" t="e">
        <f t="shared" si="17"/>
        <v>#VALUE!</v>
      </c>
      <c r="AG415" s="295">
        <v>43517</v>
      </c>
      <c r="AI415" s="10">
        <v>426</v>
      </c>
      <c r="AJ415" s="7">
        <v>43804</v>
      </c>
      <c r="AK415" s="1">
        <v>110000</v>
      </c>
      <c r="AL415" s="1" t="s">
        <v>122</v>
      </c>
      <c r="AM415" s="1">
        <v>426</v>
      </c>
      <c r="AN415" s="291">
        <v>43809</v>
      </c>
      <c r="AP415" s="1" t="s">
        <v>1805</v>
      </c>
      <c r="AR415" s="10"/>
      <c r="AS415" s="1">
        <f t="shared" si="14"/>
        <v>0</v>
      </c>
      <c r="AT415" s="1" t="s">
        <v>112</v>
      </c>
      <c r="AU415" s="291">
        <v>43500</v>
      </c>
      <c r="AV415" s="134">
        <f t="shared" si="30"/>
        <v>20052.910052910054</v>
      </c>
      <c r="AW415">
        <f t="shared" si="38"/>
        <v>2</v>
      </c>
    </row>
    <row r="416" spans="1:68" ht="15.75" customHeight="1">
      <c r="A416" s="1"/>
      <c r="B416" s="1" t="s">
        <v>103</v>
      </c>
      <c r="C416" s="1" t="s">
        <v>1806</v>
      </c>
      <c r="D416" s="1" t="s">
        <v>402</v>
      </c>
      <c r="E416" s="1" t="s">
        <v>790</v>
      </c>
      <c r="G416" s="1" t="s">
        <v>1807</v>
      </c>
      <c r="I416" s="30" t="s">
        <v>1808</v>
      </c>
      <c r="J416" s="291">
        <v>43438</v>
      </c>
      <c r="K416" s="20">
        <f t="shared" si="20"/>
        <v>12</v>
      </c>
      <c r="L416" s="1" t="s">
        <v>1809</v>
      </c>
      <c r="M416" s="7">
        <v>43438</v>
      </c>
      <c r="N416" s="1" t="s">
        <v>1810</v>
      </c>
      <c r="O416" s="1" t="s">
        <v>1697</v>
      </c>
      <c r="P416" s="7">
        <v>43439</v>
      </c>
      <c r="Q416" s="1" t="s">
        <v>1811</v>
      </c>
      <c r="R416" s="1" t="s">
        <v>1812</v>
      </c>
      <c r="S416" s="10" t="s">
        <v>71</v>
      </c>
      <c r="T416" s="299">
        <v>43438</v>
      </c>
      <c r="U416" s="10">
        <v>14000</v>
      </c>
      <c r="V416" s="12" t="s">
        <v>441</v>
      </c>
      <c r="W416" s="1" t="s">
        <v>122</v>
      </c>
      <c r="X416" s="12"/>
      <c r="Y416" s="13"/>
      <c r="Z416" s="133">
        <f t="shared" si="39"/>
        <v>14814.814814814816</v>
      </c>
      <c r="AA416" s="15"/>
      <c r="AB416" s="1" t="s">
        <v>71</v>
      </c>
      <c r="AC416" s="10" t="s">
        <v>1013</v>
      </c>
      <c r="AD416" s="1" t="s">
        <v>201</v>
      </c>
      <c r="AE416" s="91" t="s">
        <v>297</v>
      </c>
      <c r="AF416" s="19" t="e">
        <f t="shared" si="17"/>
        <v>#VALUE!</v>
      </c>
      <c r="AG416" s="291">
        <v>43122</v>
      </c>
      <c r="AH416" s="1" t="s">
        <v>1626</v>
      </c>
      <c r="AI416" s="10">
        <v>389</v>
      </c>
      <c r="AJ416" s="7">
        <v>43438</v>
      </c>
      <c r="AK416" s="1">
        <v>17000</v>
      </c>
      <c r="AL416" s="1" t="s">
        <v>122</v>
      </c>
      <c r="AM416" s="1">
        <v>389</v>
      </c>
      <c r="AN416" s="291">
        <v>43439</v>
      </c>
      <c r="AP416" s="1" t="s">
        <v>1813</v>
      </c>
      <c r="AR416" s="10"/>
      <c r="AS416" s="1">
        <f t="shared" si="14"/>
        <v>0</v>
      </c>
      <c r="AT416" s="4" t="s">
        <v>71</v>
      </c>
      <c r="AU416" s="295">
        <v>43572</v>
      </c>
      <c r="AV416" s="134">
        <f t="shared" si="30"/>
        <v>2185.1851851851843</v>
      </c>
      <c r="AW416">
        <f t="shared" si="38"/>
        <v>4</v>
      </c>
    </row>
    <row r="417" spans="1:71" ht="15.75" customHeight="1">
      <c r="A417" s="1"/>
      <c r="B417" s="1" t="s">
        <v>103</v>
      </c>
      <c r="C417" s="1" t="s">
        <v>714</v>
      </c>
      <c r="D417" s="1" t="s">
        <v>1605</v>
      </c>
      <c r="E417" s="1" t="s">
        <v>790</v>
      </c>
      <c r="G417" s="1" t="s">
        <v>1530</v>
      </c>
      <c r="I417" s="30" t="s">
        <v>1814</v>
      </c>
      <c r="J417" s="291">
        <v>43438</v>
      </c>
      <c r="K417" s="20">
        <f t="shared" si="20"/>
        <v>12</v>
      </c>
      <c r="L417" s="1" t="s">
        <v>1686</v>
      </c>
      <c r="M417" s="7">
        <v>43438</v>
      </c>
      <c r="N417" s="1" t="s">
        <v>1727</v>
      </c>
      <c r="O417" s="1" t="s">
        <v>1815</v>
      </c>
      <c r="P417" s="7">
        <v>43441</v>
      </c>
      <c r="Q417" s="1" t="s">
        <v>1816</v>
      </c>
      <c r="R417" s="1">
        <v>16</v>
      </c>
      <c r="S417" s="10" t="s">
        <v>71</v>
      </c>
      <c r="T417" s="299">
        <v>43444</v>
      </c>
      <c r="U417" s="10">
        <v>24000</v>
      </c>
      <c r="V417" s="12" t="s">
        <v>441</v>
      </c>
      <c r="W417" s="1" t="s">
        <v>122</v>
      </c>
      <c r="X417" s="12"/>
      <c r="Y417" s="13"/>
      <c r="Z417" s="133">
        <f t="shared" si="39"/>
        <v>25396.825396825399</v>
      </c>
      <c r="AA417" s="15"/>
      <c r="AB417" s="1" t="s">
        <v>71</v>
      </c>
      <c r="AC417" s="10" t="s">
        <v>1013</v>
      </c>
      <c r="AD417" s="1" t="s">
        <v>201</v>
      </c>
      <c r="AE417" s="91" t="s">
        <v>297</v>
      </c>
      <c r="AF417" s="19" t="e">
        <f t="shared" si="17"/>
        <v>#VALUE!</v>
      </c>
      <c r="AG417" s="291">
        <v>43504</v>
      </c>
      <c r="AH417" s="1" t="s">
        <v>1322</v>
      </c>
      <c r="AI417" s="10">
        <v>434</v>
      </c>
      <c r="AJ417" s="7">
        <v>43803</v>
      </c>
      <c r="AK417" s="1">
        <v>27500</v>
      </c>
      <c r="AL417" s="1" t="s">
        <v>122</v>
      </c>
      <c r="AM417" s="1">
        <v>434</v>
      </c>
      <c r="AN417" s="291">
        <v>43805</v>
      </c>
      <c r="AP417" s="1" t="s">
        <v>1817</v>
      </c>
      <c r="AR417" s="10"/>
      <c r="AS417" s="1">
        <f t="shared" si="14"/>
        <v>0</v>
      </c>
      <c r="AT417" s="1" t="s">
        <v>112</v>
      </c>
      <c r="AU417" s="291">
        <v>43489</v>
      </c>
      <c r="AV417" s="134">
        <f t="shared" si="30"/>
        <v>2103.1746031746006</v>
      </c>
      <c r="AW417">
        <f t="shared" si="38"/>
        <v>1</v>
      </c>
    </row>
    <row r="418" spans="1:71" ht="15.75" customHeight="1">
      <c r="A418" s="1"/>
      <c r="B418" s="1" t="s">
        <v>103</v>
      </c>
      <c r="C418" s="1" t="s">
        <v>255</v>
      </c>
      <c r="D418" s="1" t="s">
        <v>107</v>
      </c>
      <c r="E418" s="1" t="s">
        <v>790</v>
      </c>
      <c r="G418" s="1" t="s">
        <v>1018</v>
      </c>
      <c r="I418" s="30" t="s">
        <v>1818</v>
      </c>
      <c r="J418" s="291">
        <v>43438</v>
      </c>
      <c r="K418" s="20">
        <f t="shared" si="20"/>
        <v>12</v>
      </c>
      <c r="L418" s="1" t="s">
        <v>1819</v>
      </c>
      <c r="M418" s="7">
        <v>43442</v>
      </c>
      <c r="N418" s="1" t="s">
        <v>1723</v>
      </c>
      <c r="O418" s="1" t="s">
        <v>1686</v>
      </c>
      <c r="P418" s="93">
        <v>43444</v>
      </c>
      <c r="Q418" s="30" t="s">
        <v>1394</v>
      </c>
      <c r="R418" s="1">
        <v>84</v>
      </c>
      <c r="S418" s="10" t="s">
        <v>71</v>
      </c>
      <c r="T418" s="299">
        <v>43809</v>
      </c>
      <c r="U418" s="10">
        <v>62000</v>
      </c>
      <c r="V418" s="12" t="s">
        <v>121</v>
      </c>
      <c r="W418" s="1" t="s">
        <v>122</v>
      </c>
      <c r="X418" s="12"/>
      <c r="Y418" s="13"/>
      <c r="Z418" s="133">
        <v>62000</v>
      </c>
      <c r="AA418" s="15"/>
      <c r="AC418" s="10" t="s">
        <v>1013</v>
      </c>
      <c r="AD418" s="1" t="s">
        <v>201</v>
      </c>
      <c r="AE418" s="10" t="s">
        <v>126</v>
      </c>
      <c r="AF418" s="19" t="e">
        <f t="shared" si="17"/>
        <v>#VALUE!</v>
      </c>
      <c r="AG418" s="291">
        <v>43818</v>
      </c>
      <c r="AI418" s="10">
        <v>457</v>
      </c>
      <c r="AJ418" s="7">
        <v>43807</v>
      </c>
      <c r="AK418" s="1">
        <v>70000</v>
      </c>
      <c r="AL418" s="1" t="s">
        <v>122</v>
      </c>
      <c r="AM418" s="1">
        <v>457</v>
      </c>
      <c r="AN418" s="291">
        <v>43807</v>
      </c>
      <c r="AP418" s="1" t="s">
        <v>1070</v>
      </c>
      <c r="AQ418" s="291">
        <v>43482</v>
      </c>
      <c r="AR418" s="10"/>
      <c r="AS418" s="1">
        <f t="shared" si="14"/>
        <v>0</v>
      </c>
      <c r="AT418" s="1" t="s">
        <v>112</v>
      </c>
      <c r="AU418" s="291">
        <v>43487</v>
      </c>
      <c r="AV418" s="134">
        <f t="shared" si="30"/>
        <v>8000</v>
      </c>
      <c r="AW418">
        <f t="shared" si="38"/>
        <v>1</v>
      </c>
    </row>
    <row r="419" spans="1:71" ht="15.75" customHeight="1">
      <c r="A419" s="1"/>
      <c r="B419" s="1" t="s">
        <v>103</v>
      </c>
      <c r="C419" s="1" t="s">
        <v>714</v>
      </c>
      <c r="D419" s="1" t="s">
        <v>402</v>
      </c>
      <c r="E419" s="1" t="s">
        <v>790</v>
      </c>
      <c r="G419" s="1" t="s">
        <v>1820</v>
      </c>
      <c r="I419" s="30" t="s">
        <v>1821</v>
      </c>
      <c r="J419" s="291">
        <v>43438</v>
      </c>
      <c r="K419" s="20">
        <f t="shared" si="20"/>
        <v>12</v>
      </c>
      <c r="L419" s="1" t="s">
        <v>1822</v>
      </c>
      <c r="M419" s="7">
        <v>43439</v>
      </c>
      <c r="N419" s="1" t="s">
        <v>1823</v>
      </c>
      <c r="O419" s="1" t="s">
        <v>1824</v>
      </c>
      <c r="P419" s="7">
        <v>43442</v>
      </c>
      <c r="Q419" s="1" t="s">
        <v>1825</v>
      </c>
      <c r="R419" s="4">
        <v>417</v>
      </c>
      <c r="S419" s="10"/>
      <c r="T419" s="299"/>
      <c r="U419" s="10">
        <v>40000</v>
      </c>
      <c r="V419" s="12" t="s">
        <v>441</v>
      </c>
      <c r="W419" s="1" t="s">
        <v>122</v>
      </c>
      <c r="X419" s="12"/>
      <c r="Y419" s="13"/>
      <c r="Z419" s="133">
        <f t="shared" ref="Z419:Z420" si="40">U419/0.945</f>
        <v>42328.042328042327</v>
      </c>
      <c r="AA419" s="15"/>
      <c r="AB419" s="4" t="s">
        <v>112</v>
      </c>
      <c r="AC419" s="10" t="s">
        <v>1013</v>
      </c>
      <c r="AD419" s="1" t="s">
        <v>201</v>
      </c>
      <c r="AE419" s="10" t="s">
        <v>126</v>
      </c>
      <c r="AF419" s="19" t="e">
        <f t="shared" si="17"/>
        <v>#VALUE!</v>
      </c>
      <c r="AG419" s="291">
        <v>43483</v>
      </c>
      <c r="AI419" s="10">
        <v>471</v>
      </c>
      <c r="AJ419" s="137">
        <v>43439</v>
      </c>
      <c r="AK419" s="1">
        <v>45000</v>
      </c>
      <c r="AL419" s="1" t="s">
        <v>122</v>
      </c>
      <c r="AR419" s="10"/>
      <c r="AS419" s="1">
        <f t="shared" si="14"/>
        <v>0</v>
      </c>
      <c r="AT419" s="1" t="s">
        <v>213</v>
      </c>
      <c r="AV419" s="134">
        <f t="shared" si="30"/>
        <v>2671.9576719576726</v>
      </c>
      <c r="AW419">
        <f t="shared" si="38"/>
        <v>1</v>
      </c>
    </row>
    <row r="420" spans="1:71" ht="15.75" customHeight="1">
      <c r="A420" s="1"/>
      <c r="B420" s="1" t="s">
        <v>103</v>
      </c>
      <c r="C420" s="1" t="s">
        <v>912</v>
      </c>
      <c r="D420" s="1" t="s">
        <v>104</v>
      </c>
      <c r="E420" s="1" t="s">
        <v>790</v>
      </c>
      <c r="G420" s="1" t="s">
        <v>733</v>
      </c>
      <c r="I420" s="30" t="s">
        <v>1826</v>
      </c>
      <c r="J420" s="291">
        <v>43438</v>
      </c>
      <c r="K420" s="20">
        <f t="shared" si="20"/>
        <v>12</v>
      </c>
      <c r="L420" s="1" t="s">
        <v>1827</v>
      </c>
      <c r="M420" s="7">
        <v>43439</v>
      </c>
      <c r="N420" s="1" t="s">
        <v>1828</v>
      </c>
      <c r="O420" s="1" t="s">
        <v>1716</v>
      </c>
      <c r="P420" s="7">
        <v>43441</v>
      </c>
      <c r="Q420" s="1" t="s">
        <v>1829</v>
      </c>
      <c r="R420" s="1">
        <v>69</v>
      </c>
      <c r="S420" s="10" t="s">
        <v>71</v>
      </c>
      <c r="T420" s="299">
        <v>43441</v>
      </c>
      <c r="U420" s="10">
        <v>55000</v>
      </c>
      <c r="V420" s="12" t="s">
        <v>441</v>
      </c>
      <c r="W420" s="1" t="s">
        <v>122</v>
      </c>
      <c r="X420" s="12"/>
      <c r="Y420" s="13"/>
      <c r="Z420" s="133">
        <f t="shared" si="40"/>
        <v>58201.058201058207</v>
      </c>
      <c r="AA420" s="15"/>
      <c r="AB420" s="1" t="s">
        <v>71</v>
      </c>
      <c r="AC420" s="10" t="s">
        <v>1013</v>
      </c>
      <c r="AD420" s="1" t="s">
        <v>201</v>
      </c>
      <c r="AE420" s="91" t="s">
        <v>297</v>
      </c>
      <c r="AF420" s="19" t="e">
        <f t="shared" si="17"/>
        <v>#VALUE!</v>
      </c>
      <c r="AG420" s="291">
        <v>43452</v>
      </c>
      <c r="AH420" s="1" t="s">
        <v>1383</v>
      </c>
      <c r="AI420" s="10">
        <v>470</v>
      </c>
      <c r="AJ420" s="7">
        <v>43804</v>
      </c>
      <c r="AK420" s="1">
        <v>65000</v>
      </c>
      <c r="AL420" s="1" t="s">
        <v>122</v>
      </c>
      <c r="AM420" s="1">
        <v>470</v>
      </c>
      <c r="AN420" s="291">
        <v>43804</v>
      </c>
      <c r="AR420" s="10"/>
      <c r="AS420" s="1">
        <f t="shared" si="14"/>
        <v>0</v>
      </c>
      <c r="AT420" s="1" t="s">
        <v>213</v>
      </c>
      <c r="AV420" s="134">
        <f t="shared" si="30"/>
        <v>6798.9417989417925</v>
      </c>
      <c r="AW420">
        <f t="shared" si="38"/>
        <v>1</v>
      </c>
    </row>
    <row r="421" spans="1:71" ht="15.75" customHeight="1">
      <c r="A421" s="1"/>
      <c r="B421" s="1" t="s">
        <v>103</v>
      </c>
      <c r="C421" s="1" t="s">
        <v>912</v>
      </c>
      <c r="D421" s="1" t="s">
        <v>104</v>
      </c>
      <c r="E421" s="1" t="s">
        <v>790</v>
      </c>
      <c r="G421" s="1" t="s">
        <v>1027</v>
      </c>
      <c r="I421" s="30" t="s">
        <v>1830</v>
      </c>
      <c r="J421" s="291">
        <v>43439</v>
      </c>
      <c r="K421" s="20">
        <f t="shared" si="20"/>
        <v>12</v>
      </c>
      <c r="L421" s="1" t="s">
        <v>667</v>
      </c>
      <c r="M421" s="7">
        <v>43439</v>
      </c>
      <c r="N421" s="1" t="s">
        <v>1030</v>
      </c>
      <c r="O421" s="8" t="s">
        <v>1831</v>
      </c>
      <c r="P421" s="7">
        <v>43441</v>
      </c>
      <c r="Q421" s="1" t="s">
        <v>1832</v>
      </c>
      <c r="R421" s="1">
        <v>886</v>
      </c>
      <c r="S421" s="10" t="s">
        <v>71</v>
      </c>
      <c r="T421" s="299">
        <v>43806</v>
      </c>
      <c r="U421" s="10">
        <v>60000</v>
      </c>
      <c r="V421" s="12" t="s">
        <v>121</v>
      </c>
      <c r="W421" s="1" t="s">
        <v>122</v>
      </c>
      <c r="X421" s="12"/>
      <c r="Y421" s="13"/>
      <c r="Z421" s="133">
        <v>60000</v>
      </c>
      <c r="AA421" s="15"/>
      <c r="AC421" s="10" t="s">
        <v>1013</v>
      </c>
      <c r="AD421" s="1" t="s">
        <v>201</v>
      </c>
      <c r="AE421" s="10" t="s">
        <v>126</v>
      </c>
      <c r="AF421" s="19" t="e">
        <f t="shared" si="17"/>
        <v>#VALUE!</v>
      </c>
      <c r="AG421" s="291">
        <v>43811</v>
      </c>
      <c r="AI421" s="10">
        <v>459</v>
      </c>
      <c r="AJ421" s="7">
        <v>43804</v>
      </c>
      <c r="AK421" s="1">
        <v>65000</v>
      </c>
      <c r="AL421" s="1" t="s">
        <v>122</v>
      </c>
      <c r="AM421" s="69">
        <v>459</v>
      </c>
      <c r="AN421" s="291">
        <v>43806</v>
      </c>
      <c r="AP421" s="1" t="s">
        <v>1460</v>
      </c>
      <c r="AR421" s="10"/>
      <c r="AS421" s="1">
        <f t="shared" si="14"/>
        <v>0</v>
      </c>
      <c r="AT421" s="1" t="s">
        <v>112</v>
      </c>
      <c r="AU421" s="291">
        <v>43508</v>
      </c>
      <c r="AV421" s="134">
        <f t="shared" si="30"/>
        <v>5000</v>
      </c>
      <c r="AW421">
        <f t="shared" si="38"/>
        <v>2</v>
      </c>
    </row>
    <row r="422" spans="1:71" ht="15.75" customHeight="1">
      <c r="A422" s="1"/>
      <c r="B422" s="1" t="s">
        <v>103</v>
      </c>
      <c r="C422" s="1" t="s">
        <v>148</v>
      </c>
      <c r="D422" s="1" t="s">
        <v>107</v>
      </c>
      <c r="E422" s="1" t="s">
        <v>790</v>
      </c>
      <c r="G422" s="1" t="s">
        <v>149</v>
      </c>
      <c r="I422" s="30" t="s">
        <v>1830</v>
      </c>
      <c r="J422" s="291">
        <v>43439</v>
      </c>
      <c r="K422" s="20">
        <f t="shared" si="20"/>
        <v>12</v>
      </c>
      <c r="L422" s="1" t="s">
        <v>1833</v>
      </c>
      <c r="M422" s="7">
        <v>43439</v>
      </c>
      <c r="N422" s="1" t="s">
        <v>186</v>
      </c>
      <c r="O422" s="1" t="s">
        <v>136</v>
      </c>
      <c r="P422" s="7">
        <v>43441</v>
      </c>
      <c r="Q422" s="1" t="s">
        <v>1834</v>
      </c>
      <c r="R422" s="4">
        <v>229</v>
      </c>
      <c r="S422" s="10"/>
      <c r="T422" s="299">
        <v>43441</v>
      </c>
      <c r="U422" s="10">
        <v>17000</v>
      </c>
      <c r="V422" s="12" t="s">
        <v>441</v>
      </c>
      <c r="W422" s="1" t="s">
        <v>122</v>
      </c>
      <c r="X422" s="12"/>
      <c r="Y422" s="13"/>
      <c r="Z422" s="133">
        <f>U422/0.945</f>
        <v>17989.417989417991</v>
      </c>
      <c r="AA422" s="15"/>
      <c r="AB422" s="4" t="s">
        <v>71</v>
      </c>
      <c r="AC422" s="10" t="s">
        <v>1013</v>
      </c>
      <c r="AD422" s="4" t="s">
        <v>125</v>
      </c>
      <c r="AE422" s="86" t="s">
        <v>126</v>
      </c>
      <c r="AF422" s="19" t="e">
        <f t="shared" si="17"/>
        <v>#VALUE!</v>
      </c>
      <c r="AG422" s="295">
        <v>43516</v>
      </c>
      <c r="AI422" s="10">
        <v>429</v>
      </c>
      <c r="AJ422" s="7">
        <v>43804</v>
      </c>
      <c r="AK422" s="1">
        <v>26000</v>
      </c>
      <c r="AL422" s="1" t="s">
        <v>122</v>
      </c>
      <c r="AM422" s="1">
        <v>429</v>
      </c>
      <c r="AN422" s="291">
        <v>43806</v>
      </c>
      <c r="AP422" s="1" t="s">
        <v>1835</v>
      </c>
      <c r="AR422" s="10"/>
      <c r="AS422" s="1">
        <f t="shared" si="14"/>
        <v>0</v>
      </c>
      <c r="AT422" s="1" t="s">
        <v>112</v>
      </c>
      <c r="AU422" s="291">
        <v>43495</v>
      </c>
      <c r="AV422" s="134">
        <f t="shared" si="30"/>
        <v>8010.5820105820094</v>
      </c>
      <c r="AW422">
        <f t="shared" si="38"/>
        <v>1</v>
      </c>
    </row>
    <row r="423" spans="1:71" ht="15.75" customHeight="1">
      <c r="A423" s="1"/>
      <c r="B423" s="1" t="s">
        <v>103</v>
      </c>
      <c r="C423" s="1" t="s">
        <v>1836</v>
      </c>
      <c r="D423" s="1" t="s">
        <v>402</v>
      </c>
      <c r="E423" s="1" t="s">
        <v>790</v>
      </c>
      <c r="G423" s="8" t="s">
        <v>1837</v>
      </c>
      <c r="I423" s="30" t="s">
        <v>1838</v>
      </c>
      <c r="J423" s="291">
        <v>43440</v>
      </c>
      <c r="K423" s="20">
        <f t="shared" si="20"/>
        <v>12</v>
      </c>
      <c r="L423" s="1" t="s">
        <v>1839</v>
      </c>
      <c r="M423" s="7">
        <v>43441</v>
      </c>
      <c r="N423" s="1" t="s">
        <v>1840</v>
      </c>
      <c r="O423" s="1" t="s">
        <v>1841</v>
      </c>
      <c r="P423" s="93">
        <v>43444</v>
      </c>
      <c r="Q423" s="1" t="s">
        <v>1842</v>
      </c>
      <c r="R423" s="1">
        <v>280</v>
      </c>
      <c r="S423" s="10" t="s">
        <v>71</v>
      </c>
      <c r="T423" s="299">
        <v>43444</v>
      </c>
      <c r="U423" s="10">
        <v>18000</v>
      </c>
      <c r="V423" s="12" t="s">
        <v>441</v>
      </c>
      <c r="W423" s="1" t="s">
        <v>122</v>
      </c>
      <c r="X423" s="12"/>
      <c r="Y423" s="13"/>
      <c r="Z423" s="133">
        <f>U423/0.95</f>
        <v>18947.368421052633</v>
      </c>
      <c r="AA423" s="15"/>
      <c r="AB423" s="1" t="s">
        <v>71</v>
      </c>
      <c r="AC423" s="10" t="s">
        <v>1013</v>
      </c>
      <c r="AD423" s="1" t="s">
        <v>201</v>
      </c>
      <c r="AE423" s="91" t="s">
        <v>297</v>
      </c>
      <c r="AF423" s="19" t="e">
        <f t="shared" si="17"/>
        <v>#VALUE!</v>
      </c>
      <c r="AG423" s="291">
        <v>43476</v>
      </c>
      <c r="AH423" s="1" t="s">
        <v>1383</v>
      </c>
      <c r="AI423" s="10">
        <v>391</v>
      </c>
      <c r="AJ423" s="7">
        <v>43441</v>
      </c>
      <c r="AK423" s="1">
        <v>21000</v>
      </c>
      <c r="AL423" s="1" t="s">
        <v>122</v>
      </c>
      <c r="AM423" s="1">
        <v>391</v>
      </c>
      <c r="AN423" s="291">
        <v>43444</v>
      </c>
      <c r="AR423" s="10"/>
      <c r="AS423" s="1">
        <f t="shared" si="14"/>
        <v>0</v>
      </c>
      <c r="AT423" s="1" t="s">
        <v>112</v>
      </c>
      <c r="AU423" s="291">
        <v>43827</v>
      </c>
      <c r="AV423" s="134">
        <f t="shared" si="30"/>
        <v>2052.6315789473665</v>
      </c>
      <c r="AW423">
        <f t="shared" si="38"/>
        <v>12</v>
      </c>
    </row>
    <row r="424" spans="1:71" ht="15.75" customHeight="1">
      <c r="A424" s="1"/>
      <c r="B424" s="1" t="s">
        <v>103</v>
      </c>
      <c r="C424" s="1" t="s">
        <v>104</v>
      </c>
      <c r="D424" s="1" t="s">
        <v>107</v>
      </c>
      <c r="E424" s="1" t="s">
        <v>790</v>
      </c>
      <c r="G424" s="1" t="s">
        <v>268</v>
      </c>
      <c r="I424" s="30" t="s">
        <v>1843</v>
      </c>
      <c r="J424" s="291">
        <v>43440</v>
      </c>
      <c r="K424" s="20">
        <f t="shared" si="20"/>
        <v>12</v>
      </c>
      <c r="L424" s="1" t="s">
        <v>503</v>
      </c>
      <c r="M424" s="7">
        <v>43442</v>
      </c>
      <c r="N424" s="1" t="s">
        <v>900</v>
      </c>
      <c r="O424" s="1" t="s">
        <v>272</v>
      </c>
      <c r="P424" s="93">
        <v>43445</v>
      </c>
      <c r="Q424" s="1" t="s">
        <v>879</v>
      </c>
      <c r="R424" s="4">
        <v>326</v>
      </c>
      <c r="S424" s="10"/>
      <c r="T424" s="304">
        <v>43445</v>
      </c>
      <c r="U424" s="10">
        <v>107000</v>
      </c>
      <c r="V424" s="12" t="s">
        <v>121</v>
      </c>
      <c r="W424" s="1" t="s">
        <v>122</v>
      </c>
      <c r="X424" s="12"/>
      <c r="Y424" s="13"/>
      <c r="Z424" s="133">
        <v>107000</v>
      </c>
      <c r="AA424" s="15"/>
      <c r="AB424" s="136" t="s">
        <v>112</v>
      </c>
      <c r="AC424" s="10">
        <v>10</v>
      </c>
      <c r="AD424" s="1" t="s">
        <v>125</v>
      </c>
      <c r="AE424" s="86" t="s">
        <v>297</v>
      </c>
      <c r="AF424" s="19" t="e">
        <f t="shared" si="17"/>
        <v>#VALUE!</v>
      </c>
      <c r="AG424" s="295">
        <v>43522</v>
      </c>
      <c r="AI424" s="10">
        <v>427</v>
      </c>
      <c r="AJ424" s="7">
        <v>43807</v>
      </c>
      <c r="AK424" s="1">
        <v>123000</v>
      </c>
      <c r="AL424" s="1" t="s">
        <v>122</v>
      </c>
      <c r="AM424" s="1">
        <v>427</v>
      </c>
      <c r="AN424" s="291">
        <v>43810</v>
      </c>
      <c r="AP424" s="1" t="s">
        <v>1844</v>
      </c>
      <c r="AR424" s="10"/>
      <c r="AS424" s="1">
        <f t="shared" si="14"/>
        <v>0</v>
      </c>
      <c r="AT424" s="4" t="s">
        <v>112</v>
      </c>
      <c r="AU424" s="295">
        <v>43521</v>
      </c>
      <c r="AV424" s="134">
        <f t="shared" si="30"/>
        <v>16000</v>
      </c>
      <c r="AW424">
        <f t="shared" si="38"/>
        <v>2</v>
      </c>
    </row>
    <row r="425" spans="1:71" ht="15.75" customHeight="1">
      <c r="A425" s="1"/>
      <c r="B425" s="1" t="s">
        <v>103</v>
      </c>
      <c r="C425" s="101" t="s">
        <v>1434</v>
      </c>
      <c r="D425" s="101" t="s">
        <v>402</v>
      </c>
      <c r="E425" s="101" t="s">
        <v>790</v>
      </c>
      <c r="F425" s="101"/>
      <c r="G425" s="101" t="s">
        <v>1845</v>
      </c>
      <c r="H425" s="101"/>
      <c r="I425" s="102" t="s">
        <v>1846</v>
      </c>
      <c r="J425" s="292">
        <v>43441</v>
      </c>
      <c r="K425" s="104">
        <f t="shared" si="20"/>
        <v>12</v>
      </c>
      <c r="L425" s="101" t="s">
        <v>1847</v>
      </c>
      <c r="M425" s="128">
        <v>43444</v>
      </c>
      <c r="N425" s="101" t="s">
        <v>1421</v>
      </c>
      <c r="O425" s="101" t="s">
        <v>1848</v>
      </c>
      <c r="P425" s="128">
        <v>43444</v>
      </c>
      <c r="Q425" s="101" t="s">
        <v>1849</v>
      </c>
      <c r="R425" s="101"/>
      <c r="S425" s="106"/>
      <c r="T425" s="302"/>
      <c r="U425" s="106">
        <v>0</v>
      </c>
      <c r="V425" s="107" t="s">
        <v>441</v>
      </c>
      <c r="W425" s="101" t="s">
        <v>122</v>
      </c>
      <c r="X425" s="107"/>
      <c r="Y425" s="108"/>
      <c r="Z425" s="145">
        <f t="shared" ref="Z425:Z427" si="41">U425/0.945</f>
        <v>0</v>
      </c>
      <c r="AA425" s="109"/>
      <c r="AB425" s="101"/>
      <c r="AC425" s="106" t="s">
        <v>1013</v>
      </c>
      <c r="AD425" s="101" t="s">
        <v>201</v>
      </c>
      <c r="AE425" s="106" t="s">
        <v>297</v>
      </c>
      <c r="AF425" s="110" t="e">
        <f t="shared" si="17"/>
        <v>#VALUE!</v>
      </c>
      <c r="AG425" s="292"/>
      <c r="AH425" s="101"/>
      <c r="AI425" s="106"/>
      <c r="AJ425" s="101"/>
      <c r="AK425" s="101">
        <v>0</v>
      </c>
      <c r="AL425" s="101" t="s">
        <v>122</v>
      </c>
      <c r="AM425" s="101"/>
      <c r="AN425" s="292"/>
      <c r="AO425" s="101"/>
      <c r="AP425" s="101"/>
      <c r="AQ425" s="292"/>
      <c r="AR425" s="106"/>
      <c r="AS425" s="101">
        <f t="shared" si="14"/>
        <v>0</v>
      </c>
      <c r="AT425" s="101" t="s">
        <v>888</v>
      </c>
      <c r="AU425" s="292"/>
      <c r="AV425" s="143">
        <f t="shared" si="30"/>
        <v>0</v>
      </c>
      <c r="AW425" s="101">
        <f t="shared" si="38"/>
        <v>1</v>
      </c>
      <c r="AX425" s="101"/>
      <c r="AY425" s="101"/>
      <c r="AZ425" s="101"/>
      <c r="BA425" s="101"/>
      <c r="BB425" s="101"/>
      <c r="BC425" s="101"/>
      <c r="BD425" s="101"/>
      <c r="BE425" s="185"/>
      <c r="BF425" s="185"/>
      <c r="BG425" s="185"/>
      <c r="BH425" s="185"/>
      <c r="BI425" s="185"/>
      <c r="BJ425" s="101"/>
      <c r="BK425" s="101"/>
      <c r="BL425" s="101"/>
      <c r="BM425" s="101"/>
      <c r="BN425" s="101"/>
      <c r="BO425" s="101"/>
      <c r="BP425" s="101"/>
      <c r="BQ425" s="101"/>
      <c r="BR425" s="101"/>
      <c r="BS425" s="101"/>
    </row>
    <row r="426" spans="1:71" ht="15.75" customHeight="1">
      <c r="A426" s="1"/>
      <c r="B426" s="1" t="s">
        <v>103</v>
      </c>
      <c r="C426" s="1" t="s">
        <v>714</v>
      </c>
      <c r="D426" s="1" t="s">
        <v>1605</v>
      </c>
      <c r="E426" s="1" t="s">
        <v>790</v>
      </c>
      <c r="G426" s="1" t="s">
        <v>1850</v>
      </c>
      <c r="I426" s="30" t="s">
        <v>1851</v>
      </c>
      <c r="J426" s="291">
        <v>43441</v>
      </c>
      <c r="K426" s="20">
        <f t="shared" si="20"/>
        <v>12</v>
      </c>
      <c r="L426" s="1" t="s">
        <v>1852</v>
      </c>
      <c r="M426" s="7">
        <v>43441</v>
      </c>
      <c r="N426" s="1" t="s">
        <v>1853</v>
      </c>
      <c r="O426" s="1" t="s">
        <v>1854</v>
      </c>
      <c r="P426" s="7">
        <v>43441</v>
      </c>
      <c r="Q426" s="1" t="s">
        <v>443</v>
      </c>
      <c r="R426" s="1">
        <v>402</v>
      </c>
      <c r="S426" s="10" t="s">
        <v>71</v>
      </c>
      <c r="T426" s="299">
        <v>43441</v>
      </c>
      <c r="U426" s="10">
        <v>14000</v>
      </c>
      <c r="V426" s="12" t="s">
        <v>441</v>
      </c>
      <c r="W426" s="1" t="s">
        <v>122</v>
      </c>
      <c r="X426" s="12"/>
      <c r="Y426" s="13"/>
      <c r="Z426" s="133">
        <f t="shared" si="41"/>
        <v>14814.814814814816</v>
      </c>
      <c r="AA426" s="15"/>
      <c r="AB426" s="1" t="s">
        <v>112</v>
      </c>
      <c r="AC426" s="10" t="s">
        <v>1013</v>
      </c>
      <c r="AD426" s="4" t="s">
        <v>125</v>
      </c>
      <c r="AE426" s="91" t="s">
        <v>297</v>
      </c>
      <c r="AF426" s="19" t="e">
        <f t="shared" si="17"/>
        <v>#VALUE!</v>
      </c>
      <c r="AG426" s="291">
        <v>43490</v>
      </c>
      <c r="AH426" s="1" t="s">
        <v>1699</v>
      </c>
      <c r="AI426" s="10">
        <v>380</v>
      </c>
      <c r="AJ426" s="7">
        <v>43441</v>
      </c>
      <c r="AK426" s="1">
        <v>19500</v>
      </c>
      <c r="AL426" s="1" t="s">
        <v>122</v>
      </c>
      <c r="AM426" s="69">
        <v>380</v>
      </c>
      <c r="AN426" s="291">
        <v>43441</v>
      </c>
      <c r="AP426" s="1" t="s">
        <v>1855</v>
      </c>
      <c r="AR426" s="10"/>
      <c r="AS426" s="1">
        <f t="shared" si="14"/>
        <v>0</v>
      </c>
      <c r="AT426" s="1" t="s">
        <v>112</v>
      </c>
      <c r="AU426" s="291">
        <v>43488</v>
      </c>
      <c r="AV426" s="134">
        <f t="shared" si="30"/>
        <v>4685.1851851851843</v>
      </c>
      <c r="AW426">
        <f t="shared" si="38"/>
        <v>1</v>
      </c>
    </row>
    <row r="427" spans="1:71" ht="15.75" customHeight="1">
      <c r="A427" s="1"/>
      <c r="B427" s="1" t="s">
        <v>103</v>
      </c>
      <c r="C427" s="1" t="s">
        <v>714</v>
      </c>
      <c r="D427" s="1" t="s">
        <v>1605</v>
      </c>
      <c r="E427" s="1" t="s">
        <v>790</v>
      </c>
      <c r="G427" s="1" t="s">
        <v>1850</v>
      </c>
      <c r="I427" s="30" t="s">
        <v>1856</v>
      </c>
      <c r="J427" s="291">
        <v>43444</v>
      </c>
      <c r="K427" s="20">
        <f t="shared" si="20"/>
        <v>12</v>
      </c>
      <c r="L427" s="1" t="s">
        <v>1852</v>
      </c>
      <c r="M427" s="7">
        <v>43444</v>
      </c>
      <c r="N427" s="1" t="s">
        <v>1853</v>
      </c>
      <c r="O427" s="1" t="s">
        <v>1854</v>
      </c>
      <c r="P427" s="7">
        <v>43444</v>
      </c>
      <c r="Q427" s="1" t="s">
        <v>1857</v>
      </c>
      <c r="R427" s="1">
        <v>163</v>
      </c>
      <c r="S427" s="10" t="s">
        <v>1858</v>
      </c>
      <c r="T427" s="299">
        <v>43444</v>
      </c>
      <c r="U427" s="10">
        <v>13500</v>
      </c>
      <c r="V427" s="12" t="s">
        <v>441</v>
      </c>
      <c r="W427" s="1" t="s">
        <v>122</v>
      </c>
      <c r="X427" s="12"/>
      <c r="Y427" s="13"/>
      <c r="Z427" s="133">
        <f t="shared" si="41"/>
        <v>14285.714285714286</v>
      </c>
      <c r="AA427" s="15"/>
      <c r="AB427" s="1" t="s">
        <v>112</v>
      </c>
      <c r="AC427" s="10" t="s">
        <v>1013</v>
      </c>
      <c r="AD427" s="4" t="s">
        <v>125</v>
      </c>
      <c r="AE427" s="91" t="s">
        <v>297</v>
      </c>
      <c r="AF427" s="19" t="e">
        <f t="shared" si="17"/>
        <v>#VALUE!</v>
      </c>
      <c r="AG427" s="291">
        <v>43509</v>
      </c>
      <c r="AH427" s="1" t="s">
        <v>1322</v>
      </c>
      <c r="AI427" s="10">
        <v>379</v>
      </c>
      <c r="AJ427" s="93">
        <v>43444</v>
      </c>
      <c r="AK427" s="1">
        <v>19500</v>
      </c>
      <c r="AL427" s="1" t="s">
        <v>122</v>
      </c>
      <c r="AM427" s="69">
        <v>379</v>
      </c>
      <c r="AN427" s="291">
        <v>43444</v>
      </c>
      <c r="AP427" s="1" t="s">
        <v>1855</v>
      </c>
      <c r="AR427" s="10"/>
      <c r="AS427" s="1">
        <f t="shared" si="14"/>
        <v>0</v>
      </c>
      <c r="AT427" s="1" t="s">
        <v>112</v>
      </c>
      <c r="AU427" s="291">
        <v>43447</v>
      </c>
      <c r="AV427" s="134">
        <f t="shared" si="30"/>
        <v>5214.2857142857138</v>
      </c>
      <c r="AW427">
        <f t="shared" si="38"/>
        <v>12</v>
      </c>
    </row>
    <row r="428" spans="1:71" ht="15.75" customHeight="1">
      <c r="A428" s="1"/>
      <c r="B428" s="1" t="s">
        <v>103</v>
      </c>
      <c r="C428" s="1" t="s">
        <v>714</v>
      </c>
      <c r="D428" s="1" t="s">
        <v>1605</v>
      </c>
      <c r="E428" s="1" t="s">
        <v>790</v>
      </c>
      <c r="G428" s="149" t="s">
        <v>1850</v>
      </c>
      <c r="I428" s="150" t="s">
        <v>1859</v>
      </c>
      <c r="J428" s="293">
        <v>43445</v>
      </c>
      <c r="K428" s="152">
        <f t="shared" si="20"/>
        <v>12</v>
      </c>
      <c r="L428" s="149" t="s">
        <v>1852</v>
      </c>
      <c r="M428" s="151">
        <v>43445</v>
      </c>
      <c r="N428" s="149" t="s">
        <v>1853</v>
      </c>
      <c r="O428" s="149" t="s">
        <v>1854</v>
      </c>
      <c r="P428" s="151">
        <v>43445</v>
      </c>
      <c r="Q428" s="1" t="s">
        <v>1860</v>
      </c>
      <c r="R428" s="1">
        <v>167</v>
      </c>
      <c r="S428" s="10" t="s">
        <v>112</v>
      </c>
      <c r="T428" s="299">
        <v>43810</v>
      </c>
      <c r="U428" s="10">
        <v>15000</v>
      </c>
      <c r="V428" s="12" t="s">
        <v>121</v>
      </c>
      <c r="W428" s="1" t="s">
        <v>122</v>
      </c>
      <c r="X428" s="12"/>
      <c r="Y428" s="13"/>
      <c r="Z428" s="133">
        <v>15000</v>
      </c>
      <c r="AA428" s="15"/>
      <c r="AB428" s="1" t="s">
        <v>112</v>
      </c>
      <c r="AC428" s="10" t="s">
        <v>1002</v>
      </c>
      <c r="AD428" s="1" t="s">
        <v>201</v>
      </c>
      <c r="AE428" s="10" t="s">
        <v>297</v>
      </c>
      <c r="AF428" s="19" t="e">
        <f t="shared" si="17"/>
        <v>#VALUE!</v>
      </c>
      <c r="AG428" s="291">
        <v>43819</v>
      </c>
      <c r="AI428" s="10">
        <v>398</v>
      </c>
      <c r="AJ428" s="93">
        <v>43445</v>
      </c>
      <c r="AK428" s="1">
        <v>19500</v>
      </c>
      <c r="AL428" s="1" t="s">
        <v>122</v>
      </c>
      <c r="AM428" s="69">
        <v>398</v>
      </c>
      <c r="AN428" s="291">
        <v>43445</v>
      </c>
      <c r="AP428" s="1" t="s">
        <v>1790</v>
      </c>
      <c r="AR428" s="10"/>
      <c r="AS428" s="1">
        <f t="shared" si="14"/>
        <v>0</v>
      </c>
      <c r="AT428" s="1" t="s">
        <v>112</v>
      </c>
      <c r="AU428" s="291">
        <v>43483</v>
      </c>
      <c r="AV428" s="134">
        <f t="shared" si="30"/>
        <v>4500</v>
      </c>
      <c r="AW428">
        <f t="shared" si="38"/>
        <v>1</v>
      </c>
    </row>
    <row r="429" spans="1:71" ht="15.75" customHeight="1">
      <c r="A429" s="1"/>
      <c r="B429" s="1" t="s">
        <v>103</v>
      </c>
      <c r="C429" s="1" t="s">
        <v>714</v>
      </c>
      <c r="D429" s="1" t="s">
        <v>1605</v>
      </c>
      <c r="E429" s="1" t="s">
        <v>790</v>
      </c>
      <c r="G429" s="149" t="s">
        <v>1850</v>
      </c>
      <c r="I429" s="150" t="s">
        <v>1861</v>
      </c>
      <c r="J429" s="293">
        <v>43445</v>
      </c>
      <c r="K429" s="152">
        <f t="shared" si="20"/>
        <v>12</v>
      </c>
      <c r="L429" s="149" t="s">
        <v>1852</v>
      </c>
      <c r="M429" s="151">
        <v>43445</v>
      </c>
      <c r="N429" s="149" t="s">
        <v>1853</v>
      </c>
      <c r="O429" s="149" t="s">
        <v>1854</v>
      </c>
      <c r="P429" s="151">
        <v>43445</v>
      </c>
      <c r="Q429" s="1" t="s">
        <v>1862</v>
      </c>
      <c r="S429" s="10"/>
      <c r="T429" s="299"/>
      <c r="U429" s="10">
        <v>14100</v>
      </c>
      <c r="V429" s="12" t="s">
        <v>441</v>
      </c>
      <c r="W429" s="1" t="s">
        <v>122</v>
      </c>
      <c r="X429" s="12"/>
      <c r="Y429" s="13"/>
      <c r="Z429" s="138">
        <f t="shared" ref="Z429:Z432" si="42">U429/0.95</f>
        <v>14842.105263157895</v>
      </c>
      <c r="AA429" s="15"/>
      <c r="AB429" s="1" t="s">
        <v>112</v>
      </c>
      <c r="AC429" s="10" t="s">
        <v>1013</v>
      </c>
      <c r="AD429" s="1" t="s">
        <v>201</v>
      </c>
      <c r="AE429" s="91" t="s">
        <v>297</v>
      </c>
      <c r="AF429" s="19" t="e">
        <f t="shared" si="17"/>
        <v>#VALUE!</v>
      </c>
      <c r="AG429" s="291">
        <v>43461</v>
      </c>
      <c r="AI429" s="10">
        <v>395</v>
      </c>
      <c r="AJ429" s="93">
        <v>43445</v>
      </c>
      <c r="AK429" s="1">
        <v>19500</v>
      </c>
      <c r="AL429" s="1" t="s">
        <v>122</v>
      </c>
      <c r="AM429" s="69">
        <v>395</v>
      </c>
      <c r="AN429" s="291">
        <v>43445</v>
      </c>
      <c r="AP429" s="1" t="s">
        <v>1863</v>
      </c>
      <c r="AR429" s="10"/>
      <c r="AS429" s="1">
        <f t="shared" si="14"/>
        <v>0</v>
      </c>
      <c r="AT429" s="1" t="s">
        <v>112</v>
      </c>
      <c r="AU429" s="291">
        <v>43476</v>
      </c>
      <c r="AV429" s="134">
        <f t="shared" si="30"/>
        <v>4657.894736842105</v>
      </c>
      <c r="AW429">
        <f t="shared" si="38"/>
        <v>1</v>
      </c>
    </row>
    <row r="430" spans="1:71" ht="15.75" customHeight="1">
      <c r="A430" s="1"/>
      <c r="B430" s="1" t="s">
        <v>103</v>
      </c>
      <c r="C430" s="1" t="s">
        <v>714</v>
      </c>
      <c r="D430" s="1" t="s">
        <v>1605</v>
      </c>
      <c r="E430" s="1" t="s">
        <v>790</v>
      </c>
      <c r="G430" s="149" t="s">
        <v>1850</v>
      </c>
      <c r="I430" s="150" t="s">
        <v>1864</v>
      </c>
      <c r="J430" s="293">
        <v>43444</v>
      </c>
      <c r="K430" s="152">
        <f t="shared" si="20"/>
        <v>12</v>
      </c>
      <c r="L430" s="149" t="s">
        <v>1852</v>
      </c>
      <c r="M430" s="151">
        <v>43444</v>
      </c>
      <c r="N430" s="149" t="s">
        <v>1853</v>
      </c>
      <c r="O430" s="149" t="s">
        <v>1854</v>
      </c>
      <c r="P430" s="151">
        <v>43444</v>
      </c>
      <c r="Q430" s="19" t="s">
        <v>1865</v>
      </c>
      <c r="R430" s="1">
        <v>82</v>
      </c>
      <c r="S430" s="10" t="s">
        <v>71</v>
      </c>
      <c r="T430" s="299">
        <v>43448</v>
      </c>
      <c r="U430" s="10">
        <v>14000</v>
      </c>
      <c r="V430" s="12" t="s">
        <v>441</v>
      </c>
      <c r="W430" s="1" t="s">
        <v>122</v>
      </c>
      <c r="X430" s="12"/>
      <c r="Y430" s="13"/>
      <c r="Z430" s="138">
        <f t="shared" si="42"/>
        <v>14736.842105263158</v>
      </c>
      <c r="AA430" s="15"/>
      <c r="AB430" s="1" t="s">
        <v>71</v>
      </c>
      <c r="AC430" s="10">
        <v>0</v>
      </c>
      <c r="AD430" s="1" t="s">
        <v>125</v>
      </c>
      <c r="AE430" s="91" t="s">
        <v>297</v>
      </c>
      <c r="AF430" s="19" t="e">
        <f t="shared" si="17"/>
        <v>#VALUE!</v>
      </c>
      <c r="AG430" s="291">
        <v>43474</v>
      </c>
      <c r="AH430" s="1" t="s">
        <v>1383</v>
      </c>
      <c r="AI430" s="10">
        <v>397</v>
      </c>
      <c r="AJ430" s="93">
        <v>43444</v>
      </c>
      <c r="AK430" s="1">
        <v>19500</v>
      </c>
      <c r="AL430" s="1" t="s">
        <v>122</v>
      </c>
      <c r="AM430" s="153">
        <v>397</v>
      </c>
      <c r="AN430" s="291">
        <v>43444</v>
      </c>
      <c r="AP430" s="1" t="s">
        <v>1790</v>
      </c>
      <c r="AR430" s="10"/>
      <c r="AS430" s="1">
        <f t="shared" si="14"/>
        <v>0</v>
      </c>
      <c r="AT430" s="1" t="s">
        <v>112</v>
      </c>
      <c r="AU430" s="291">
        <v>43488</v>
      </c>
      <c r="AV430" s="134">
        <f t="shared" si="30"/>
        <v>4763.1578947368416</v>
      </c>
      <c r="AW430">
        <f t="shared" si="38"/>
        <v>1</v>
      </c>
    </row>
    <row r="431" spans="1:71" ht="15.75" customHeight="1">
      <c r="A431" s="1"/>
      <c r="B431" s="1" t="s">
        <v>103</v>
      </c>
      <c r="C431" s="1" t="s">
        <v>714</v>
      </c>
      <c r="D431" s="1" t="s">
        <v>1605</v>
      </c>
      <c r="E431" s="1" t="s">
        <v>790</v>
      </c>
      <c r="G431" s="149" t="s">
        <v>1850</v>
      </c>
      <c r="I431" s="150" t="s">
        <v>1866</v>
      </c>
      <c r="J431" s="293">
        <v>43445</v>
      </c>
      <c r="K431" s="152">
        <f t="shared" si="20"/>
        <v>12</v>
      </c>
      <c r="L431" s="149" t="s">
        <v>1852</v>
      </c>
      <c r="M431" s="151">
        <v>43445</v>
      </c>
      <c r="N431" s="149" t="s">
        <v>1853</v>
      </c>
      <c r="O431" s="149" t="s">
        <v>1854</v>
      </c>
      <c r="P431" s="151">
        <v>43445</v>
      </c>
      <c r="Q431" s="1" t="s">
        <v>443</v>
      </c>
      <c r="R431" s="1">
        <v>405</v>
      </c>
      <c r="S431" s="10" t="s">
        <v>71</v>
      </c>
      <c r="T431" s="299">
        <v>43446</v>
      </c>
      <c r="U431" s="10">
        <v>14000</v>
      </c>
      <c r="V431" s="12" t="s">
        <v>441</v>
      </c>
      <c r="W431" s="1" t="s">
        <v>122</v>
      </c>
      <c r="X431" s="12"/>
      <c r="Y431" s="13"/>
      <c r="Z431" s="138">
        <f t="shared" si="42"/>
        <v>14736.842105263158</v>
      </c>
      <c r="AA431" s="15"/>
      <c r="AB431" s="1" t="s">
        <v>112</v>
      </c>
      <c r="AC431" s="10" t="s">
        <v>1013</v>
      </c>
      <c r="AD431" s="4" t="s">
        <v>125</v>
      </c>
      <c r="AE431" s="91" t="s">
        <v>297</v>
      </c>
      <c r="AF431" s="19" t="e">
        <f t="shared" si="17"/>
        <v>#VALUE!</v>
      </c>
      <c r="AG431" s="291">
        <v>43509</v>
      </c>
      <c r="AH431" s="1" t="s">
        <v>1322</v>
      </c>
      <c r="AI431" s="10">
        <v>396</v>
      </c>
      <c r="AJ431" s="93">
        <v>43445</v>
      </c>
      <c r="AK431" s="1">
        <v>19500</v>
      </c>
      <c r="AL431" s="1" t="s">
        <v>122</v>
      </c>
      <c r="AM431" s="69">
        <v>396</v>
      </c>
      <c r="AN431" s="291">
        <v>43445</v>
      </c>
      <c r="AP431" s="1" t="s">
        <v>1863</v>
      </c>
      <c r="AR431" s="10"/>
      <c r="AS431" s="1">
        <f t="shared" si="14"/>
        <v>0</v>
      </c>
      <c r="AT431" s="1" t="s">
        <v>112</v>
      </c>
      <c r="AU431" s="291">
        <v>43476</v>
      </c>
      <c r="AV431" s="134">
        <f t="shared" si="30"/>
        <v>4763.1578947368416</v>
      </c>
      <c r="AW431">
        <f t="shared" si="38"/>
        <v>1</v>
      </c>
    </row>
    <row r="432" spans="1:71" ht="15.75" customHeight="1">
      <c r="A432" s="1"/>
      <c r="B432" s="1" t="s">
        <v>103</v>
      </c>
      <c r="C432" s="1" t="s">
        <v>714</v>
      </c>
      <c r="D432" s="1" t="s">
        <v>1605</v>
      </c>
      <c r="E432" s="1" t="s">
        <v>790</v>
      </c>
      <c r="G432" s="149" t="s">
        <v>1850</v>
      </c>
      <c r="I432" s="150" t="s">
        <v>1867</v>
      </c>
      <c r="J432" s="293">
        <v>43445</v>
      </c>
      <c r="K432" s="152">
        <f t="shared" si="20"/>
        <v>12</v>
      </c>
      <c r="L432" s="149" t="s">
        <v>1852</v>
      </c>
      <c r="M432" s="151">
        <v>43445</v>
      </c>
      <c r="N432" s="149" t="s">
        <v>1853</v>
      </c>
      <c r="O432" s="149" t="s">
        <v>1854</v>
      </c>
      <c r="P432" s="151">
        <v>43445</v>
      </c>
      <c r="Q432" s="1" t="s">
        <v>1868</v>
      </c>
      <c r="R432" s="1" t="s">
        <v>389</v>
      </c>
      <c r="S432" s="10" t="s">
        <v>71</v>
      </c>
      <c r="T432" s="299">
        <v>43446</v>
      </c>
      <c r="U432" s="10">
        <v>14000</v>
      </c>
      <c r="V432" s="12" t="s">
        <v>441</v>
      </c>
      <c r="W432" s="1" t="s">
        <v>122</v>
      </c>
      <c r="X432" s="12"/>
      <c r="Y432" s="13"/>
      <c r="Z432" s="138">
        <f t="shared" si="42"/>
        <v>14736.842105263158</v>
      </c>
      <c r="AA432" s="15"/>
      <c r="AB432" s="1" t="s">
        <v>71</v>
      </c>
      <c r="AC432" s="10" t="s">
        <v>1013</v>
      </c>
      <c r="AD432" s="1" t="s">
        <v>201</v>
      </c>
      <c r="AE432" s="91" t="s">
        <v>297</v>
      </c>
      <c r="AF432" s="19" t="e">
        <f t="shared" si="17"/>
        <v>#VALUE!</v>
      </c>
      <c r="AG432" s="291">
        <v>43483</v>
      </c>
      <c r="AH432" s="1" t="s">
        <v>1626</v>
      </c>
      <c r="AI432" s="10">
        <v>399</v>
      </c>
      <c r="AJ432" s="93">
        <v>43445</v>
      </c>
      <c r="AK432" s="1">
        <v>19500</v>
      </c>
      <c r="AL432" s="1" t="s">
        <v>122</v>
      </c>
      <c r="AM432" s="69">
        <v>399</v>
      </c>
      <c r="AN432" s="291">
        <v>43445</v>
      </c>
      <c r="AP432" s="1" t="s">
        <v>1805</v>
      </c>
      <c r="AR432" s="10"/>
      <c r="AS432" s="1">
        <f t="shared" si="14"/>
        <v>0</v>
      </c>
      <c r="AT432" s="1" t="s">
        <v>112</v>
      </c>
      <c r="AU432" s="291">
        <v>43483</v>
      </c>
      <c r="AV432" s="134">
        <f t="shared" si="30"/>
        <v>4763.1578947368416</v>
      </c>
      <c r="AW432">
        <f t="shared" si="38"/>
        <v>1</v>
      </c>
    </row>
    <row r="433" spans="1:71" ht="15.75" customHeight="1">
      <c r="A433" s="1"/>
      <c r="B433" s="1" t="s">
        <v>103</v>
      </c>
      <c r="C433" s="1" t="s">
        <v>714</v>
      </c>
      <c r="D433" s="1" t="s">
        <v>1605</v>
      </c>
      <c r="E433" s="1" t="s">
        <v>790</v>
      </c>
      <c r="G433" s="149" t="s">
        <v>1850</v>
      </c>
      <c r="I433" s="150" t="s">
        <v>1869</v>
      </c>
      <c r="J433" s="293">
        <v>43445</v>
      </c>
      <c r="K433" s="152">
        <f t="shared" si="20"/>
        <v>12</v>
      </c>
      <c r="L433" s="149" t="s">
        <v>1852</v>
      </c>
      <c r="M433" s="151">
        <v>43445</v>
      </c>
      <c r="N433" s="149" t="s">
        <v>1853</v>
      </c>
      <c r="O433" s="149" t="s">
        <v>1854</v>
      </c>
      <c r="P433" s="151">
        <v>43445</v>
      </c>
      <c r="Q433" s="1" t="s">
        <v>1870</v>
      </c>
      <c r="S433" s="10"/>
      <c r="T433" s="299"/>
      <c r="U433" s="10">
        <v>11300</v>
      </c>
      <c r="V433" s="12" t="s">
        <v>441</v>
      </c>
      <c r="W433" s="1" t="s">
        <v>122</v>
      </c>
      <c r="X433" s="12"/>
      <c r="Y433" s="13"/>
      <c r="Z433" s="154">
        <v>11300</v>
      </c>
      <c r="AA433" s="15"/>
      <c r="AB433" s="1" t="s">
        <v>112</v>
      </c>
      <c r="AC433" s="10" t="s">
        <v>1013</v>
      </c>
      <c r="AD433" s="1" t="s">
        <v>201</v>
      </c>
      <c r="AE433" s="91" t="s">
        <v>297</v>
      </c>
      <c r="AF433" s="19" t="e">
        <f t="shared" si="17"/>
        <v>#VALUE!</v>
      </c>
      <c r="AG433" s="295">
        <v>43497</v>
      </c>
      <c r="AI433" s="10">
        <v>400</v>
      </c>
      <c r="AJ433" s="93">
        <v>43445</v>
      </c>
      <c r="AK433" s="1">
        <v>19500</v>
      </c>
      <c r="AL433" s="1" t="s">
        <v>122</v>
      </c>
      <c r="AM433" s="69">
        <v>400</v>
      </c>
      <c r="AN433" s="291">
        <v>43445</v>
      </c>
      <c r="AP433" s="1" t="s">
        <v>1790</v>
      </c>
      <c r="AR433" s="10"/>
      <c r="AS433" s="1">
        <f t="shared" si="14"/>
        <v>0</v>
      </c>
      <c r="AT433" s="1" t="s">
        <v>112</v>
      </c>
      <c r="AU433" s="291">
        <v>43483</v>
      </c>
      <c r="AV433" s="134">
        <f t="shared" si="30"/>
        <v>8200</v>
      </c>
      <c r="AW433">
        <f t="shared" si="38"/>
        <v>1</v>
      </c>
    </row>
    <row r="434" spans="1:71" ht="15.75" customHeight="1">
      <c r="A434" s="1"/>
      <c r="B434" s="1" t="s">
        <v>103</v>
      </c>
      <c r="C434" s="1" t="s">
        <v>714</v>
      </c>
      <c r="D434" s="1" t="s">
        <v>1605</v>
      </c>
      <c r="E434" s="1" t="s">
        <v>790</v>
      </c>
      <c r="G434" s="149" t="s">
        <v>1850</v>
      </c>
      <c r="I434" s="150" t="s">
        <v>1871</v>
      </c>
      <c r="J434" s="293">
        <v>43445</v>
      </c>
      <c r="K434" s="152">
        <f t="shared" si="20"/>
        <v>12</v>
      </c>
      <c r="L434" s="149" t="s">
        <v>1852</v>
      </c>
      <c r="M434" s="151">
        <v>43445</v>
      </c>
      <c r="N434" s="149" t="s">
        <v>1853</v>
      </c>
      <c r="O434" s="149" t="s">
        <v>1854</v>
      </c>
      <c r="P434" s="151">
        <v>43445</v>
      </c>
      <c r="Q434" s="1" t="s">
        <v>1872</v>
      </c>
      <c r="S434" s="10"/>
      <c r="T434" s="299"/>
      <c r="U434" s="86">
        <v>12500</v>
      </c>
      <c r="V434" s="12" t="s">
        <v>441</v>
      </c>
      <c r="W434" s="1" t="s">
        <v>122</v>
      </c>
      <c r="X434" s="12"/>
      <c r="Y434" s="13"/>
      <c r="Z434" s="138">
        <f t="shared" ref="Z434:Z435" si="43">U434/0.95</f>
        <v>13157.894736842105</v>
      </c>
      <c r="AA434" s="15"/>
      <c r="AB434" s="4" t="s">
        <v>71</v>
      </c>
      <c r="AC434" s="10" t="s">
        <v>1013</v>
      </c>
      <c r="AD434" s="1" t="s">
        <v>201</v>
      </c>
      <c r="AE434" s="86" t="s">
        <v>297</v>
      </c>
      <c r="AF434" s="19" t="e">
        <f t="shared" si="17"/>
        <v>#VALUE!</v>
      </c>
      <c r="AG434" s="295">
        <v>43460</v>
      </c>
      <c r="AH434" s="4" t="s">
        <v>1773</v>
      </c>
      <c r="AI434" s="10">
        <v>417</v>
      </c>
      <c r="AJ434" s="93">
        <v>43810</v>
      </c>
      <c r="AK434" s="1">
        <v>19500</v>
      </c>
      <c r="AL434" s="1" t="s">
        <v>122</v>
      </c>
      <c r="AM434" s="69">
        <v>417</v>
      </c>
      <c r="AN434" s="291">
        <v>43810</v>
      </c>
      <c r="AP434" s="1" t="s">
        <v>1873</v>
      </c>
      <c r="AR434" s="10"/>
      <c r="AS434" s="1">
        <f t="shared" si="14"/>
        <v>0</v>
      </c>
      <c r="AT434" s="1" t="s">
        <v>112</v>
      </c>
      <c r="AU434" s="291">
        <v>43488</v>
      </c>
      <c r="AV434" s="134">
        <f t="shared" si="30"/>
        <v>6342.105263157895</v>
      </c>
      <c r="AW434">
        <f t="shared" si="38"/>
        <v>1</v>
      </c>
    </row>
    <row r="435" spans="1:71" ht="15.75" customHeight="1">
      <c r="A435" s="1"/>
      <c r="B435" s="1" t="s">
        <v>103</v>
      </c>
      <c r="C435" s="1" t="s">
        <v>714</v>
      </c>
      <c r="D435" s="1" t="s">
        <v>402</v>
      </c>
      <c r="E435" s="1" t="s">
        <v>790</v>
      </c>
      <c r="G435" s="149" t="s">
        <v>1850</v>
      </c>
      <c r="I435" s="150" t="s">
        <v>1874</v>
      </c>
      <c r="J435" s="293">
        <v>43445</v>
      </c>
      <c r="K435" s="152">
        <f t="shared" si="20"/>
        <v>12</v>
      </c>
      <c r="L435" s="149" t="s">
        <v>1852</v>
      </c>
      <c r="M435" s="151">
        <v>43445</v>
      </c>
      <c r="N435" s="149" t="s">
        <v>1853</v>
      </c>
      <c r="O435" s="149" t="s">
        <v>1854</v>
      </c>
      <c r="P435" s="151">
        <v>43445</v>
      </c>
      <c r="Q435" s="1" t="s">
        <v>452</v>
      </c>
      <c r="R435" s="1">
        <v>1238</v>
      </c>
      <c r="S435" s="10" t="s">
        <v>71</v>
      </c>
      <c r="T435" s="299">
        <v>43446</v>
      </c>
      <c r="U435" s="10">
        <v>14000</v>
      </c>
      <c r="V435" s="12" t="s">
        <v>441</v>
      </c>
      <c r="W435" s="1" t="s">
        <v>122</v>
      </c>
      <c r="X435" s="12"/>
      <c r="Y435" s="13"/>
      <c r="Z435" s="138">
        <f t="shared" si="43"/>
        <v>14736.842105263158</v>
      </c>
      <c r="AA435" s="15"/>
      <c r="AB435" s="1" t="s">
        <v>71</v>
      </c>
      <c r="AC435" s="10" t="s">
        <v>1013</v>
      </c>
      <c r="AD435" s="1" t="s">
        <v>201</v>
      </c>
      <c r="AE435" s="91" t="s">
        <v>297</v>
      </c>
      <c r="AF435" s="19" t="e">
        <f t="shared" si="17"/>
        <v>#VALUE!</v>
      </c>
      <c r="AG435" s="291">
        <v>43504</v>
      </c>
      <c r="AH435" s="1" t="s">
        <v>1322</v>
      </c>
      <c r="AI435" s="10">
        <v>418</v>
      </c>
      <c r="AJ435" s="93">
        <v>43810</v>
      </c>
      <c r="AK435" s="1">
        <v>19500</v>
      </c>
      <c r="AL435" s="1" t="s">
        <v>122</v>
      </c>
      <c r="AM435" s="69">
        <v>418</v>
      </c>
      <c r="AN435" s="291">
        <v>43810</v>
      </c>
      <c r="AP435" s="1" t="s">
        <v>1790</v>
      </c>
      <c r="AR435" s="10"/>
      <c r="AS435" s="1">
        <f t="shared" si="14"/>
        <v>0</v>
      </c>
      <c r="AT435" s="1" t="s">
        <v>112</v>
      </c>
      <c r="AU435" s="291">
        <v>43488</v>
      </c>
      <c r="AV435" s="134">
        <f t="shared" si="30"/>
        <v>4763.1578947368416</v>
      </c>
      <c r="AW435">
        <f t="shared" si="38"/>
        <v>1</v>
      </c>
    </row>
    <row r="436" spans="1:71" ht="15.75" customHeight="1">
      <c r="A436" s="1"/>
      <c r="B436" s="1" t="s">
        <v>103</v>
      </c>
      <c r="C436" s="1" t="s">
        <v>714</v>
      </c>
      <c r="D436" s="1" t="s">
        <v>402</v>
      </c>
      <c r="E436" s="1" t="s">
        <v>790</v>
      </c>
      <c r="G436" s="149" t="s">
        <v>1850</v>
      </c>
      <c r="I436" s="150" t="s">
        <v>1875</v>
      </c>
      <c r="J436" s="293">
        <v>43445</v>
      </c>
      <c r="K436" s="152">
        <f t="shared" si="20"/>
        <v>12</v>
      </c>
      <c r="L436" s="149" t="s">
        <v>1852</v>
      </c>
      <c r="M436" s="151">
        <v>43446</v>
      </c>
      <c r="N436" s="149" t="s">
        <v>1853</v>
      </c>
      <c r="O436" s="149" t="s">
        <v>1854</v>
      </c>
      <c r="P436" s="151">
        <v>43446</v>
      </c>
      <c r="Q436" s="1" t="s">
        <v>1876</v>
      </c>
      <c r="R436" s="1">
        <v>2642</v>
      </c>
      <c r="S436" s="10" t="s">
        <v>71</v>
      </c>
      <c r="T436" s="299">
        <v>43813</v>
      </c>
      <c r="U436" s="10">
        <v>15000</v>
      </c>
      <c r="V436" s="12" t="s">
        <v>121</v>
      </c>
      <c r="W436" s="1" t="s">
        <v>122</v>
      </c>
      <c r="X436" s="12"/>
      <c r="Y436" s="13"/>
      <c r="Z436" s="154">
        <v>15000</v>
      </c>
      <c r="AA436" s="15"/>
      <c r="AC436" s="10" t="s">
        <v>1013</v>
      </c>
      <c r="AD436" s="1" t="s">
        <v>201</v>
      </c>
      <c r="AE436" s="10" t="s">
        <v>297</v>
      </c>
      <c r="AF436" s="19" t="e">
        <f t="shared" si="17"/>
        <v>#VALUE!</v>
      </c>
      <c r="AG436" s="291">
        <v>43479</v>
      </c>
      <c r="AI436" s="10">
        <v>460</v>
      </c>
      <c r="AJ436" s="93">
        <v>43811</v>
      </c>
      <c r="AK436" s="1">
        <v>19500</v>
      </c>
      <c r="AL436" s="1" t="s">
        <v>122</v>
      </c>
      <c r="AM436" s="69">
        <v>460</v>
      </c>
      <c r="AN436" s="291">
        <v>43811</v>
      </c>
      <c r="AP436" s="1" t="s">
        <v>1877</v>
      </c>
      <c r="AR436" s="10"/>
      <c r="AS436" s="1">
        <f t="shared" si="14"/>
        <v>0</v>
      </c>
      <c r="AT436" s="1" t="s">
        <v>112</v>
      </c>
      <c r="AU436" s="291">
        <v>43488</v>
      </c>
      <c r="AV436" s="134">
        <f t="shared" si="30"/>
        <v>4500</v>
      </c>
      <c r="AW436">
        <f t="shared" si="38"/>
        <v>1</v>
      </c>
    </row>
    <row r="437" spans="1:71" ht="15.75" customHeight="1">
      <c r="A437" s="1"/>
      <c r="B437" s="1" t="s">
        <v>103</v>
      </c>
      <c r="C437" s="101" t="s">
        <v>714</v>
      </c>
      <c r="D437" s="101" t="s">
        <v>402</v>
      </c>
      <c r="E437" s="101" t="s">
        <v>790</v>
      </c>
      <c r="F437" s="101"/>
      <c r="G437" s="155" t="s">
        <v>1850</v>
      </c>
      <c r="H437" s="101"/>
      <c r="I437" s="156" t="s">
        <v>1878</v>
      </c>
      <c r="J437" s="294">
        <v>43447</v>
      </c>
      <c r="K437" s="158">
        <f t="shared" si="20"/>
        <v>12</v>
      </c>
      <c r="L437" s="155" t="s">
        <v>1852</v>
      </c>
      <c r="M437" s="157">
        <v>43447</v>
      </c>
      <c r="N437" s="155" t="s">
        <v>1853</v>
      </c>
      <c r="O437" s="155" t="s">
        <v>1854</v>
      </c>
      <c r="P437" s="157">
        <v>43447</v>
      </c>
      <c r="Q437" s="101" t="s">
        <v>1879</v>
      </c>
      <c r="R437" s="101"/>
      <c r="S437" s="106"/>
      <c r="T437" s="302"/>
      <c r="U437" s="106">
        <v>0</v>
      </c>
      <c r="V437" s="107" t="s">
        <v>441</v>
      </c>
      <c r="W437" s="101" t="s">
        <v>122</v>
      </c>
      <c r="X437" s="107"/>
      <c r="Y437" s="108"/>
      <c r="Z437" s="159">
        <f t="shared" ref="Z437:Z438" si="44">U437/0.95</f>
        <v>0</v>
      </c>
      <c r="AA437" s="109"/>
      <c r="AB437" s="101"/>
      <c r="AC437" s="106" t="s">
        <v>1013</v>
      </c>
      <c r="AD437" s="101" t="s">
        <v>201</v>
      </c>
      <c r="AE437" s="106" t="s">
        <v>126</v>
      </c>
      <c r="AF437" s="110" t="e">
        <f t="shared" si="17"/>
        <v>#VALUE!</v>
      </c>
      <c r="AG437" s="292"/>
      <c r="AH437" s="101"/>
      <c r="AI437" s="106">
        <v>0</v>
      </c>
      <c r="AJ437" s="101"/>
      <c r="AK437" s="101">
        <v>0</v>
      </c>
      <c r="AL437" s="101" t="s">
        <v>122</v>
      </c>
      <c r="AM437" s="101"/>
      <c r="AN437" s="292"/>
      <c r="AO437" s="101"/>
      <c r="AP437" s="101"/>
      <c r="AQ437" s="292"/>
      <c r="AR437" s="106"/>
      <c r="AS437" s="101">
        <f t="shared" si="14"/>
        <v>0</v>
      </c>
      <c r="AT437" s="101" t="s">
        <v>888</v>
      </c>
      <c r="AU437" s="292"/>
      <c r="AV437" s="143">
        <f t="shared" si="30"/>
        <v>0</v>
      </c>
      <c r="AW437" s="101">
        <f t="shared" si="38"/>
        <v>1</v>
      </c>
      <c r="AX437" s="101"/>
      <c r="AY437" s="101"/>
      <c r="AZ437" s="101"/>
      <c r="BA437" s="101"/>
      <c r="BB437" s="101"/>
      <c r="BC437" s="101"/>
      <c r="BD437" s="101"/>
      <c r="BE437" s="185"/>
      <c r="BF437" s="185"/>
      <c r="BG437" s="185"/>
      <c r="BH437" s="185"/>
      <c r="BI437" s="185"/>
      <c r="BJ437" s="101"/>
      <c r="BK437" s="101"/>
      <c r="BL437" s="101"/>
      <c r="BM437" s="101"/>
      <c r="BN437" s="101"/>
      <c r="BO437" s="101"/>
      <c r="BP437" s="101"/>
      <c r="BQ437" s="101"/>
      <c r="BR437" s="101"/>
      <c r="BS437" s="101"/>
    </row>
    <row r="438" spans="1:71" ht="15.75" customHeight="1">
      <c r="A438" s="1"/>
      <c r="B438" s="1" t="s">
        <v>103</v>
      </c>
      <c r="C438" s="1" t="s">
        <v>714</v>
      </c>
      <c r="D438" s="1" t="s">
        <v>1605</v>
      </c>
      <c r="E438" s="1" t="s">
        <v>790</v>
      </c>
      <c r="G438" s="149" t="s">
        <v>1850</v>
      </c>
      <c r="I438" s="150" t="s">
        <v>1880</v>
      </c>
      <c r="J438" s="293">
        <v>43446</v>
      </c>
      <c r="K438" s="152">
        <f t="shared" si="20"/>
        <v>12</v>
      </c>
      <c r="L438" s="149" t="s">
        <v>1852</v>
      </c>
      <c r="M438" s="151">
        <v>43446</v>
      </c>
      <c r="N438" s="149" t="s">
        <v>1853</v>
      </c>
      <c r="O438" s="149" t="s">
        <v>1854</v>
      </c>
      <c r="P438" s="151">
        <v>43446</v>
      </c>
      <c r="Q438" s="30" t="s">
        <v>452</v>
      </c>
      <c r="R438" s="1">
        <v>1240</v>
      </c>
      <c r="S438" s="10" t="s">
        <v>71</v>
      </c>
      <c r="T438" s="299">
        <v>43447</v>
      </c>
      <c r="U438" s="10">
        <v>14000</v>
      </c>
      <c r="V438" s="12" t="s">
        <v>441</v>
      </c>
      <c r="W438" s="1" t="s">
        <v>122</v>
      </c>
      <c r="X438" s="12"/>
      <c r="Y438" s="13"/>
      <c r="Z438" s="138">
        <f t="shared" si="44"/>
        <v>14736.842105263158</v>
      </c>
      <c r="AA438" s="15"/>
      <c r="AB438" s="1" t="s">
        <v>71</v>
      </c>
      <c r="AC438" s="10" t="s">
        <v>1013</v>
      </c>
      <c r="AD438" s="1" t="s">
        <v>201</v>
      </c>
      <c r="AE438" s="91" t="s">
        <v>297</v>
      </c>
      <c r="AF438" s="19" t="e">
        <f t="shared" si="17"/>
        <v>#VALUE!</v>
      </c>
      <c r="AG438" s="291">
        <v>43504</v>
      </c>
      <c r="AH438" s="1" t="s">
        <v>1322</v>
      </c>
      <c r="AI438" s="10">
        <v>419</v>
      </c>
      <c r="AJ438" s="93">
        <v>43811</v>
      </c>
      <c r="AK438" s="1">
        <v>19500</v>
      </c>
      <c r="AL438" s="1" t="s">
        <v>122</v>
      </c>
      <c r="AM438" s="69">
        <v>419</v>
      </c>
      <c r="AN438" s="291">
        <v>43811</v>
      </c>
      <c r="AP438" s="1" t="s">
        <v>1790</v>
      </c>
      <c r="AR438" s="10"/>
      <c r="AS438" s="1">
        <f t="shared" si="14"/>
        <v>0</v>
      </c>
      <c r="AT438" s="1" t="s">
        <v>112</v>
      </c>
      <c r="AU438" s="291">
        <v>43488</v>
      </c>
      <c r="AV438" s="134">
        <f t="shared" si="30"/>
        <v>4763.1578947368416</v>
      </c>
    </row>
    <row r="439" spans="1:71" ht="15.75" customHeight="1">
      <c r="A439" s="1"/>
      <c r="B439" s="1" t="s">
        <v>103</v>
      </c>
      <c r="C439" s="1" t="s">
        <v>714</v>
      </c>
      <c r="D439" s="1" t="s">
        <v>402</v>
      </c>
      <c r="E439" s="1" t="s">
        <v>790</v>
      </c>
      <c r="G439" s="149" t="s">
        <v>1850</v>
      </c>
      <c r="I439" s="150" t="s">
        <v>1881</v>
      </c>
      <c r="J439" s="293">
        <v>43447</v>
      </c>
      <c r="K439" s="152">
        <f t="shared" si="20"/>
        <v>12</v>
      </c>
      <c r="L439" s="149" t="s">
        <v>1852</v>
      </c>
      <c r="M439" s="151">
        <v>43447</v>
      </c>
      <c r="N439" s="149" t="s">
        <v>1853</v>
      </c>
      <c r="O439" s="149" t="s">
        <v>1854</v>
      </c>
      <c r="P439" s="151">
        <v>43447</v>
      </c>
      <c r="Q439" s="160" t="s">
        <v>1879</v>
      </c>
      <c r="R439" s="161">
        <v>222</v>
      </c>
      <c r="S439" s="10"/>
      <c r="T439" s="299">
        <v>43456</v>
      </c>
      <c r="U439" s="10">
        <v>14000</v>
      </c>
      <c r="V439" s="12" t="s">
        <v>441</v>
      </c>
      <c r="W439" s="1" t="s">
        <v>122</v>
      </c>
      <c r="X439" s="12"/>
      <c r="Y439" s="13"/>
      <c r="Z439" s="154">
        <v>14737</v>
      </c>
      <c r="AA439" s="15"/>
      <c r="AB439" s="4" t="s">
        <v>71</v>
      </c>
      <c r="AC439" s="10" t="s">
        <v>1013</v>
      </c>
      <c r="AD439" s="4" t="s">
        <v>125</v>
      </c>
      <c r="AE439" s="86" t="s">
        <v>297</v>
      </c>
      <c r="AF439" s="19" t="e">
        <f t="shared" si="17"/>
        <v>#VALUE!</v>
      </c>
      <c r="AG439" s="295">
        <v>43517</v>
      </c>
      <c r="AI439" s="10">
        <v>461</v>
      </c>
      <c r="AJ439" s="93">
        <v>43812</v>
      </c>
      <c r="AK439" s="1">
        <v>19500</v>
      </c>
      <c r="AL439" s="1" t="s">
        <v>122</v>
      </c>
      <c r="AM439" s="69">
        <v>461</v>
      </c>
      <c r="AN439" s="291">
        <v>43812</v>
      </c>
      <c r="AP439" s="1" t="s">
        <v>1877</v>
      </c>
      <c r="AR439" s="10"/>
      <c r="AS439" s="1">
        <f t="shared" si="14"/>
        <v>0</v>
      </c>
      <c r="AT439" s="1" t="s">
        <v>112</v>
      </c>
      <c r="AU439" s="291">
        <v>43488</v>
      </c>
      <c r="AV439" s="134">
        <f t="shared" si="30"/>
        <v>4763</v>
      </c>
      <c r="AW439">
        <f t="shared" ref="AW439:AW447" si="45">MONTH(AU439)</f>
        <v>1</v>
      </c>
    </row>
    <row r="440" spans="1:71" ht="39" customHeight="1">
      <c r="A440" s="1"/>
      <c r="B440" s="1" t="s">
        <v>103</v>
      </c>
      <c r="C440" s="1" t="s">
        <v>1806</v>
      </c>
      <c r="D440" s="1" t="s">
        <v>402</v>
      </c>
      <c r="E440" s="1" t="s">
        <v>790</v>
      </c>
      <c r="G440" s="8" t="s">
        <v>1882</v>
      </c>
      <c r="I440" s="30" t="s">
        <v>1883</v>
      </c>
      <c r="J440" s="291">
        <v>43446</v>
      </c>
      <c r="K440" s="20">
        <f t="shared" si="20"/>
        <v>12</v>
      </c>
      <c r="L440" s="1" t="s">
        <v>836</v>
      </c>
      <c r="M440" s="93">
        <v>43446</v>
      </c>
      <c r="O440" s="1" t="s">
        <v>1389</v>
      </c>
      <c r="P440" s="93">
        <v>43448</v>
      </c>
      <c r="Q440" s="1" t="s">
        <v>1884</v>
      </c>
      <c r="R440" s="1">
        <v>22</v>
      </c>
      <c r="S440" s="10" t="s">
        <v>71</v>
      </c>
      <c r="T440" s="299">
        <v>43474</v>
      </c>
      <c r="U440" s="10">
        <v>40800</v>
      </c>
      <c r="V440" s="12" t="s">
        <v>121</v>
      </c>
      <c r="W440" s="1" t="s">
        <v>122</v>
      </c>
      <c r="X440" s="12"/>
      <c r="Y440" s="13"/>
      <c r="Z440" s="154">
        <v>40800</v>
      </c>
      <c r="AA440" s="15"/>
      <c r="AB440" s="1" t="s">
        <v>71</v>
      </c>
      <c r="AC440" s="10" t="s">
        <v>1013</v>
      </c>
      <c r="AD440" s="1" t="s">
        <v>201</v>
      </c>
      <c r="AE440" s="10" t="s">
        <v>297</v>
      </c>
      <c r="AF440" s="19" t="e">
        <f t="shared" si="17"/>
        <v>#VALUE!</v>
      </c>
      <c r="AG440" s="291">
        <v>43504</v>
      </c>
      <c r="AI440" s="10">
        <v>469</v>
      </c>
      <c r="AJ440" s="93">
        <v>43811</v>
      </c>
      <c r="AK440" s="1">
        <v>46000</v>
      </c>
      <c r="AL440" s="1" t="s">
        <v>122</v>
      </c>
      <c r="AM440" s="1">
        <v>469</v>
      </c>
      <c r="AN440" s="291">
        <v>43813</v>
      </c>
      <c r="AP440" s="1" t="s">
        <v>1885</v>
      </c>
      <c r="AR440" s="10"/>
      <c r="AS440" s="1">
        <f t="shared" si="14"/>
        <v>0</v>
      </c>
      <c r="AT440" s="4" t="s">
        <v>71</v>
      </c>
      <c r="AU440" s="295" t="s">
        <v>1886</v>
      </c>
      <c r="AV440" s="134">
        <f t="shared" si="30"/>
        <v>5200</v>
      </c>
      <c r="AW440" t="e">
        <f t="shared" si="45"/>
        <v>#VALUE!</v>
      </c>
      <c r="AX440" s="1"/>
      <c r="BC440" s="4"/>
      <c r="BD440" s="4"/>
      <c r="BE440" s="4"/>
      <c r="BF440" s="4"/>
      <c r="BG440" s="4"/>
      <c r="BH440" s="4"/>
      <c r="BI440" s="4"/>
      <c r="BJ440" s="4"/>
      <c r="BK440" s="4"/>
      <c r="BL440" s="87"/>
      <c r="BM440" s="4"/>
      <c r="BN440" s="87"/>
      <c r="BP440" s="87"/>
    </row>
    <row r="441" spans="1:71" ht="15.75" customHeight="1">
      <c r="A441" s="1"/>
      <c r="B441" s="1" t="s">
        <v>103</v>
      </c>
      <c r="C441" s="1" t="s">
        <v>104</v>
      </c>
      <c r="D441" s="1" t="s">
        <v>402</v>
      </c>
      <c r="E441" s="1" t="s">
        <v>790</v>
      </c>
      <c r="G441" s="1" t="s">
        <v>111</v>
      </c>
      <c r="I441" s="30" t="s">
        <v>1887</v>
      </c>
      <c r="J441" s="291">
        <v>43445</v>
      </c>
      <c r="K441" s="20">
        <f t="shared" si="20"/>
        <v>12</v>
      </c>
      <c r="L441" s="1" t="s">
        <v>1389</v>
      </c>
      <c r="M441" s="93">
        <v>43445</v>
      </c>
      <c r="N441" s="1" t="s">
        <v>116</v>
      </c>
      <c r="O441" s="8" t="s">
        <v>809</v>
      </c>
      <c r="P441" s="93">
        <v>43448</v>
      </c>
      <c r="Q441" s="1" t="s">
        <v>1888</v>
      </c>
      <c r="R441" s="1">
        <v>655</v>
      </c>
      <c r="S441" s="10" t="s">
        <v>71</v>
      </c>
      <c r="T441" s="299">
        <v>43448</v>
      </c>
      <c r="U441" s="10">
        <v>16000</v>
      </c>
      <c r="V441" s="12" t="s">
        <v>441</v>
      </c>
      <c r="W441" s="1" t="s">
        <v>122</v>
      </c>
      <c r="X441" s="12"/>
      <c r="Y441" s="13"/>
      <c r="Z441" s="138">
        <f>U441/0.95</f>
        <v>16842.105263157897</v>
      </c>
      <c r="AA441" s="15"/>
      <c r="AB441" s="1" t="s">
        <v>71</v>
      </c>
      <c r="AC441" s="10" t="s">
        <v>1013</v>
      </c>
      <c r="AD441" s="1" t="s">
        <v>201</v>
      </c>
      <c r="AE441" s="91" t="s">
        <v>297</v>
      </c>
      <c r="AF441" s="19" t="e">
        <f t="shared" si="17"/>
        <v>#VALUE!</v>
      </c>
      <c r="AG441" s="291">
        <v>43487</v>
      </c>
      <c r="AH441" s="1" t="s">
        <v>1626</v>
      </c>
      <c r="AI441" s="10">
        <v>455</v>
      </c>
      <c r="AJ441" s="93">
        <v>43810</v>
      </c>
      <c r="AK441" s="1">
        <v>23000</v>
      </c>
      <c r="AL441" s="1" t="s">
        <v>122</v>
      </c>
      <c r="AM441" s="1">
        <v>455</v>
      </c>
      <c r="AN441" s="291">
        <v>43813</v>
      </c>
      <c r="AR441" s="10"/>
      <c r="AS441" s="1">
        <f t="shared" si="14"/>
        <v>0</v>
      </c>
      <c r="AT441" s="1" t="s">
        <v>112</v>
      </c>
      <c r="AU441" s="291">
        <v>43494</v>
      </c>
      <c r="AV441" s="134">
        <f t="shared" si="30"/>
        <v>6157.8947368421032</v>
      </c>
      <c r="AW441">
        <f t="shared" si="45"/>
        <v>1</v>
      </c>
    </row>
    <row r="442" spans="1:71" ht="15.75" customHeight="1">
      <c r="A442" s="1"/>
      <c r="B442" s="1" t="s">
        <v>103</v>
      </c>
      <c r="C442" s="1" t="s">
        <v>1806</v>
      </c>
      <c r="D442" s="1" t="s">
        <v>1605</v>
      </c>
      <c r="E442" s="1" t="s">
        <v>790</v>
      </c>
      <c r="G442" s="8" t="s">
        <v>1889</v>
      </c>
      <c r="I442" s="30" t="s">
        <v>1890</v>
      </c>
      <c r="J442" s="291">
        <v>43444</v>
      </c>
      <c r="K442" s="20">
        <f t="shared" si="20"/>
        <v>12</v>
      </c>
      <c r="L442" s="1" t="s">
        <v>1891</v>
      </c>
      <c r="M442" s="93">
        <v>43445</v>
      </c>
      <c r="N442" s="1" t="s">
        <v>1892</v>
      </c>
      <c r="O442" s="1" t="s">
        <v>1893</v>
      </c>
      <c r="P442" s="93">
        <v>43447</v>
      </c>
      <c r="Q442" s="1" t="s">
        <v>1894</v>
      </c>
      <c r="R442" s="1" t="s">
        <v>1895</v>
      </c>
      <c r="S442" s="10" t="s">
        <v>71</v>
      </c>
      <c r="T442" s="299">
        <v>43810</v>
      </c>
      <c r="U442" s="10">
        <v>29000</v>
      </c>
      <c r="V442" s="12" t="s">
        <v>121</v>
      </c>
      <c r="W442" s="1" t="s">
        <v>122</v>
      </c>
      <c r="X442" s="12"/>
      <c r="Y442" s="13"/>
      <c r="Z442" s="154">
        <v>29000</v>
      </c>
      <c r="AA442" s="15"/>
      <c r="AB442" s="1" t="s">
        <v>71</v>
      </c>
      <c r="AC442" s="10" t="s">
        <v>1013</v>
      </c>
      <c r="AD442" s="1" t="s">
        <v>201</v>
      </c>
      <c r="AE442" s="91" t="s">
        <v>297</v>
      </c>
      <c r="AF442" s="19" t="e">
        <f t="shared" si="17"/>
        <v>#VALUE!</v>
      </c>
      <c r="AG442" s="291">
        <v>43502</v>
      </c>
      <c r="AI442" s="10">
        <v>393</v>
      </c>
      <c r="AJ442" s="93">
        <v>43444</v>
      </c>
      <c r="AK442" s="1">
        <v>33000</v>
      </c>
      <c r="AL442" s="1" t="s">
        <v>122</v>
      </c>
      <c r="AM442" s="1">
        <v>393</v>
      </c>
      <c r="AN442" s="291">
        <v>43812</v>
      </c>
      <c r="AR442" s="10"/>
      <c r="AS442" s="1">
        <f t="shared" si="14"/>
        <v>0</v>
      </c>
      <c r="AT442" s="1" t="s">
        <v>112</v>
      </c>
      <c r="AU442" s="291">
        <v>43458</v>
      </c>
      <c r="AV442" s="134">
        <f t="shared" si="30"/>
        <v>4000</v>
      </c>
      <c r="AW442">
        <f t="shared" si="45"/>
        <v>12</v>
      </c>
    </row>
    <row r="443" spans="1:71" ht="36" customHeight="1">
      <c r="A443" s="4"/>
      <c r="B443" s="4" t="s">
        <v>32</v>
      </c>
      <c r="C443" s="1" t="s">
        <v>1806</v>
      </c>
      <c r="D443" s="1" t="s">
        <v>107</v>
      </c>
      <c r="E443" s="1" t="s">
        <v>790</v>
      </c>
      <c r="G443" s="1" t="s">
        <v>1896</v>
      </c>
      <c r="I443" s="30" t="s">
        <v>1897</v>
      </c>
      <c r="J443" s="291">
        <v>43446</v>
      </c>
      <c r="K443" s="20">
        <f t="shared" si="20"/>
        <v>12</v>
      </c>
      <c r="L443" s="1" t="s">
        <v>1898</v>
      </c>
      <c r="M443" s="93">
        <v>43449</v>
      </c>
      <c r="N443" s="1" t="s">
        <v>1899</v>
      </c>
      <c r="O443" s="1" t="s">
        <v>1900</v>
      </c>
      <c r="P443" s="93">
        <v>43455</v>
      </c>
      <c r="Q443" s="1" t="s">
        <v>1901</v>
      </c>
      <c r="R443" s="1">
        <v>25</v>
      </c>
      <c r="S443" s="10" t="s">
        <v>71</v>
      </c>
      <c r="T443" s="299">
        <v>43813</v>
      </c>
      <c r="U443" s="86">
        <v>248128</v>
      </c>
      <c r="V443" s="12">
        <v>0</v>
      </c>
      <c r="W443" s="1" t="s">
        <v>122</v>
      </c>
      <c r="X443" s="162">
        <v>50000</v>
      </c>
      <c r="Y443" s="144">
        <v>43451</v>
      </c>
      <c r="Z443" s="154">
        <v>248180</v>
      </c>
      <c r="AA443" s="15"/>
      <c r="AB443" s="4" t="s">
        <v>71</v>
      </c>
      <c r="AC443" s="10" t="s">
        <v>1013</v>
      </c>
      <c r="AD443" s="1" t="s">
        <v>201</v>
      </c>
      <c r="AE443" s="86" t="s">
        <v>297</v>
      </c>
      <c r="AF443" s="19" t="e">
        <f t="shared" si="17"/>
        <v>#VALUE!</v>
      </c>
      <c r="AG443" s="295">
        <v>43516</v>
      </c>
      <c r="AI443" s="10">
        <v>392</v>
      </c>
      <c r="AJ443" s="93">
        <v>43816</v>
      </c>
      <c r="AK443" s="1">
        <v>308181</v>
      </c>
      <c r="AL443" s="1" t="s">
        <v>122</v>
      </c>
      <c r="AM443" s="1">
        <v>392</v>
      </c>
      <c r="AN443" s="291">
        <v>43820</v>
      </c>
      <c r="AP443" s="1" t="s">
        <v>1902</v>
      </c>
      <c r="AR443" s="10"/>
      <c r="AS443" s="1">
        <f t="shared" si="14"/>
        <v>0</v>
      </c>
      <c r="AT443" s="163" t="s">
        <v>1903</v>
      </c>
      <c r="AU443" s="295" t="s">
        <v>1904</v>
      </c>
      <c r="AV443" s="134">
        <f t="shared" si="30"/>
        <v>60001</v>
      </c>
      <c r="AW443" t="e">
        <f t="shared" si="45"/>
        <v>#VALUE!</v>
      </c>
      <c r="AY443" s="1"/>
      <c r="AZ443" s="1"/>
      <c r="BA443" s="1">
        <v>6840</v>
      </c>
      <c r="BB443" s="93">
        <v>43820</v>
      </c>
      <c r="BC443" s="1"/>
      <c r="BD443" s="1"/>
      <c r="BE443" s="1"/>
      <c r="BF443" s="1"/>
      <c r="BG443" s="1"/>
      <c r="BH443" s="1"/>
      <c r="BI443" s="1"/>
      <c r="BJ443" s="1"/>
      <c r="BK443" s="1"/>
      <c r="BL443" s="7"/>
      <c r="BM443" s="1"/>
      <c r="BN443" s="7"/>
      <c r="BO443" s="7"/>
      <c r="BP443" s="7"/>
      <c r="BQ443" s="164"/>
    </row>
    <row r="444" spans="1:71" ht="15.75" customHeight="1">
      <c r="A444" s="1"/>
      <c r="B444" s="1" t="s">
        <v>103</v>
      </c>
      <c r="C444" s="1" t="s">
        <v>714</v>
      </c>
      <c r="D444" s="1" t="s">
        <v>1605</v>
      </c>
      <c r="E444" s="1" t="s">
        <v>790</v>
      </c>
      <c r="G444" s="149" t="s">
        <v>1850</v>
      </c>
      <c r="I444" s="150" t="s">
        <v>1905</v>
      </c>
      <c r="J444" s="293">
        <v>43446</v>
      </c>
      <c r="K444" s="152">
        <f t="shared" si="20"/>
        <v>12</v>
      </c>
      <c r="L444" s="149" t="s">
        <v>1852</v>
      </c>
      <c r="M444" s="151">
        <v>43446</v>
      </c>
      <c r="N444" s="149" t="s">
        <v>1853</v>
      </c>
      <c r="O444" s="149" t="s">
        <v>1854</v>
      </c>
      <c r="P444" s="151">
        <v>43446</v>
      </c>
      <c r="Q444" s="1" t="s">
        <v>1906</v>
      </c>
      <c r="S444" s="10"/>
      <c r="T444" s="299"/>
      <c r="U444" s="10">
        <v>15000</v>
      </c>
      <c r="V444" s="12" t="s">
        <v>121</v>
      </c>
      <c r="W444" s="1" t="s">
        <v>122</v>
      </c>
      <c r="X444" s="12"/>
      <c r="Y444" s="13"/>
      <c r="Z444" s="138">
        <v>15000</v>
      </c>
      <c r="AA444" s="15"/>
      <c r="AB444" s="4" t="s">
        <v>71</v>
      </c>
      <c r="AC444" s="10" t="s">
        <v>1013</v>
      </c>
      <c r="AD444" s="1" t="s">
        <v>201</v>
      </c>
      <c r="AE444" s="86" t="s">
        <v>126</v>
      </c>
      <c r="AF444" s="19" t="e">
        <f t="shared" si="17"/>
        <v>#VALUE!</v>
      </c>
      <c r="AG444" s="295">
        <v>43479</v>
      </c>
      <c r="AI444" s="10">
        <v>420</v>
      </c>
      <c r="AJ444" s="93">
        <v>43811</v>
      </c>
      <c r="AK444" s="1">
        <v>19500</v>
      </c>
      <c r="AL444" s="1" t="s">
        <v>122</v>
      </c>
      <c r="AM444" s="69">
        <v>420</v>
      </c>
      <c r="AN444" s="291">
        <v>43811</v>
      </c>
      <c r="AP444" s="1" t="s">
        <v>1873</v>
      </c>
      <c r="AR444" s="10"/>
      <c r="AS444" s="1">
        <f t="shared" si="14"/>
        <v>0</v>
      </c>
      <c r="AT444" s="1" t="s">
        <v>112</v>
      </c>
      <c r="AU444" s="291">
        <v>43488</v>
      </c>
      <c r="AV444" s="134">
        <f t="shared" si="30"/>
        <v>4500</v>
      </c>
      <c r="AW444">
        <f t="shared" si="45"/>
        <v>1</v>
      </c>
    </row>
    <row r="445" spans="1:71" ht="15.75" customHeight="1">
      <c r="A445" s="1"/>
      <c r="B445" s="1" t="s">
        <v>103</v>
      </c>
      <c r="C445" s="1" t="s">
        <v>714</v>
      </c>
      <c r="D445" s="1" t="s">
        <v>1605</v>
      </c>
      <c r="E445" s="1" t="s">
        <v>790</v>
      </c>
      <c r="G445" s="1" t="s">
        <v>1850</v>
      </c>
      <c r="I445" s="150" t="s">
        <v>1907</v>
      </c>
      <c r="J445" s="291">
        <v>43446</v>
      </c>
      <c r="K445" s="20">
        <f t="shared" si="20"/>
        <v>12</v>
      </c>
      <c r="L445" s="149" t="s">
        <v>1852</v>
      </c>
      <c r="M445" s="93">
        <v>43447</v>
      </c>
      <c r="N445" s="149" t="s">
        <v>1853</v>
      </c>
      <c r="O445" s="149" t="s">
        <v>1854</v>
      </c>
      <c r="P445" s="93">
        <v>43447</v>
      </c>
      <c r="Q445" s="1" t="s">
        <v>1908</v>
      </c>
      <c r="R445" s="1">
        <v>373</v>
      </c>
      <c r="S445" s="10" t="s">
        <v>71</v>
      </c>
      <c r="T445" s="299">
        <v>43816</v>
      </c>
      <c r="U445" s="10">
        <v>15000</v>
      </c>
      <c r="V445" s="12" t="s">
        <v>121</v>
      </c>
      <c r="W445" s="1" t="s">
        <v>122</v>
      </c>
      <c r="X445" s="12"/>
      <c r="Y445" s="13"/>
      <c r="Z445" s="138">
        <v>15000</v>
      </c>
      <c r="AA445" s="15"/>
      <c r="AC445" s="10" t="s">
        <v>1013</v>
      </c>
      <c r="AD445" s="1" t="s">
        <v>201</v>
      </c>
      <c r="AE445" s="10" t="s">
        <v>126</v>
      </c>
      <c r="AF445" s="19" t="e">
        <f t="shared" si="17"/>
        <v>#VALUE!</v>
      </c>
      <c r="AG445" s="291">
        <v>43479</v>
      </c>
      <c r="AI445" s="10">
        <v>422</v>
      </c>
      <c r="AJ445" s="93">
        <v>43812</v>
      </c>
      <c r="AK445" s="1">
        <v>19500</v>
      </c>
      <c r="AL445" s="1" t="s">
        <v>122</v>
      </c>
      <c r="AM445" s="69">
        <v>422</v>
      </c>
      <c r="AN445" s="291">
        <v>43812</v>
      </c>
      <c r="AP445" s="1" t="s">
        <v>1790</v>
      </c>
      <c r="AR445" s="10"/>
      <c r="AS445" s="1">
        <f t="shared" si="14"/>
        <v>0</v>
      </c>
      <c r="AT445" s="1" t="s">
        <v>112</v>
      </c>
      <c r="AU445" s="291">
        <v>43488</v>
      </c>
      <c r="AV445" s="134">
        <f t="shared" si="30"/>
        <v>4500</v>
      </c>
      <c r="AW445">
        <f t="shared" si="45"/>
        <v>1</v>
      </c>
    </row>
    <row r="446" spans="1:71" ht="15.75" customHeight="1">
      <c r="A446" s="1"/>
      <c r="B446" s="1" t="s">
        <v>103</v>
      </c>
      <c r="C446" s="1" t="s">
        <v>714</v>
      </c>
      <c r="D446" s="1" t="s">
        <v>402</v>
      </c>
      <c r="E446" s="1" t="s">
        <v>790</v>
      </c>
      <c r="G446" s="1" t="s">
        <v>1850</v>
      </c>
      <c r="I446" s="150" t="s">
        <v>1909</v>
      </c>
      <c r="J446" s="291">
        <v>43447</v>
      </c>
      <c r="K446" s="20">
        <f t="shared" si="20"/>
        <v>12</v>
      </c>
      <c r="L446" s="149" t="s">
        <v>1852</v>
      </c>
      <c r="M446" s="93">
        <v>43447</v>
      </c>
      <c r="N446" s="149" t="s">
        <v>1853</v>
      </c>
      <c r="O446" s="149" t="s">
        <v>1854</v>
      </c>
      <c r="P446" s="93">
        <v>43447</v>
      </c>
      <c r="Q446" s="1" t="s">
        <v>1910</v>
      </c>
      <c r="R446" s="1">
        <v>189</v>
      </c>
      <c r="S446" s="10" t="s">
        <v>71</v>
      </c>
      <c r="T446" s="299">
        <v>43449</v>
      </c>
      <c r="U446" s="10">
        <v>14000</v>
      </c>
      <c r="V446" s="12" t="s">
        <v>441</v>
      </c>
      <c r="W446" s="1" t="s">
        <v>122</v>
      </c>
      <c r="X446" s="12"/>
      <c r="Y446" s="13"/>
      <c r="Z446" s="138">
        <f t="shared" ref="Z446:Z450" si="46">U446/0.95</f>
        <v>14736.842105263158</v>
      </c>
      <c r="AA446" s="15"/>
      <c r="AB446" s="1" t="s">
        <v>71</v>
      </c>
      <c r="AC446" s="10" t="s">
        <v>1013</v>
      </c>
      <c r="AD446" s="1" t="s">
        <v>201</v>
      </c>
      <c r="AE446" s="91" t="s">
        <v>297</v>
      </c>
      <c r="AF446" s="19" t="e">
        <f t="shared" si="17"/>
        <v>#VALUE!</v>
      </c>
      <c r="AG446" s="291">
        <v>43487</v>
      </c>
      <c r="AH446" s="1" t="s">
        <v>1626</v>
      </c>
      <c r="AI446" s="10">
        <v>462</v>
      </c>
      <c r="AJ446" s="93">
        <v>43812</v>
      </c>
      <c r="AK446" s="1">
        <v>19500</v>
      </c>
      <c r="AL446" s="1" t="s">
        <v>122</v>
      </c>
      <c r="AM446" s="69">
        <v>462</v>
      </c>
      <c r="AN446" s="291">
        <v>43812</v>
      </c>
      <c r="AP446" s="1" t="s">
        <v>1877</v>
      </c>
      <c r="AR446" s="10"/>
      <c r="AS446" s="1">
        <f t="shared" si="14"/>
        <v>0</v>
      </c>
      <c r="AT446" s="1" t="s">
        <v>112</v>
      </c>
      <c r="AU446" s="291">
        <v>43488</v>
      </c>
      <c r="AV446" s="134">
        <f t="shared" si="30"/>
        <v>4763.1578947368416</v>
      </c>
      <c r="AW446">
        <f t="shared" si="45"/>
        <v>1</v>
      </c>
    </row>
    <row r="447" spans="1:71" ht="15.75" customHeight="1">
      <c r="A447" s="1"/>
      <c r="B447" s="1" t="s">
        <v>103</v>
      </c>
      <c r="C447" s="1" t="s">
        <v>714</v>
      </c>
      <c r="D447" s="1" t="s">
        <v>402</v>
      </c>
      <c r="E447" s="1" t="s">
        <v>790</v>
      </c>
      <c r="G447" s="1" t="s">
        <v>1850</v>
      </c>
      <c r="I447" s="150" t="s">
        <v>1911</v>
      </c>
      <c r="J447" s="291">
        <v>43447</v>
      </c>
      <c r="K447" s="20">
        <f t="shared" si="20"/>
        <v>12</v>
      </c>
      <c r="L447" s="149" t="s">
        <v>1852</v>
      </c>
      <c r="M447" s="93">
        <v>43447</v>
      </c>
      <c r="N447" s="149" t="s">
        <v>1853</v>
      </c>
      <c r="O447" s="149" t="s">
        <v>1854</v>
      </c>
      <c r="P447" s="93">
        <v>43447</v>
      </c>
      <c r="Q447" s="1" t="s">
        <v>1912</v>
      </c>
      <c r="R447" s="1">
        <v>57</v>
      </c>
      <c r="S447" s="10" t="s">
        <v>71</v>
      </c>
      <c r="T447" s="299">
        <v>43448</v>
      </c>
      <c r="U447" s="10">
        <v>14000</v>
      </c>
      <c r="V447" s="12" t="s">
        <v>441</v>
      </c>
      <c r="W447" s="1" t="s">
        <v>122</v>
      </c>
      <c r="X447" s="12"/>
      <c r="Y447" s="13"/>
      <c r="Z447" s="138">
        <f t="shared" si="46"/>
        <v>14736.842105263158</v>
      </c>
      <c r="AA447" s="15"/>
      <c r="AB447" s="1" t="s">
        <v>71</v>
      </c>
      <c r="AC447" s="10" t="s">
        <v>1013</v>
      </c>
      <c r="AD447" s="1" t="s">
        <v>201</v>
      </c>
      <c r="AE447" s="91" t="s">
        <v>297</v>
      </c>
      <c r="AF447" s="19" t="e">
        <f t="shared" si="17"/>
        <v>#VALUE!</v>
      </c>
      <c r="AG447" s="291">
        <v>43497</v>
      </c>
      <c r="AI447" s="10">
        <v>423</v>
      </c>
      <c r="AJ447" s="93">
        <v>43812</v>
      </c>
      <c r="AK447" s="1">
        <v>19500</v>
      </c>
      <c r="AL447" s="1" t="s">
        <v>122</v>
      </c>
      <c r="AM447" s="69">
        <v>423</v>
      </c>
      <c r="AN447" s="291">
        <v>43812</v>
      </c>
      <c r="AP447" s="1" t="s">
        <v>1790</v>
      </c>
      <c r="AR447" s="10"/>
      <c r="AS447" s="1">
        <f t="shared" si="14"/>
        <v>0</v>
      </c>
      <c r="AT447" s="1" t="s">
        <v>112</v>
      </c>
      <c r="AU447" s="291">
        <v>43488</v>
      </c>
      <c r="AV447" s="134">
        <f t="shared" si="30"/>
        <v>4763.1578947368416</v>
      </c>
      <c r="AW447">
        <f t="shared" si="45"/>
        <v>1</v>
      </c>
    </row>
    <row r="448" spans="1:71" ht="15.75" customHeight="1">
      <c r="A448" s="1"/>
      <c r="B448" s="1" t="s">
        <v>103</v>
      </c>
      <c r="C448" s="1" t="s">
        <v>714</v>
      </c>
      <c r="D448" s="1" t="s">
        <v>402</v>
      </c>
      <c r="E448" s="1" t="s">
        <v>790</v>
      </c>
      <c r="G448" s="1" t="s">
        <v>1850</v>
      </c>
      <c r="I448" s="150" t="s">
        <v>1913</v>
      </c>
      <c r="J448" s="291">
        <v>43448</v>
      </c>
      <c r="K448" s="20">
        <f t="shared" si="20"/>
        <v>12</v>
      </c>
      <c r="L448" s="149" t="s">
        <v>1852</v>
      </c>
      <c r="M448" s="93">
        <v>43448</v>
      </c>
      <c r="N448" s="149" t="s">
        <v>1853</v>
      </c>
      <c r="O448" s="149" t="s">
        <v>1854</v>
      </c>
      <c r="P448" s="93">
        <v>43448</v>
      </c>
      <c r="Q448" s="30" t="s">
        <v>452</v>
      </c>
      <c r="R448" s="4">
        <v>1242</v>
      </c>
      <c r="S448" s="10"/>
      <c r="T448" s="299">
        <v>43449</v>
      </c>
      <c r="U448" s="10">
        <v>14000</v>
      </c>
      <c r="V448" s="12" t="s">
        <v>441</v>
      </c>
      <c r="W448" s="1" t="s">
        <v>122</v>
      </c>
      <c r="X448" s="12"/>
      <c r="Y448" s="13"/>
      <c r="Z448" s="138">
        <f t="shared" si="46"/>
        <v>14736.842105263158</v>
      </c>
      <c r="AA448" s="15"/>
      <c r="AB448" s="4" t="s">
        <v>71</v>
      </c>
      <c r="AC448" s="10" t="s">
        <v>1013</v>
      </c>
      <c r="AD448" s="1" t="s">
        <v>201</v>
      </c>
      <c r="AE448" s="86" t="s">
        <v>297</v>
      </c>
      <c r="AF448" s="19" t="e">
        <f t="shared" si="17"/>
        <v>#VALUE!</v>
      </c>
      <c r="AG448" s="295">
        <v>43556</v>
      </c>
      <c r="AH448" s="4" t="s">
        <v>1914</v>
      </c>
      <c r="AI448" s="10">
        <v>424</v>
      </c>
      <c r="AJ448" s="93">
        <v>43812</v>
      </c>
      <c r="AK448" s="1">
        <v>19500</v>
      </c>
      <c r="AL448" s="1" t="s">
        <v>122</v>
      </c>
      <c r="AM448" s="69">
        <v>424</v>
      </c>
      <c r="AN448" s="291">
        <v>43813</v>
      </c>
      <c r="AP448" s="1" t="s">
        <v>1790</v>
      </c>
      <c r="AR448" s="10"/>
      <c r="AS448" s="1">
        <f t="shared" si="14"/>
        <v>0</v>
      </c>
      <c r="AT448" s="1" t="s">
        <v>112</v>
      </c>
      <c r="AU448" s="291">
        <v>43488</v>
      </c>
      <c r="AV448" s="134">
        <f t="shared" si="30"/>
        <v>4763.1578947368416</v>
      </c>
    </row>
    <row r="449" spans="1:71" ht="15.75" customHeight="1">
      <c r="A449" s="1"/>
      <c r="B449" s="1" t="s">
        <v>103</v>
      </c>
      <c r="C449" s="1" t="s">
        <v>148</v>
      </c>
      <c r="D449" s="1" t="s">
        <v>107</v>
      </c>
      <c r="E449" s="1" t="s">
        <v>790</v>
      </c>
      <c r="G449" s="1" t="s">
        <v>149</v>
      </c>
      <c r="I449" s="1" t="s">
        <v>1915</v>
      </c>
      <c r="J449" s="291">
        <v>43447</v>
      </c>
      <c r="K449" s="20">
        <f t="shared" si="20"/>
        <v>12</v>
      </c>
      <c r="L449" s="1" t="s">
        <v>1180</v>
      </c>
      <c r="M449" s="93">
        <v>43451</v>
      </c>
      <c r="N449" s="1" t="s">
        <v>366</v>
      </c>
      <c r="O449" s="1" t="s">
        <v>1916</v>
      </c>
      <c r="P449" s="93">
        <v>43454</v>
      </c>
      <c r="Q449" s="1" t="s">
        <v>1710</v>
      </c>
      <c r="R449" s="1">
        <v>255</v>
      </c>
      <c r="S449" s="10" t="s">
        <v>71</v>
      </c>
      <c r="T449" s="299">
        <v>43454</v>
      </c>
      <c r="U449" s="10">
        <v>26000</v>
      </c>
      <c r="V449" s="12" t="s">
        <v>441</v>
      </c>
      <c r="W449" s="1" t="s">
        <v>122</v>
      </c>
      <c r="X449" s="12"/>
      <c r="Y449" s="13"/>
      <c r="Z449" s="138">
        <f t="shared" si="46"/>
        <v>27368.42105263158</v>
      </c>
      <c r="AA449" s="15"/>
      <c r="AB449" s="1" t="s">
        <v>71</v>
      </c>
      <c r="AC449" s="10" t="s">
        <v>1013</v>
      </c>
      <c r="AD449" s="1" t="s">
        <v>125</v>
      </c>
      <c r="AE449" s="91" t="s">
        <v>297</v>
      </c>
      <c r="AF449" s="19" t="e">
        <f t="shared" si="17"/>
        <v>#VALUE!</v>
      </c>
      <c r="AG449" s="291">
        <v>43497</v>
      </c>
      <c r="AH449" s="1" t="s">
        <v>1322</v>
      </c>
      <c r="AI449" s="10">
        <v>431</v>
      </c>
      <c r="AJ449" s="93">
        <v>43816</v>
      </c>
      <c r="AK449" s="1">
        <v>37000</v>
      </c>
      <c r="AL449" s="1" t="s">
        <v>122</v>
      </c>
      <c r="AM449" s="1">
        <v>431</v>
      </c>
      <c r="AN449" s="291">
        <v>43819</v>
      </c>
      <c r="AP449" s="1" t="s">
        <v>1835</v>
      </c>
      <c r="AR449" s="10"/>
      <c r="AS449" s="1">
        <f t="shared" si="14"/>
        <v>0</v>
      </c>
      <c r="AT449" s="1" t="s">
        <v>112</v>
      </c>
      <c r="AU449" s="291">
        <v>43495</v>
      </c>
      <c r="AV449" s="134">
        <f t="shared" si="30"/>
        <v>9631.5789473684199</v>
      </c>
      <c r="AW449">
        <f t="shared" ref="AW449:AW480" si="47">MONTH(AU449)</f>
        <v>1</v>
      </c>
    </row>
    <row r="450" spans="1:71" ht="15.75" customHeight="1">
      <c r="A450" s="1"/>
      <c r="B450" s="1" t="s">
        <v>103</v>
      </c>
      <c r="C450" s="1" t="s">
        <v>148</v>
      </c>
      <c r="D450" s="1" t="s">
        <v>107</v>
      </c>
      <c r="E450" s="1" t="s">
        <v>790</v>
      </c>
      <c r="G450" s="1" t="s">
        <v>149</v>
      </c>
      <c r="I450" s="1" t="s">
        <v>1917</v>
      </c>
      <c r="J450" s="291">
        <v>43448</v>
      </c>
      <c r="K450" s="20">
        <f t="shared" si="20"/>
        <v>12</v>
      </c>
      <c r="L450" s="1" t="s">
        <v>1918</v>
      </c>
      <c r="M450" s="93">
        <v>43451</v>
      </c>
      <c r="N450" s="1" t="s">
        <v>366</v>
      </c>
      <c r="O450" s="1" t="s">
        <v>1180</v>
      </c>
      <c r="P450" s="93">
        <v>43453</v>
      </c>
      <c r="Q450" s="1" t="s">
        <v>1919</v>
      </c>
      <c r="R450" s="4">
        <v>299</v>
      </c>
      <c r="S450" s="10"/>
      <c r="T450" s="299">
        <v>43453</v>
      </c>
      <c r="U450" s="10">
        <v>17000</v>
      </c>
      <c r="V450" s="12" t="s">
        <v>441</v>
      </c>
      <c r="W450" s="1" t="s">
        <v>122</v>
      </c>
      <c r="X450" s="12"/>
      <c r="Y450" s="13"/>
      <c r="Z450" s="138">
        <f t="shared" si="46"/>
        <v>17894.736842105263</v>
      </c>
      <c r="AA450" s="15"/>
      <c r="AB450" s="4" t="s">
        <v>71</v>
      </c>
      <c r="AC450" s="10" t="s">
        <v>1920</v>
      </c>
      <c r="AD450" s="1" t="s">
        <v>125</v>
      </c>
      <c r="AE450" s="86" t="s">
        <v>297</v>
      </c>
      <c r="AF450" s="19" t="e">
        <f t="shared" si="17"/>
        <v>#VALUE!</v>
      </c>
      <c r="AG450" s="295">
        <v>43517</v>
      </c>
      <c r="AI450" s="10">
        <v>430</v>
      </c>
      <c r="AJ450" s="93">
        <v>43816</v>
      </c>
      <c r="AK450" s="1">
        <v>26000</v>
      </c>
      <c r="AL450" s="1" t="s">
        <v>122</v>
      </c>
      <c r="AM450" s="1">
        <v>430</v>
      </c>
      <c r="AN450" s="291">
        <v>43818</v>
      </c>
      <c r="AP450" s="1" t="s">
        <v>1711</v>
      </c>
      <c r="AR450" s="10"/>
      <c r="AS450" s="1">
        <f t="shared" si="14"/>
        <v>0</v>
      </c>
      <c r="AT450" s="1" t="s">
        <v>112</v>
      </c>
      <c r="AU450" s="291">
        <v>43497</v>
      </c>
      <c r="AV450" s="134">
        <f t="shared" si="30"/>
        <v>8105.2631578947367</v>
      </c>
      <c r="AW450">
        <f t="shared" si="47"/>
        <v>2</v>
      </c>
    </row>
    <row r="451" spans="1:71" ht="15.75" customHeight="1">
      <c r="A451" s="1"/>
      <c r="B451" s="1" t="s">
        <v>32</v>
      </c>
      <c r="C451" s="1" t="s">
        <v>148</v>
      </c>
      <c r="D451" s="1" t="s">
        <v>107</v>
      </c>
      <c r="E451" s="1" t="s">
        <v>790</v>
      </c>
      <c r="G451" s="1" t="s">
        <v>149</v>
      </c>
      <c r="I451" s="1" t="s">
        <v>1921</v>
      </c>
      <c r="J451" s="291">
        <v>43446</v>
      </c>
      <c r="K451" s="20">
        <f t="shared" si="20"/>
        <v>12</v>
      </c>
      <c r="L451" s="1" t="s">
        <v>1180</v>
      </c>
      <c r="M451" s="93">
        <v>43451</v>
      </c>
      <c r="N451" s="1" t="s">
        <v>366</v>
      </c>
      <c r="O451" s="1" t="s">
        <v>1922</v>
      </c>
      <c r="P451" s="93">
        <v>43458</v>
      </c>
      <c r="Q451" s="1" t="s">
        <v>1923</v>
      </c>
      <c r="S451" s="10"/>
      <c r="T451" s="299"/>
      <c r="U451" s="10">
        <v>131250</v>
      </c>
      <c r="V451" s="12">
        <v>0</v>
      </c>
      <c r="W451" s="1" t="s">
        <v>355</v>
      </c>
      <c r="X451" s="12"/>
      <c r="Y451" s="13"/>
      <c r="Z451" s="154">
        <v>131250</v>
      </c>
      <c r="AA451" s="15"/>
      <c r="AB451" s="4" t="s">
        <v>71</v>
      </c>
      <c r="AC451" s="10" t="s">
        <v>1924</v>
      </c>
      <c r="AD451" s="1" t="s">
        <v>201</v>
      </c>
      <c r="AE451" s="86" t="s">
        <v>297</v>
      </c>
      <c r="AF451" s="19" t="e">
        <f t="shared" si="17"/>
        <v>#VALUE!</v>
      </c>
      <c r="AG451" s="295">
        <v>43523</v>
      </c>
      <c r="AI451" s="10">
        <v>451</v>
      </c>
      <c r="AJ451" s="93">
        <v>43816</v>
      </c>
      <c r="AK451" s="1">
        <v>191031</v>
      </c>
      <c r="AL451" s="1" t="s">
        <v>355</v>
      </c>
      <c r="AM451" s="1">
        <v>451</v>
      </c>
      <c r="AN451" s="291">
        <v>43823</v>
      </c>
      <c r="AR451" s="10"/>
      <c r="AS451" s="1">
        <f t="shared" si="14"/>
        <v>0</v>
      </c>
      <c r="AT451" s="1" t="s">
        <v>112</v>
      </c>
      <c r="AU451" s="291">
        <v>43501</v>
      </c>
      <c r="AV451" s="17">
        <v>37500</v>
      </c>
      <c r="AW451">
        <f t="shared" si="47"/>
        <v>2</v>
      </c>
      <c r="AX451" s="4" t="s">
        <v>1925</v>
      </c>
    </row>
    <row r="452" spans="1:71" ht="15.75" customHeight="1">
      <c r="A452" s="1"/>
      <c r="B452" s="1" t="s">
        <v>103</v>
      </c>
      <c r="C452" s="1" t="s">
        <v>714</v>
      </c>
      <c r="D452" s="1" t="s">
        <v>402</v>
      </c>
      <c r="E452" s="1" t="s">
        <v>790</v>
      </c>
      <c r="G452" s="1" t="s">
        <v>1850</v>
      </c>
      <c r="I452" s="150" t="s">
        <v>1926</v>
      </c>
      <c r="J452" s="293">
        <v>43451</v>
      </c>
      <c r="K452" s="152">
        <f t="shared" si="20"/>
        <v>12</v>
      </c>
      <c r="L452" s="149" t="s">
        <v>1852</v>
      </c>
      <c r="M452" s="151">
        <v>43451</v>
      </c>
      <c r="N452" s="149" t="s">
        <v>1853</v>
      </c>
      <c r="O452" s="149" t="s">
        <v>1854</v>
      </c>
      <c r="P452" s="151">
        <v>43451</v>
      </c>
      <c r="Q452" s="1" t="s">
        <v>1927</v>
      </c>
      <c r="R452" s="1">
        <v>114</v>
      </c>
      <c r="S452" s="10" t="s">
        <v>71</v>
      </c>
      <c r="T452" s="299">
        <v>43452</v>
      </c>
      <c r="U452" s="10">
        <v>14000</v>
      </c>
      <c r="V452" s="12" t="s">
        <v>441</v>
      </c>
      <c r="W452" s="1" t="s">
        <v>122</v>
      </c>
      <c r="X452" s="12"/>
      <c r="Y452" s="13"/>
      <c r="Z452" s="138">
        <f>U452/0.95</f>
        <v>14736.842105263158</v>
      </c>
      <c r="AA452" s="15"/>
      <c r="AB452" s="1" t="s">
        <v>71</v>
      </c>
      <c r="AC452" s="10" t="s">
        <v>1013</v>
      </c>
      <c r="AD452" s="1" t="s">
        <v>201</v>
      </c>
      <c r="AE452" s="91" t="s">
        <v>297</v>
      </c>
      <c r="AF452" s="19" t="e">
        <f t="shared" si="17"/>
        <v>#VALUE!</v>
      </c>
      <c r="AG452" s="291">
        <v>43504</v>
      </c>
      <c r="AH452" s="1" t="s">
        <v>1650</v>
      </c>
      <c r="AI452" s="10">
        <v>464</v>
      </c>
      <c r="AJ452" s="93">
        <v>43816</v>
      </c>
      <c r="AK452" s="1">
        <v>19500</v>
      </c>
      <c r="AL452" s="1" t="s">
        <v>122</v>
      </c>
      <c r="AM452" s="69">
        <v>464</v>
      </c>
      <c r="AN452" s="291">
        <v>43816</v>
      </c>
      <c r="AP452" s="1" t="s">
        <v>1877</v>
      </c>
      <c r="AR452" s="10"/>
      <c r="AS452" s="1">
        <f t="shared" si="14"/>
        <v>0</v>
      </c>
      <c r="AT452" s="1" t="s">
        <v>112</v>
      </c>
      <c r="AU452" s="291">
        <v>43488</v>
      </c>
      <c r="AV452" s="134">
        <f t="shared" ref="AV452:AV480" si="48">AK452-Z452</f>
        <v>4763.1578947368416</v>
      </c>
      <c r="AW452">
        <f t="shared" si="47"/>
        <v>1</v>
      </c>
    </row>
    <row r="453" spans="1:71" ht="15.75" customHeight="1">
      <c r="A453" s="1"/>
      <c r="B453" s="1" t="s">
        <v>103</v>
      </c>
      <c r="C453" s="1" t="s">
        <v>714</v>
      </c>
      <c r="D453" s="1" t="s">
        <v>402</v>
      </c>
      <c r="E453" s="1" t="s">
        <v>790</v>
      </c>
      <c r="G453" s="1" t="s">
        <v>1850</v>
      </c>
      <c r="I453" s="150" t="s">
        <v>1928</v>
      </c>
      <c r="J453" s="293">
        <v>43451</v>
      </c>
      <c r="K453" s="152">
        <f t="shared" si="20"/>
        <v>12</v>
      </c>
      <c r="L453" s="149" t="s">
        <v>1852</v>
      </c>
      <c r="M453" s="151">
        <v>43451</v>
      </c>
      <c r="N453" s="149" t="s">
        <v>1853</v>
      </c>
      <c r="O453" s="149" t="s">
        <v>1854</v>
      </c>
      <c r="P453" s="151">
        <v>43451</v>
      </c>
      <c r="Q453" s="160" t="s">
        <v>1929</v>
      </c>
      <c r="R453" s="161">
        <v>15</v>
      </c>
      <c r="S453" s="10"/>
      <c r="T453" s="299">
        <v>43503</v>
      </c>
      <c r="U453" s="10">
        <v>15000</v>
      </c>
      <c r="V453" s="12" t="s">
        <v>121</v>
      </c>
      <c r="W453" s="1" t="s">
        <v>122</v>
      </c>
      <c r="X453" s="12"/>
      <c r="Y453" s="13"/>
      <c r="Z453" s="154">
        <v>15000</v>
      </c>
      <c r="AA453" s="15"/>
      <c r="AC453" s="10" t="s">
        <v>1013</v>
      </c>
      <c r="AD453" s="1" t="s">
        <v>201</v>
      </c>
      <c r="AE453" s="10" t="s">
        <v>297</v>
      </c>
      <c r="AF453" s="19" t="e">
        <f t="shared" si="17"/>
        <v>#VALUE!</v>
      </c>
      <c r="AG453" s="291">
        <v>43503</v>
      </c>
      <c r="AI453" s="10">
        <v>466</v>
      </c>
      <c r="AJ453" s="93">
        <v>43817</v>
      </c>
      <c r="AK453" s="1">
        <v>19500</v>
      </c>
      <c r="AL453" s="1" t="s">
        <v>122</v>
      </c>
      <c r="AM453" s="69">
        <v>466</v>
      </c>
      <c r="AN453" s="291">
        <v>43817</v>
      </c>
      <c r="AR453" s="10"/>
      <c r="AS453" s="1">
        <f t="shared" si="14"/>
        <v>0</v>
      </c>
      <c r="AT453" s="1" t="s">
        <v>112</v>
      </c>
      <c r="AU453" s="291">
        <v>43488</v>
      </c>
      <c r="AV453" s="134">
        <f t="shared" si="48"/>
        <v>4500</v>
      </c>
      <c r="AW453">
        <f t="shared" si="47"/>
        <v>1</v>
      </c>
    </row>
    <row r="454" spans="1:71" ht="15.75" customHeight="1">
      <c r="A454" s="1"/>
      <c r="B454" s="1" t="s">
        <v>103</v>
      </c>
      <c r="C454" s="1" t="s">
        <v>1836</v>
      </c>
      <c r="D454" s="1" t="s">
        <v>402</v>
      </c>
      <c r="E454" s="1" t="s">
        <v>790</v>
      </c>
      <c r="G454" s="1" t="s">
        <v>1930</v>
      </c>
      <c r="I454" s="150" t="s">
        <v>1931</v>
      </c>
      <c r="J454" s="293">
        <v>43451</v>
      </c>
      <c r="K454" s="152">
        <f t="shared" si="20"/>
        <v>12</v>
      </c>
      <c r="L454" s="149" t="s">
        <v>1841</v>
      </c>
      <c r="M454" s="151">
        <v>43451</v>
      </c>
      <c r="N454" s="149" t="s">
        <v>1853</v>
      </c>
      <c r="O454" s="149" t="s">
        <v>1932</v>
      </c>
      <c r="P454" s="151">
        <v>43817</v>
      </c>
      <c r="Q454" s="1" t="s">
        <v>1933</v>
      </c>
      <c r="R454" s="1">
        <v>2063</v>
      </c>
      <c r="S454" s="10" t="s">
        <v>71</v>
      </c>
      <c r="T454" s="299">
        <v>43816</v>
      </c>
      <c r="U454" s="10">
        <v>15000</v>
      </c>
      <c r="V454" s="12" t="s">
        <v>121</v>
      </c>
      <c r="W454" s="1" t="s">
        <v>122</v>
      </c>
      <c r="X454" s="12"/>
      <c r="Y454" s="13"/>
      <c r="Z454" s="138">
        <v>15000</v>
      </c>
      <c r="AA454" s="15"/>
      <c r="AB454" s="1" t="s">
        <v>71</v>
      </c>
      <c r="AC454" s="10" t="s">
        <v>1013</v>
      </c>
      <c r="AD454" s="1" t="s">
        <v>201</v>
      </c>
      <c r="AE454" s="10" t="s">
        <v>297</v>
      </c>
      <c r="AF454" s="19" t="e">
        <f t="shared" si="17"/>
        <v>#VALUE!</v>
      </c>
      <c r="AG454" s="291">
        <v>43816</v>
      </c>
      <c r="AI454" s="10">
        <v>394</v>
      </c>
      <c r="AJ454" s="93">
        <v>43816</v>
      </c>
      <c r="AK454" s="1">
        <v>18000</v>
      </c>
      <c r="AL454" s="1" t="s">
        <v>122</v>
      </c>
      <c r="AM454" s="1">
        <v>394</v>
      </c>
      <c r="AN454" s="291">
        <v>43817</v>
      </c>
      <c r="AR454" s="10"/>
      <c r="AS454" s="1">
        <f t="shared" si="14"/>
        <v>0</v>
      </c>
      <c r="AT454" s="1" t="s">
        <v>71</v>
      </c>
      <c r="AU454" s="291">
        <v>43823</v>
      </c>
      <c r="AV454" s="134">
        <f t="shared" si="48"/>
        <v>3000</v>
      </c>
      <c r="AW454">
        <f t="shared" si="47"/>
        <v>12</v>
      </c>
    </row>
    <row r="455" spans="1:71" ht="15.75" customHeight="1">
      <c r="A455" s="1"/>
      <c r="B455" s="1" t="s">
        <v>103</v>
      </c>
      <c r="C455" s="1" t="s">
        <v>714</v>
      </c>
      <c r="D455" s="1" t="s">
        <v>402</v>
      </c>
      <c r="E455" s="1" t="s">
        <v>790</v>
      </c>
      <c r="G455" s="1" t="s">
        <v>1850</v>
      </c>
      <c r="I455" s="150" t="s">
        <v>1934</v>
      </c>
      <c r="J455" s="291">
        <v>43451</v>
      </c>
      <c r="K455" s="152">
        <f t="shared" si="20"/>
        <v>12</v>
      </c>
      <c r="L455" s="149" t="s">
        <v>1852</v>
      </c>
      <c r="M455" s="151">
        <v>43451</v>
      </c>
      <c r="N455" s="149" t="s">
        <v>1853</v>
      </c>
      <c r="O455" s="149" t="s">
        <v>1854</v>
      </c>
      <c r="P455" s="151">
        <v>43451</v>
      </c>
      <c r="Q455" s="1" t="s">
        <v>1935</v>
      </c>
      <c r="R455" s="1">
        <v>46</v>
      </c>
      <c r="S455" s="10" t="s">
        <v>71</v>
      </c>
      <c r="T455" s="299">
        <v>43454</v>
      </c>
      <c r="U455" s="10">
        <v>14000</v>
      </c>
      <c r="V455" s="12" t="s">
        <v>441</v>
      </c>
      <c r="W455" s="1" t="s">
        <v>122</v>
      </c>
      <c r="X455" s="12"/>
      <c r="Y455" s="13"/>
      <c r="Z455" s="138">
        <f t="shared" ref="Z455:Z456" si="49">U455/0.95</f>
        <v>14736.842105263158</v>
      </c>
      <c r="AA455" s="15"/>
      <c r="AB455" s="1" t="s">
        <v>71</v>
      </c>
      <c r="AC455" s="10" t="s">
        <v>1013</v>
      </c>
      <c r="AD455" s="1" t="s">
        <v>201</v>
      </c>
      <c r="AE455" s="91" t="s">
        <v>297</v>
      </c>
      <c r="AF455" s="19" t="e">
        <f t="shared" si="17"/>
        <v>#VALUE!</v>
      </c>
      <c r="AG455" s="291">
        <v>43504</v>
      </c>
      <c r="AH455" s="1" t="s">
        <v>1322</v>
      </c>
      <c r="AI455" s="10">
        <v>463</v>
      </c>
      <c r="AJ455" s="93">
        <v>43816</v>
      </c>
      <c r="AK455" s="1">
        <v>19500</v>
      </c>
      <c r="AL455" s="1" t="s">
        <v>122</v>
      </c>
      <c r="AM455" s="69">
        <v>463</v>
      </c>
      <c r="AN455" s="291">
        <v>43816</v>
      </c>
      <c r="AP455" s="1" t="s">
        <v>1877</v>
      </c>
      <c r="AR455" s="10"/>
      <c r="AS455" s="1">
        <f t="shared" si="14"/>
        <v>0</v>
      </c>
      <c r="AT455" s="1" t="s">
        <v>112</v>
      </c>
      <c r="AU455" s="291">
        <v>43488</v>
      </c>
      <c r="AV455" s="134">
        <f t="shared" si="48"/>
        <v>4763.1578947368416</v>
      </c>
      <c r="AW455">
        <f t="shared" si="47"/>
        <v>1</v>
      </c>
    </row>
    <row r="456" spans="1:71" ht="15.75" customHeight="1">
      <c r="A456" s="1"/>
      <c r="B456" s="1" t="s">
        <v>103</v>
      </c>
      <c r="C456" s="1" t="s">
        <v>714</v>
      </c>
      <c r="D456" s="1" t="s">
        <v>402</v>
      </c>
      <c r="E456" s="1" t="s">
        <v>790</v>
      </c>
      <c r="G456" s="1" t="s">
        <v>1850</v>
      </c>
      <c r="I456" s="150" t="s">
        <v>1936</v>
      </c>
      <c r="J456" s="291">
        <v>43451</v>
      </c>
      <c r="K456" s="152">
        <f t="shared" si="20"/>
        <v>12</v>
      </c>
      <c r="L456" s="149" t="s">
        <v>1852</v>
      </c>
      <c r="M456" s="151">
        <v>43451</v>
      </c>
      <c r="N456" s="149" t="s">
        <v>1853</v>
      </c>
      <c r="O456" s="149" t="s">
        <v>1854</v>
      </c>
      <c r="P456" s="151">
        <v>43451</v>
      </c>
      <c r="Q456" s="30" t="s">
        <v>452</v>
      </c>
      <c r="R456" s="4">
        <v>1252</v>
      </c>
      <c r="S456" s="86" t="s">
        <v>71</v>
      </c>
      <c r="T456" s="299">
        <v>43452</v>
      </c>
      <c r="U456" s="10">
        <v>14000</v>
      </c>
      <c r="V456" s="12" t="s">
        <v>441</v>
      </c>
      <c r="W456" s="1" t="s">
        <v>122</v>
      </c>
      <c r="X456" s="12"/>
      <c r="Y456" s="13"/>
      <c r="Z456" s="138">
        <f t="shared" si="49"/>
        <v>14736.842105263158</v>
      </c>
      <c r="AA456" s="15"/>
      <c r="AB456" s="4" t="s">
        <v>71</v>
      </c>
      <c r="AC456" s="10" t="s">
        <v>1013</v>
      </c>
      <c r="AD456" s="1" t="s">
        <v>201</v>
      </c>
      <c r="AE456" s="86" t="s">
        <v>297</v>
      </c>
      <c r="AF456" s="19" t="e">
        <f t="shared" si="17"/>
        <v>#VALUE!</v>
      </c>
      <c r="AG456" s="295">
        <v>43538</v>
      </c>
      <c r="AH456" s="4" t="s">
        <v>1914</v>
      </c>
      <c r="AI456" s="10">
        <v>425</v>
      </c>
      <c r="AJ456" s="93">
        <v>43816</v>
      </c>
      <c r="AK456" s="1">
        <v>19500</v>
      </c>
      <c r="AL456" s="1" t="s">
        <v>122</v>
      </c>
      <c r="AM456" s="69">
        <v>425</v>
      </c>
      <c r="AN456" s="291">
        <v>43816</v>
      </c>
      <c r="AP456" s="1" t="s">
        <v>1790</v>
      </c>
      <c r="AR456" s="10"/>
      <c r="AS456" s="1">
        <f t="shared" si="14"/>
        <v>0</v>
      </c>
      <c r="AT456" s="1" t="s">
        <v>112</v>
      </c>
      <c r="AU456" s="291">
        <v>43488</v>
      </c>
      <c r="AV456" s="134">
        <f t="shared" si="48"/>
        <v>4763.1578947368416</v>
      </c>
      <c r="AW456">
        <f t="shared" si="47"/>
        <v>1</v>
      </c>
    </row>
    <row r="457" spans="1:71" ht="15.75" customHeight="1">
      <c r="A457" s="1"/>
      <c r="B457" s="1" t="s">
        <v>103</v>
      </c>
      <c r="C457" s="1" t="s">
        <v>714</v>
      </c>
      <c r="D457" s="1" t="s">
        <v>402</v>
      </c>
      <c r="E457" s="1" t="s">
        <v>790</v>
      </c>
      <c r="G457" s="1" t="s">
        <v>1850</v>
      </c>
      <c r="I457" s="150" t="s">
        <v>1937</v>
      </c>
      <c r="J457" s="291">
        <v>43452</v>
      </c>
      <c r="K457" s="152">
        <f t="shared" si="20"/>
        <v>12</v>
      </c>
      <c r="L457" s="149" t="s">
        <v>1852</v>
      </c>
      <c r="M457" s="151">
        <v>43451</v>
      </c>
      <c r="N457" s="149" t="s">
        <v>1853</v>
      </c>
      <c r="O457" s="149" t="s">
        <v>1854</v>
      </c>
      <c r="P457" s="151">
        <v>43452</v>
      </c>
      <c r="Q457" s="1" t="s">
        <v>1908</v>
      </c>
      <c r="R457" s="1">
        <v>376</v>
      </c>
      <c r="S457" s="10" t="s">
        <v>71</v>
      </c>
      <c r="T457" s="299">
        <v>43818</v>
      </c>
      <c r="U457" s="10">
        <v>15000</v>
      </c>
      <c r="V457" s="12" t="s">
        <v>121</v>
      </c>
      <c r="W457" s="1" t="s">
        <v>122</v>
      </c>
      <c r="X457" s="12"/>
      <c r="Y457" s="13"/>
      <c r="Z457" s="154">
        <v>15000</v>
      </c>
      <c r="AA457" s="15"/>
      <c r="AC457" s="10" t="s">
        <v>1013</v>
      </c>
      <c r="AD457" s="1" t="s">
        <v>201</v>
      </c>
      <c r="AE457" s="10" t="s">
        <v>126</v>
      </c>
      <c r="AF457" s="19" t="e">
        <f t="shared" si="17"/>
        <v>#VALUE!</v>
      </c>
      <c r="AG457" s="291">
        <v>43479</v>
      </c>
      <c r="AI457" s="10">
        <v>465</v>
      </c>
      <c r="AJ457" s="93">
        <v>43817</v>
      </c>
      <c r="AK457" s="1">
        <v>19500</v>
      </c>
      <c r="AL457" s="1" t="s">
        <v>122</v>
      </c>
      <c r="AM457" s="69">
        <v>465</v>
      </c>
      <c r="AN457" s="291">
        <v>43817</v>
      </c>
      <c r="AP457" s="1" t="s">
        <v>1877</v>
      </c>
      <c r="AR457" s="10"/>
      <c r="AS457" s="1">
        <f t="shared" si="14"/>
        <v>0</v>
      </c>
      <c r="AT457" s="1" t="s">
        <v>112</v>
      </c>
      <c r="AU457" s="291">
        <v>43488</v>
      </c>
      <c r="AV457" s="134">
        <f t="shared" si="48"/>
        <v>4500</v>
      </c>
      <c r="AW457">
        <f t="shared" si="47"/>
        <v>1</v>
      </c>
    </row>
    <row r="458" spans="1:71" ht="15.75" customHeight="1">
      <c r="A458" s="1"/>
      <c r="B458" s="1" t="s">
        <v>103</v>
      </c>
      <c r="C458" s="1" t="s">
        <v>714</v>
      </c>
      <c r="D458" s="1" t="s">
        <v>402</v>
      </c>
      <c r="E458" s="1" t="s">
        <v>790</v>
      </c>
      <c r="G458" s="1" t="s">
        <v>1530</v>
      </c>
      <c r="I458" s="150" t="s">
        <v>1938</v>
      </c>
      <c r="J458" s="291">
        <v>43448</v>
      </c>
      <c r="K458" s="152">
        <f t="shared" si="20"/>
        <v>12</v>
      </c>
      <c r="L458" s="1" t="s">
        <v>1686</v>
      </c>
      <c r="M458" s="93">
        <v>43448</v>
      </c>
      <c r="N458" s="1" t="s">
        <v>1727</v>
      </c>
      <c r="O458" s="1" t="s">
        <v>1939</v>
      </c>
      <c r="P458" s="93">
        <v>43449</v>
      </c>
      <c r="Q458" s="1" t="s">
        <v>1940</v>
      </c>
      <c r="R458" s="1" t="s">
        <v>451</v>
      </c>
      <c r="S458" s="10" t="s">
        <v>71</v>
      </c>
      <c r="T458" s="299">
        <v>43452</v>
      </c>
      <c r="U458" s="10">
        <v>14000</v>
      </c>
      <c r="V458" s="12" t="s">
        <v>441</v>
      </c>
      <c r="W458" s="1" t="s">
        <v>122</v>
      </c>
      <c r="X458" s="12"/>
      <c r="Y458" s="13"/>
      <c r="Z458" s="138">
        <f>U458/0.95</f>
        <v>14736.842105263158</v>
      </c>
      <c r="AA458" s="15"/>
      <c r="AB458" s="1" t="s">
        <v>71</v>
      </c>
      <c r="AC458" s="10" t="s">
        <v>1013</v>
      </c>
      <c r="AD458" s="1" t="s">
        <v>201</v>
      </c>
      <c r="AE458" s="91" t="s">
        <v>297</v>
      </c>
      <c r="AF458" s="19" t="e">
        <f t="shared" si="17"/>
        <v>#VALUE!</v>
      </c>
      <c r="AG458" s="291">
        <v>43504</v>
      </c>
      <c r="AH458" s="1" t="s">
        <v>1322</v>
      </c>
      <c r="AI458" s="10">
        <v>432</v>
      </c>
      <c r="AJ458" s="93">
        <v>43813</v>
      </c>
      <c r="AK458" s="1">
        <v>12000</v>
      </c>
      <c r="AL458" s="1" t="s">
        <v>122</v>
      </c>
      <c r="AM458" s="1">
        <v>432</v>
      </c>
      <c r="AN458" s="291">
        <v>43814</v>
      </c>
      <c r="AP458" s="1" t="s">
        <v>1805</v>
      </c>
      <c r="AR458" s="10"/>
      <c r="AS458" s="1">
        <f t="shared" si="14"/>
        <v>0</v>
      </c>
      <c r="AT458" s="4" t="s">
        <v>71</v>
      </c>
      <c r="AU458" s="295">
        <v>43574</v>
      </c>
      <c r="AV458" s="134">
        <f t="shared" si="48"/>
        <v>-2736.8421052631584</v>
      </c>
      <c r="AW458">
        <f t="shared" si="47"/>
        <v>4</v>
      </c>
    </row>
    <row r="459" spans="1:71" ht="15.75" customHeight="1">
      <c r="A459" s="1"/>
      <c r="B459" s="1" t="s">
        <v>103</v>
      </c>
      <c r="C459" s="101" t="s">
        <v>1434</v>
      </c>
      <c r="D459" s="101" t="s">
        <v>402</v>
      </c>
      <c r="E459" s="101" t="s">
        <v>790</v>
      </c>
      <c r="F459" s="101"/>
      <c r="G459" s="101" t="s">
        <v>1845</v>
      </c>
      <c r="H459" s="101"/>
      <c r="I459" s="156" t="s">
        <v>1941</v>
      </c>
      <c r="J459" s="292">
        <v>43453</v>
      </c>
      <c r="K459" s="158">
        <f t="shared" si="20"/>
        <v>12</v>
      </c>
      <c r="L459" s="101" t="s">
        <v>1942</v>
      </c>
      <c r="M459" s="128">
        <v>43453</v>
      </c>
      <c r="N459" s="101" t="s">
        <v>1943</v>
      </c>
      <c r="O459" s="101" t="s">
        <v>1944</v>
      </c>
      <c r="P459" s="128">
        <v>43453</v>
      </c>
      <c r="Q459" s="101" t="s">
        <v>1945</v>
      </c>
      <c r="R459" s="101"/>
      <c r="S459" s="106"/>
      <c r="T459" s="302"/>
      <c r="U459" s="106">
        <v>0</v>
      </c>
      <c r="V459" s="107" t="s">
        <v>121</v>
      </c>
      <c r="W459" s="101" t="s">
        <v>122</v>
      </c>
      <c r="X459" s="107"/>
      <c r="Y459" s="108"/>
      <c r="Z459" s="165">
        <v>0</v>
      </c>
      <c r="AA459" s="109"/>
      <c r="AB459" s="101"/>
      <c r="AC459" s="106" t="s">
        <v>1013</v>
      </c>
      <c r="AD459" s="101" t="s">
        <v>201</v>
      </c>
      <c r="AE459" s="106" t="s">
        <v>297</v>
      </c>
      <c r="AF459" s="110" t="e">
        <f t="shared" si="17"/>
        <v>#VALUE!</v>
      </c>
      <c r="AG459" s="292"/>
      <c r="AH459" s="101"/>
      <c r="AI459" s="106"/>
      <c r="AJ459" s="101"/>
      <c r="AK459" s="101">
        <v>0</v>
      </c>
      <c r="AL459" s="101" t="s">
        <v>122</v>
      </c>
      <c r="AM459" s="101"/>
      <c r="AN459" s="292"/>
      <c r="AO459" s="101"/>
      <c r="AP459" s="101"/>
      <c r="AQ459" s="292"/>
      <c r="AR459" s="106"/>
      <c r="AS459" s="101">
        <f t="shared" si="14"/>
        <v>0</v>
      </c>
      <c r="AT459" s="101" t="s">
        <v>888</v>
      </c>
      <c r="AU459" s="292"/>
      <c r="AV459" s="143">
        <f t="shared" si="48"/>
        <v>0</v>
      </c>
      <c r="AW459" s="101">
        <f t="shared" si="47"/>
        <v>1</v>
      </c>
      <c r="AX459" s="101"/>
      <c r="AY459" s="101"/>
      <c r="AZ459" s="101"/>
      <c r="BA459" s="101"/>
      <c r="BB459" s="101"/>
      <c r="BC459" s="101"/>
      <c r="BD459" s="101"/>
      <c r="BE459" s="185"/>
      <c r="BF459" s="185"/>
      <c r="BG459" s="185"/>
      <c r="BH459" s="185"/>
      <c r="BI459" s="185"/>
      <c r="BJ459" s="101"/>
      <c r="BK459" s="101"/>
      <c r="BL459" s="101"/>
      <c r="BM459" s="101"/>
      <c r="BN459" s="101"/>
      <c r="BO459" s="101"/>
      <c r="BP459" s="101"/>
      <c r="BQ459" s="101"/>
      <c r="BR459" s="101"/>
      <c r="BS459" s="101"/>
    </row>
    <row r="460" spans="1:71" ht="15.75" customHeight="1">
      <c r="A460" s="1"/>
      <c r="B460" s="1" t="s">
        <v>103</v>
      </c>
      <c r="C460" s="1" t="s">
        <v>714</v>
      </c>
      <c r="D460" s="1" t="s">
        <v>402</v>
      </c>
      <c r="E460" s="1" t="s">
        <v>790</v>
      </c>
      <c r="G460" s="1" t="s">
        <v>1850</v>
      </c>
      <c r="I460" s="150" t="s">
        <v>1946</v>
      </c>
      <c r="J460" s="291">
        <v>43453</v>
      </c>
      <c r="K460" s="152">
        <f t="shared" si="20"/>
        <v>12</v>
      </c>
      <c r="L460" s="149" t="s">
        <v>1852</v>
      </c>
      <c r="M460" s="151">
        <v>43451</v>
      </c>
      <c r="N460" s="149" t="s">
        <v>1853</v>
      </c>
      <c r="O460" s="149" t="s">
        <v>1854</v>
      </c>
      <c r="P460" s="151">
        <v>43453</v>
      </c>
      <c r="Q460" s="1" t="s">
        <v>1947</v>
      </c>
      <c r="R460" s="4">
        <v>5</v>
      </c>
      <c r="S460" s="10"/>
      <c r="T460" s="299">
        <v>43455</v>
      </c>
      <c r="U460" s="10">
        <v>14000</v>
      </c>
      <c r="V460" s="12" t="s">
        <v>441</v>
      </c>
      <c r="W460" s="1" t="s">
        <v>122</v>
      </c>
      <c r="X460" s="12"/>
      <c r="Y460" s="13"/>
      <c r="Z460" s="138">
        <f>U460/0.95</f>
        <v>14736.842105263158</v>
      </c>
      <c r="AA460" s="15"/>
      <c r="AB460" s="4" t="s">
        <v>71</v>
      </c>
      <c r="AC460" s="10" t="s">
        <v>1013</v>
      </c>
      <c r="AD460" s="4" t="s">
        <v>125</v>
      </c>
      <c r="AE460" s="86" t="s">
        <v>297</v>
      </c>
      <c r="AF460" s="19" t="e">
        <f t="shared" si="17"/>
        <v>#VALUE!</v>
      </c>
      <c r="AG460" s="295">
        <v>43523</v>
      </c>
      <c r="AI460" s="10">
        <v>467</v>
      </c>
      <c r="AJ460" s="93">
        <v>43818</v>
      </c>
      <c r="AK460" s="1">
        <v>19500</v>
      </c>
      <c r="AL460" s="1" t="s">
        <v>122</v>
      </c>
      <c r="AM460" s="69">
        <v>467</v>
      </c>
      <c r="AN460" s="291">
        <v>43818</v>
      </c>
      <c r="AP460" s="1" t="s">
        <v>1877</v>
      </c>
      <c r="AR460" s="10"/>
      <c r="AS460" s="1">
        <f t="shared" si="14"/>
        <v>0</v>
      </c>
      <c r="AT460" s="1" t="s">
        <v>112</v>
      </c>
      <c r="AU460" s="291">
        <v>43488</v>
      </c>
      <c r="AV460" s="134">
        <f t="shared" si="48"/>
        <v>4763.1578947368416</v>
      </c>
      <c r="AW460">
        <f t="shared" si="47"/>
        <v>1</v>
      </c>
    </row>
    <row r="461" spans="1:71" ht="15.75" customHeight="1">
      <c r="A461" s="1"/>
      <c r="B461" s="1" t="s">
        <v>103</v>
      </c>
      <c r="C461" s="1" t="s">
        <v>104</v>
      </c>
      <c r="D461" s="1" t="s">
        <v>107</v>
      </c>
      <c r="E461" s="1" t="s">
        <v>790</v>
      </c>
      <c r="G461" s="1" t="s">
        <v>268</v>
      </c>
      <c r="I461" s="150" t="s">
        <v>1948</v>
      </c>
      <c r="J461" s="291">
        <v>43453</v>
      </c>
      <c r="K461" s="152">
        <f t="shared" si="20"/>
        <v>12</v>
      </c>
      <c r="L461" s="1" t="s">
        <v>1949</v>
      </c>
      <c r="M461" s="93">
        <v>43455</v>
      </c>
      <c r="N461" s="1" t="s">
        <v>271</v>
      </c>
      <c r="O461" s="1" t="s">
        <v>1684</v>
      </c>
      <c r="P461" s="93">
        <v>43458</v>
      </c>
      <c r="Q461" s="1" t="s">
        <v>879</v>
      </c>
      <c r="S461" s="10"/>
      <c r="T461" s="299"/>
      <c r="U461" s="10">
        <v>107000</v>
      </c>
      <c r="V461" s="12" t="s">
        <v>121</v>
      </c>
      <c r="W461" s="1" t="s">
        <v>122</v>
      </c>
      <c r="X461" s="12"/>
      <c r="Y461" s="13"/>
      <c r="Z461" s="154">
        <v>107000</v>
      </c>
      <c r="AA461" s="15"/>
      <c r="AC461" s="10">
        <v>10</v>
      </c>
      <c r="AD461" s="1" t="s">
        <v>125</v>
      </c>
      <c r="AE461" s="10"/>
      <c r="AF461" s="19">
        <f t="shared" si="17"/>
        <v>0</v>
      </c>
      <c r="AI461" s="10">
        <v>435</v>
      </c>
      <c r="AJ461" s="93">
        <v>43820</v>
      </c>
      <c r="AK461" s="1">
        <v>123000</v>
      </c>
      <c r="AL461" s="1" t="s">
        <v>122</v>
      </c>
      <c r="AM461" s="1">
        <v>435</v>
      </c>
      <c r="AN461" s="291">
        <v>43823</v>
      </c>
      <c r="AR461" s="10"/>
      <c r="AS461" s="1">
        <f t="shared" si="14"/>
        <v>0</v>
      </c>
      <c r="AT461" s="4" t="s">
        <v>71</v>
      </c>
      <c r="AU461" s="295">
        <v>43572</v>
      </c>
      <c r="AV461" s="134">
        <f t="shared" si="48"/>
        <v>16000</v>
      </c>
      <c r="AW461">
        <f t="shared" si="47"/>
        <v>4</v>
      </c>
    </row>
    <row r="462" spans="1:71" ht="15.75" customHeight="1">
      <c r="A462" s="4"/>
      <c r="B462" s="1" t="s">
        <v>103</v>
      </c>
      <c r="C462" s="1" t="s">
        <v>104</v>
      </c>
      <c r="D462" s="1" t="s">
        <v>104</v>
      </c>
      <c r="E462" s="1" t="s">
        <v>790</v>
      </c>
      <c r="G462" s="1" t="s">
        <v>111</v>
      </c>
      <c r="I462" s="150" t="s">
        <v>1950</v>
      </c>
      <c r="J462" s="291">
        <v>43453</v>
      </c>
      <c r="K462" s="152">
        <f t="shared" si="20"/>
        <v>12</v>
      </c>
      <c r="L462" s="1" t="s">
        <v>1951</v>
      </c>
      <c r="M462" s="93">
        <v>43454</v>
      </c>
      <c r="N462" s="1" t="s">
        <v>1952</v>
      </c>
      <c r="O462" s="1" t="s">
        <v>1694</v>
      </c>
      <c r="P462" s="93">
        <v>43459</v>
      </c>
      <c r="Q462" s="1" t="s">
        <v>1953</v>
      </c>
      <c r="R462" s="1">
        <v>87</v>
      </c>
      <c r="S462" s="10" t="s">
        <v>71</v>
      </c>
      <c r="T462" s="299">
        <v>43459</v>
      </c>
      <c r="U462" s="10">
        <v>67000</v>
      </c>
      <c r="V462" s="12" t="s">
        <v>441</v>
      </c>
      <c r="W462" s="1" t="s">
        <v>122</v>
      </c>
      <c r="X462" s="12"/>
      <c r="Y462" s="13"/>
      <c r="Z462" s="138">
        <f>U462/0.95</f>
        <v>70526.315789473694</v>
      </c>
      <c r="AA462" s="15"/>
      <c r="AB462" s="1" t="s">
        <v>71</v>
      </c>
      <c r="AC462" s="10" t="s">
        <v>1013</v>
      </c>
      <c r="AD462" s="1" t="s">
        <v>201</v>
      </c>
      <c r="AE462" s="91" t="s">
        <v>297</v>
      </c>
      <c r="AF462" s="19" t="e">
        <f t="shared" si="17"/>
        <v>#VALUE!</v>
      </c>
      <c r="AG462" s="291">
        <v>43490</v>
      </c>
      <c r="AH462" s="1" t="s">
        <v>1699</v>
      </c>
      <c r="AI462" s="10">
        <v>437</v>
      </c>
      <c r="AJ462" s="93">
        <v>43819</v>
      </c>
      <c r="AK462" s="1">
        <v>83000</v>
      </c>
      <c r="AL462" s="1" t="s">
        <v>122</v>
      </c>
      <c r="AM462" s="1">
        <v>437</v>
      </c>
      <c r="AN462" s="291">
        <v>43819</v>
      </c>
      <c r="AR462" s="10"/>
      <c r="AS462" s="1">
        <f t="shared" si="14"/>
        <v>0</v>
      </c>
      <c r="AT462" s="4" t="s">
        <v>1954</v>
      </c>
      <c r="AU462" s="291">
        <v>43494</v>
      </c>
      <c r="AV462" s="134">
        <f t="shared" si="48"/>
        <v>12473.684210526306</v>
      </c>
      <c r="AW462">
        <f t="shared" si="47"/>
        <v>1</v>
      </c>
    </row>
    <row r="463" spans="1:71" ht="15.75" customHeight="1">
      <c r="A463" s="1"/>
      <c r="B463" s="1" t="s">
        <v>103</v>
      </c>
      <c r="C463" s="1" t="s">
        <v>714</v>
      </c>
      <c r="D463" s="1" t="s">
        <v>402</v>
      </c>
      <c r="E463" s="1" t="s">
        <v>790</v>
      </c>
      <c r="G463" s="1" t="s">
        <v>1850</v>
      </c>
      <c r="I463" s="150" t="s">
        <v>1955</v>
      </c>
      <c r="J463" s="291">
        <v>43819</v>
      </c>
      <c r="K463" s="152">
        <f t="shared" si="20"/>
        <v>12</v>
      </c>
      <c r="L463" s="149" t="s">
        <v>1852</v>
      </c>
      <c r="M463" s="151">
        <v>43820</v>
      </c>
      <c r="N463" s="149" t="s">
        <v>1853</v>
      </c>
      <c r="O463" s="149" t="s">
        <v>1854</v>
      </c>
      <c r="P463" s="151">
        <v>43820</v>
      </c>
      <c r="Q463" s="166" t="s">
        <v>1929</v>
      </c>
      <c r="R463" s="4">
        <v>16</v>
      </c>
      <c r="S463" s="10"/>
      <c r="T463" s="299">
        <v>43503</v>
      </c>
      <c r="U463" s="10">
        <v>15000</v>
      </c>
      <c r="V463" s="12" t="s">
        <v>121</v>
      </c>
      <c r="W463" s="1" t="s">
        <v>122</v>
      </c>
      <c r="X463" s="12"/>
      <c r="Y463" s="13"/>
      <c r="Z463" s="154">
        <v>15000</v>
      </c>
      <c r="AA463" s="15"/>
      <c r="AC463" s="10" t="s">
        <v>1013</v>
      </c>
      <c r="AD463" s="1" t="s">
        <v>201</v>
      </c>
      <c r="AE463" s="10" t="s">
        <v>297</v>
      </c>
      <c r="AF463" s="19" t="e">
        <f t="shared" si="17"/>
        <v>#VALUE!</v>
      </c>
      <c r="AG463" s="291">
        <v>43503</v>
      </c>
      <c r="AI463" s="10">
        <v>468</v>
      </c>
      <c r="AJ463" s="93">
        <v>43820</v>
      </c>
      <c r="AK463" s="1">
        <v>19500</v>
      </c>
      <c r="AL463" s="1" t="s">
        <v>122</v>
      </c>
      <c r="AM463" s="69">
        <v>468</v>
      </c>
      <c r="AN463" s="291">
        <v>43820</v>
      </c>
      <c r="AP463" s="1" t="s">
        <v>1877</v>
      </c>
      <c r="AR463" s="10"/>
      <c r="AS463" s="1">
        <f t="shared" si="14"/>
        <v>0</v>
      </c>
      <c r="AT463" s="1" t="s">
        <v>112</v>
      </c>
      <c r="AU463" s="291">
        <v>43488</v>
      </c>
      <c r="AV463" s="134">
        <f t="shared" si="48"/>
        <v>4500</v>
      </c>
      <c r="AW463">
        <f t="shared" si="47"/>
        <v>1</v>
      </c>
    </row>
    <row r="464" spans="1:71" ht="15.75" customHeight="1">
      <c r="A464" s="1"/>
      <c r="B464" s="1" t="s">
        <v>32</v>
      </c>
      <c r="C464" s="1" t="s">
        <v>148</v>
      </c>
      <c r="E464" s="1" t="s">
        <v>109</v>
      </c>
      <c r="G464" s="1" t="s">
        <v>149</v>
      </c>
      <c r="I464" s="150" t="s">
        <v>1956</v>
      </c>
      <c r="J464" s="291">
        <v>43805</v>
      </c>
      <c r="K464" s="152">
        <f t="shared" si="20"/>
        <v>12</v>
      </c>
      <c r="L464" s="1" t="s">
        <v>1957</v>
      </c>
      <c r="M464" s="7">
        <v>43805</v>
      </c>
      <c r="N464" s="1" t="s">
        <v>116</v>
      </c>
      <c r="O464" s="1" t="s">
        <v>185</v>
      </c>
      <c r="P464" s="93">
        <v>43825</v>
      </c>
      <c r="Q464" s="167" t="s">
        <v>1958</v>
      </c>
      <c r="R464" s="4">
        <v>923</v>
      </c>
      <c r="S464" s="86" t="s">
        <v>71</v>
      </c>
      <c r="T464" s="299">
        <v>43456</v>
      </c>
      <c r="U464" s="10">
        <v>5400</v>
      </c>
      <c r="V464" s="12">
        <v>0</v>
      </c>
      <c r="W464" s="1" t="s">
        <v>355</v>
      </c>
      <c r="X464" s="12"/>
      <c r="Y464" s="13"/>
      <c r="Z464" s="138">
        <f t="shared" ref="Z464:Z468" si="50">U464*76</f>
        <v>410400</v>
      </c>
      <c r="AA464" s="15"/>
      <c r="AB464" s="4" t="s">
        <v>71</v>
      </c>
      <c r="AC464" s="10">
        <v>30</v>
      </c>
      <c r="AD464" s="1" t="s">
        <v>201</v>
      </c>
      <c r="AE464" s="86" t="s">
        <v>126</v>
      </c>
      <c r="AF464" s="19" t="e">
        <f t="shared" si="17"/>
        <v>#VALUE!</v>
      </c>
      <c r="AG464" s="295">
        <v>43508</v>
      </c>
      <c r="AI464" s="10">
        <v>452</v>
      </c>
      <c r="AJ464" s="7">
        <v>43805</v>
      </c>
      <c r="AK464" s="1">
        <v>501958</v>
      </c>
      <c r="AL464" s="1" t="s">
        <v>122</v>
      </c>
      <c r="AM464" s="1">
        <v>452</v>
      </c>
      <c r="AN464" s="291">
        <v>43825</v>
      </c>
      <c r="AR464" s="10"/>
      <c r="AS464" s="1">
        <f t="shared" si="14"/>
        <v>0</v>
      </c>
      <c r="AT464" s="1" t="s">
        <v>112</v>
      </c>
      <c r="AU464" s="291">
        <v>43495</v>
      </c>
      <c r="AV464" s="134">
        <f t="shared" si="48"/>
        <v>91558</v>
      </c>
      <c r="AW464">
        <f t="shared" si="47"/>
        <v>1</v>
      </c>
    </row>
    <row r="465" spans="1:71" ht="15.75" customHeight="1">
      <c r="A465" s="1"/>
      <c r="B465" s="1" t="s">
        <v>32</v>
      </c>
      <c r="C465" s="1" t="s">
        <v>148</v>
      </c>
      <c r="E465" s="1" t="s">
        <v>109</v>
      </c>
      <c r="G465" s="1" t="s">
        <v>149</v>
      </c>
      <c r="I465" s="150" t="s">
        <v>1959</v>
      </c>
      <c r="J465" s="291">
        <v>43805</v>
      </c>
      <c r="K465" s="152">
        <f t="shared" si="20"/>
        <v>12</v>
      </c>
      <c r="L465" s="1" t="s">
        <v>1957</v>
      </c>
      <c r="M465" s="7">
        <v>43805</v>
      </c>
      <c r="N465" s="1" t="s">
        <v>116</v>
      </c>
      <c r="O465" s="1" t="s">
        <v>185</v>
      </c>
      <c r="P465" s="93">
        <v>43825</v>
      </c>
      <c r="Q465" s="167" t="s">
        <v>1958</v>
      </c>
      <c r="R465" s="4">
        <v>924</v>
      </c>
      <c r="S465" s="86" t="s">
        <v>71</v>
      </c>
      <c r="T465" s="299">
        <v>43452</v>
      </c>
      <c r="U465" s="10">
        <v>5400</v>
      </c>
      <c r="V465" s="12">
        <v>0</v>
      </c>
      <c r="W465" s="1" t="s">
        <v>355</v>
      </c>
      <c r="X465" s="12"/>
      <c r="Y465" s="13"/>
      <c r="Z465" s="138">
        <f t="shared" si="50"/>
        <v>410400</v>
      </c>
      <c r="AA465" s="15"/>
      <c r="AB465" s="4" t="s">
        <v>71</v>
      </c>
      <c r="AC465" s="10">
        <v>30</v>
      </c>
      <c r="AD465" s="1" t="s">
        <v>201</v>
      </c>
      <c r="AE465" s="86" t="s">
        <v>126</v>
      </c>
      <c r="AF465" s="19" t="e">
        <f t="shared" si="17"/>
        <v>#VALUE!</v>
      </c>
      <c r="AG465" s="295">
        <v>43511</v>
      </c>
      <c r="AI465" s="10">
        <v>453</v>
      </c>
      <c r="AJ465" s="7">
        <v>43805</v>
      </c>
      <c r="AK465" s="1">
        <v>501958</v>
      </c>
      <c r="AL465" s="1" t="s">
        <v>122</v>
      </c>
      <c r="AM465" s="1">
        <v>453</v>
      </c>
      <c r="AN465" s="291">
        <v>43825</v>
      </c>
      <c r="AR465" s="10"/>
      <c r="AS465" s="1">
        <f t="shared" si="14"/>
        <v>0</v>
      </c>
      <c r="AT465" s="1" t="s">
        <v>112</v>
      </c>
      <c r="AU465" s="291">
        <v>43495</v>
      </c>
      <c r="AV465" s="134">
        <f t="shared" si="48"/>
        <v>91558</v>
      </c>
      <c r="AW465">
        <f t="shared" si="47"/>
        <v>1</v>
      </c>
    </row>
    <row r="466" spans="1:71" ht="15.75" customHeight="1">
      <c r="A466" s="1"/>
      <c r="B466" s="1" t="s">
        <v>32</v>
      </c>
      <c r="C466" s="1" t="s">
        <v>148</v>
      </c>
      <c r="E466" s="1" t="s">
        <v>109</v>
      </c>
      <c r="G466" s="1" t="s">
        <v>149</v>
      </c>
      <c r="I466" s="150" t="s">
        <v>1960</v>
      </c>
      <c r="J466" s="291">
        <v>43805</v>
      </c>
      <c r="K466" s="152">
        <f t="shared" si="20"/>
        <v>12</v>
      </c>
      <c r="L466" s="1" t="s">
        <v>1957</v>
      </c>
      <c r="M466" s="7">
        <v>43805</v>
      </c>
      <c r="N466" s="1" t="s">
        <v>116</v>
      </c>
      <c r="O466" s="1" t="s">
        <v>185</v>
      </c>
      <c r="P466" s="93">
        <v>43825</v>
      </c>
      <c r="Q466" s="167" t="s">
        <v>1958</v>
      </c>
      <c r="R466" s="4">
        <v>925</v>
      </c>
      <c r="S466" s="86" t="s">
        <v>71</v>
      </c>
      <c r="T466" s="299">
        <v>43452</v>
      </c>
      <c r="U466" s="10">
        <v>5400</v>
      </c>
      <c r="V466" s="12">
        <v>0</v>
      </c>
      <c r="W466" s="1" t="s">
        <v>355</v>
      </c>
      <c r="X466" s="12"/>
      <c r="Y466" s="13"/>
      <c r="Z466" s="138">
        <f t="shared" si="50"/>
        <v>410400</v>
      </c>
      <c r="AA466" s="15"/>
      <c r="AB466" s="4" t="s">
        <v>71</v>
      </c>
      <c r="AC466" s="10">
        <v>30</v>
      </c>
      <c r="AD466" s="1" t="s">
        <v>201</v>
      </c>
      <c r="AE466" s="86" t="s">
        <v>126</v>
      </c>
      <c r="AF466" s="19" t="e">
        <f t="shared" si="17"/>
        <v>#VALUE!</v>
      </c>
      <c r="AG466" s="295">
        <v>43521</v>
      </c>
      <c r="AI466" s="10">
        <v>454</v>
      </c>
      <c r="AJ466" s="7">
        <v>43805</v>
      </c>
      <c r="AK466" s="1">
        <v>501958</v>
      </c>
      <c r="AL466" s="1" t="s">
        <v>122</v>
      </c>
      <c r="AM466" s="1">
        <v>454</v>
      </c>
      <c r="AN466" s="291">
        <v>43825</v>
      </c>
      <c r="AR466" s="10"/>
      <c r="AS466" s="1">
        <f t="shared" si="14"/>
        <v>0</v>
      </c>
      <c r="AT466" s="1" t="s">
        <v>112</v>
      </c>
      <c r="AU466" s="291">
        <v>43495</v>
      </c>
      <c r="AV466" s="134">
        <f t="shared" si="48"/>
        <v>91558</v>
      </c>
      <c r="AW466">
        <f t="shared" si="47"/>
        <v>1</v>
      </c>
    </row>
    <row r="467" spans="1:71" ht="15.75" customHeight="1">
      <c r="A467" s="4" t="s">
        <v>1968</v>
      </c>
      <c r="B467" s="1" t="s">
        <v>32</v>
      </c>
      <c r="C467" s="1" t="s">
        <v>148</v>
      </c>
      <c r="D467" s="1" t="s">
        <v>107</v>
      </c>
      <c r="E467" s="1" t="s">
        <v>790</v>
      </c>
      <c r="G467" s="1" t="s">
        <v>149</v>
      </c>
      <c r="I467" s="150" t="s">
        <v>1972</v>
      </c>
      <c r="J467" s="291">
        <v>43474</v>
      </c>
      <c r="K467" s="152">
        <f t="shared" si="20"/>
        <v>1</v>
      </c>
      <c r="L467" s="1" t="s">
        <v>1957</v>
      </c>
      <c r="M467" s="7">
        <v>43474</v>
      </c>
      <c r="N467" s="1" t="s">
        <v>116</v>
      </c>
      <c r="O467" s="1" t="s">
        <v>185</v>
      </c>
      <c r="P467" s="1" t="s">
        <v>1974</v>
      </c>
      <c r="Q467" s="1" t="s">
        <v>352</v>
      </c>
      <c r="S467" s="10"/>
      <c r="T467" s="299"/>
      <c r="U467" s="10">
        <v>1750</v>
      </c>
      <c r="V467" s="12">
        <v>0</v>
      </c>
      <c r="W467" s="1" t="s">
        <v>355</v>
      </c>
      <c r="X467" s="12"/>
      <c r="Y467" s="13"/>
      <c r="Z467" s="154">
        <f t="shared" si="50"/>
        <v>133000</v>
      </c>
      <c r="AA467" s="15"/>
      <c r="AC467" s="10">
        <v>30</v>
      </c>
      <c r="AD467" s="1" t="s">
        <v>125</v>
      </c>
      <c r="AE467" s="10"/>
      <c r="AF467" s="19">
        <f t="shared" si="17"/>
        <v>0</v>
      </c>
      <c r="AI467" s="10">
        <v>2</v>
      </c>
      <c r="AJ467" s="137">
        <v>43479</v>
      </c>
      <c r="AK467" s="1">
        <v>2750</v>
      </c>
      <c r="AL467" s="1" t="s">
        <v>355</v>
      </c>
      <c r="AM467" s="4">
        <v>2</v>
      </c>
      <c r="AN467" s="295">
        <v>43488</v>
      </c>
      <c r="AR467" s="10"/>
      <c r="AS467" s="1">
        <f t="shared" si="14"/>
        <v>0</v>
      </c>
      <c r="AT467" s="4" t="s">
        <v>112</v>
      </c>
      <c r="AU467" s="295">
        <v>43522</v>
      </c>
      <c r="AV467" s="134">
        <f t="shared" si="48"/>
        <v>-130250</v>
      </c>
      <c r="AW467">
        <f t="shared" si="47"/>
        <v>2</v>
      </c>
    </row>
    <row r="468" spans="1:71" ht="15.75" customHeight="1">
      <c r="A468" s="4" t="s">
        <v>1968</v>
      </c>
      <c r="B468" s="1" t="s">
        <v>32</v>
      </c>
      <c r="C468" s="1" t="s">
        <v>148</v>
      </c>
      <c r="D468" s="1" t="s">
        <v>107</v>
      </c>
      <c r="E468" s="1" t="s">
        <v>790</v>
      </c>
      <c r="G468" s="1" t="s">
        <v>149</v>
      </c>
      <c r="I468" s="150" t="s">
        <v>1978</v>
      </c>
      <c r="J468" s="291">
        <v>43474</v>
      </c>
      <c r="K468" s="152">
        <f t="shared" si="20"/>
        <v>1</v>
      </c>
      <c r="L468" s="1" t="s">
        <v>1957</v>
      </c>
      <c r="M468" s="7">
        <v>43479</v>
      </c>
      <c r="N468" s="1" t="s">
        <v>116</v>
      </c>
      <c r="O468" s="1" t="s">
        <v>185</v>
      </c>
      <c r="P468" s="7">
        <v>43490</v>
      </c>
      <c r="Q468" s="1" t="s">
        <v>352</v>
      </c>
      <c r="S468" s="10"/>
      <c r="T468" s="299"/>
      <c r="U468" s="10">
        <v>2470</v>
      </c>
      <c r="V468" s="12">
        <v>0</v>
      </c>
      <c r="W468" s="1" t="s">
        <v>355</v>
      </c>
      <c r="X468" s="12"/>
      <c r="Y468" s="13"/>
      <c r="Z468" s="154">
        <f t="shared" si="50"/>
        <v>187720</v>
      </c>
      <c r="AA468" s="15"/>
      <c r="AC468" s="10">
        <v>30</v>
      </c>
      <c r="AD468" s="1" t="s">
        <v>125</v>
      </c>
      <c r="AE468" s="10"/>
      <c r="AF468" s="19">
        <f t="shared" si="17"/>
        <v>0</v>
      </c>
      <c r="AI468" s="10">
        <v>3</v>
      </c>
      <c r="AJ468" s="137">
        <v>43479</v>
      </c>
      <c r="AK468" s="1">
        <v>3470</v>
      </c>
      <c r="AL468" s="1" t="s">
        <v>355</v>
      </c>
      <c r="AM468" s="4">
        <v>3</v>
      </c>
      <c r="AN468" s="295">
        <v>43488</v>
      </c>
      <c r="AR468" s="10"/>
      <c r="AS468" s="1">
        <f t="shared" si="14"/>
        <v>0</v>
      </c>
      <c r="AT468" s="4" t="s">
        <v>71</v>
      </c>
      <c r="AU468" s="295">
        <v>43525</v>
      </c>
      <c r="AV468" s="134">
        <f t="shared" si="48"/>
        <v>-184250</v>
      </c>
      <c r="AW468">
        <f t="shared" si="47"/>
        <v>3</v>
      </c>
    </row>
    <row r="469" spans="1:71" ht="15.75" customHeight="1">
      <c r="A469" s="1"/>
      <c r="B469" s="1" t="s">
        <v>32</v>
      </c>
      <c r="C469" s="1" t="s">
        <v>255</v>
      </c>
      <c r="D469" s="1" t="s">
        <v>107</v>
      </c>
      <c r="E469" s="4" t="s">
        <v>109</v>
      </c>
      <c r="G469" s="1" t="s">
        <v>1990</v>
      </c>
      <c r="I469" s="150" t="s">
        <v>1991</v>
      </c>
      <c r="J469" s="291">
        <v>43480</v>
      </c>
      <c r="K469" s="152">
        <f t="shared" si="20"/>
        <v>1</v>
      </c>
      <c r="L469" s="1" t="s">
        <v>1992</v>
      </c>
      <c r="M469" s="7">
        <v>43482</v>
      </c>
      <c r="N469" s="1" t="s">
        <v>1994</v>
      </c>
      <c r="O469" s="1" t="s">
        <v>1996</v>
      </c>
      <c r="P469" s="1" t="s">
        <v>1997</v>
      </c>
      <c r="Q469" s="1" t="s">
        <v>1998</v>
      </c>
      <c r="R469" s="4">
        <v>3408</v>
      </c>
      <c r="S469" s="86" t="s">
        <v>71</v>
      </c>
      <c r="T469" s="299">
        <v>43489</v>
      </c>
      <c r="U469" s="10">
        <v>2550</v>
      </c>
      <c r="V469" s="12">
        <v>0</v>
      </c>
      <c r="W469" s="1" t="s">
        <v>355</v>
      </c>
      <c r="X469" s="12"/>
      <c r="Y469" s="13"/>
      <c r="Z469" s="154">
        <f>2550*76</f>
        <v>193800</v>
      </c>
      <c r="AA469" s="15"/>
      <c r="AB469" s="4" t="s">
        <v>112</v>
      </c>
      <c r="AC469" s="10" t="s">
        <v>2000</v>
      </c>
      <c r="AD469" s="1" t="s">
        <v>201</v>
      </c>
      <c r="AE469" s="86" t="s">
        <v>126</v>
      </c>
      <c r="AF469" s="19" t="e">
        <f t="shared" si="17"/>
        <v>#VALUE!</v>
      </c>
      <c r="AG469" s="295">
        <v>43521</v>
      </c>
      <c r="AI469" s="10">
        <v>10</v>
      </c>
      <c r="AJ469" s="7">
        <v>43493</v>
      </c>
      <c r="AK469" s="1">
        <v>206009.93</v>
      </c>
      <c r="AL469" s="1" t="s">
        <v>122</v>
      </c>
      <c r="AM469" s="1">
        <v>10</v>
      </c>
      <c r="AN469" s="291">
        <v>43502</v>
      </c>
      <c r="AP469" s="1" t="s">
        <v>2001</v>
      </c>
      <c r="AQ469" s="291">
        <v>43510</v>
      </c>
      <c r="AR469" s="10"/>
      <c r="AS469" s="1">
        <f t="shared" si="14"/>
        <v>0</v>
      </c>
      <c r="AT469" s="4" t="s">
        <v>71</v>
      </c>
      <c r="AU469" s="295">
        <v>43544</v>
      </c>
      <c r="AV469" s="134">
        <f t="shared" si="48"/>
        <v>12209.929999999993</v>
      </c>
      <c r="AW469">
        <f t="shared" si="47"/>
        <v>3</v>
      </c>
    </row>
    <row r="470" spans="1:71" ht="15.75" customHeight="1">
      <c r="A470" s="1"/>
      <c r="B470" s="1" t="s">
        <v>103</v>
      </c>
      <c r="C470" s="1" t="s">
        <v>148</v>
      </c>
      <c r="D470" s="1" t="s">
        <v>107</v>
      </c>
      <c r="E470" s="1" t="s">
        <v>109</v>
      </c>
      <c r="G470" s="1" t="s">
        <v>149</v>
      </c>
      <c r="I470" s="1" t="s">
        <v>2005</v>
      </c>
      <c r="J470" s="291">
        <v>43482</v>
      </c>
      <c r="K470" s="152">
        <f t="shared" si="20"/>
        <v>1</v>
      </c>
      <c r="L470" s="1" t="s">
        <v>166</v>
      </c>
      <c r="M470" s="7">
        <v>43483</v>
      </c>
      <c r="N470" s="1" t="s">
        <v>116</v>
      </c>
      <c r="O470" s="1" t="s">
        <v>2006</v>
      </c>
      <c r="P470" s="7">
        <v>43486</v>
      </c>
      <c r="Q470" s="1" t="s">
        <v>1643</v>
      </c>
      <c r="R470" s="4">
        <v>581</v>
      </c>
      <c r="S470" s="86" t="s">
        <v>71</v>
      </c>
      <c r="T470" s="299">
        <v>43825</v>
      </c>
      <c r="U470" s="10">
        <v>18000</v>
      </c>
      <c r="V470" s="12" t="s">
        <v>441</v>
      </c>
      <c r="W470" s="1" t="s">
        <v>122</v>
      </c>
      <c r="X470" s="12"/>
      <c r="Y470" s="13"/>
      <c r="Z470" s="138">
        <f t="shared" ref="Z470:Z472" si="51">U470/0.94</f>
        <v>19148.936170212768</v>
      </c>
      <c r="AA470" s="15"/>
      <c r="AB470" s="4" t="s">
        <v>71</v>
      </c>
      <c r="AC470" s="10">
        <v>10</v>
      </c>
      <c r="AD470" s="1" t="s">
        <v>125</v>
      </c>
      <c r="AE470" s="10" t="s">
        <v>126</v>
      </c>
      <c r="AF470" s="19" t="e">
        <f t="shared" si="17"/>
        <v>#VALUE!</v>
      </c>
      <c r="AG470" s="291">
        <v>43503</v>
      </c>
      <c r="AI470" s="10">
        <v>1</v>
      </c>
      <c r="AJ470" s="7">
        <v>43486</v>
      </c>
      <c r="AK470" s="1">
        <v>30000</v>
      </c>
      <c r="AL470" s="1" t="s">
        <v>122</v>
      </c>
      <c r="AM470" s="1">
        <v>1</v>
      </c>
      <c r="AN470" s="291">
        <v>43486</v>
      </c>
      <c r="AR470" s="10"/>
      <c r="AS470" s="1">
        <f t="shared" si="14"/>
        <v>0</v>
      </c>
      <c r="AT470" s="1" t="s">
        <v>112</v>
      </c>
      <c r="AU470" s="291">
        <v>43509</v>
      </c>
      <c r="AV470" s="134">
        <f t="shared" si="48"/>
        <v>10851.063829787232</v>
      </c>
      <c r="AW470">
        <f t="shared" si="47"/>
        <v>2</v>
      </c>
    </row>
    <row r="471" spans="1:71" ht="15.75" customHeight="1">
      <c r="A471" s="1"/>
      <c r="B471" s="1" t="s">
        <v>103</v>
      </c>
      <c r="C471" s="101" t="s">
        <v>714</v>
      </c>
      <c r="D471" s="101" t="s">
        <v>1434</v>
      </c>
      <c r="E471" s="101" t="s">
        <v>790</v>
      </c>
      <c r="F471" s="101"/>
      <c r="G471" s="101" t="s">
        <v>1850</v>
      </c>
      <c r="H471" s="101"/>
      <c r="I471" s="101" t="s">
        <v>2012</v>
      </c>
      <c r="J471" s="292">
        <v>43483</v>
      </c>
      <c r="K471" s="158">
        <f t="shared" si="20"/>
        <v>1</v>
      </c>
      <c r="L471" s="101" t="s">
        <v>2013</v>
      </c>
      <c r="M471" s="103">
        <v>43484</v>
      </c>
      <c r="N471" s="101" t="s">
        <v>1035</v>
      </c>
      <c r="O471" s="101" t="s">
        <v>2014</v>
      </c>
      <c r="P471" s="103">
        <v>43485</v>
      </c>
      <c r="Q471" s="101" t="s">
        <v>2016</v>
      </c>
      <c r="R471" s="101"/>
      <c r="S471" s="106"/>
      <c r="T471" s="302"/>
      <c r="U471" s="106"/>
      <c r="V471" s="107" t="s">
        <v>121</v>
      </c>
      <c r="W471" s="101" t="s">
        <v>122</v>
      </c>
      <c r="X471" s="107"/>
      <c r="Y471" s="108"/>
      <c r="Z471" s="138">
        <f t="shared" si="51"/>
        <v>0</v>
      </c>
      <c r="AA471" s="109"/>
      <c r="AB471" s="101"/>
      <c r="AC471" s="106"/>
      <c r="AD471" s="101"/>
      <c r="AE471" s="106"/>
      <c r="AF471" s="110">
        <f t="shared" si="17"/>
        <v>0</v>
      </c>
      <c r="AG471" s="292"/>
      <c r="AH471" s="101"/>
      <c r="AI471" s="106">
        <v>0</v>
      </c>
      <c r="AJ471" s="101"/>
      <c r="AK471" s="101"/>
      <c r="AL471" s="101" t="s">
        <v>122</v>
      </c>
      <c r="AM471" s="101"/>
      <c r="AN471" s="292"/>
      <c r="AO471" s="101"/>
      <c r="AP471" s="101"/>
      <c r="AQ471" s="292"/>
      <c r="AR471" s="106"/>
      <c r="AS471" s="101">
        <f t="shared" si="14"/>
        <v>0</v>
      </c>
      <c r="AT471" s="101" t="s">
        <v>888</v>
      </c>
      <c r="AU471" s="292"/>
      <c r="AV471" s="143">
        <f t="shared" si="48"/>
        <v>0</v>
      </c>
      <c r="AW471" s="101">
        <f t="shared" si="47"/>
        <v>1</v>
      </c>
      <c r="AX471" s="101"/>
      <c r="AY471" s="101"/>
      <c r="AZ471" s="101"/>
      <c r="BA471" s="101"/>
      <c r="BB471" s="101"/>
      <c r="BC471" s="101"/>
      <c r="BD471" s="101"/>
      <c r="BE471" s="185"/>
      <c r="BF471" s="185"/>
      <c r="BG471" s="185"/>
      <c r="BH471" s="185"/>
      <c r="BI471" s="185"/>
      <c r="BJ471" s="101"/>
      <c r="BK471" s="101"/>
      <c r="BL471" s="101"/>
      <c r="BM471" s="101"/>
      <c r="BN471" s="101"/>
      <c r="BO471" s="101"/>
      <c r="BP471" s="101"/>
      <c r="BQ471" s="101"/>
      <c r="BR471" s="101"/>
      <c r="BS471" s="101"/>
    </row>
    <row r="472" spans="1:71" ht="15.75" customHeight="1">
      <c r="A472" s="1"/>
      <c r="B472" s="1" t="s">
        <v>103</v>
      </c>
      <c r="C472" s="101" t="s">
        <v>714</v>
      </c>
      <c r="D472" s="101" t="s">
        <v>1434</v>
      </c>
      <c r="E472" s="101" t="s">
        <v>790</v>
      </c>
      <c r="F472" s="101"/>
      <c r="G472" s="101" t="s">
        <v>1850</v>
      </c>
      <c r="H472" s="101"/>
      <c r="I472" s="101" t="s">
        <v>2040</v>
      </c>
      <c r="J472" s="292">
        <v>43483</v>
      </c>
      <c r="K472" s="158">
        <f t="shared" si="20"/>
        <v>1</v>
      </c>
      <c r="L472" s="101" t="s">
        <v>2013</v>
      </c>
      <c r="M472" s="103">
        <v>43484</v>
      </c>
      <c r="N472" s="101" t="s">
        <v>1035</v>
      </c>
      <c r="O472" s="101" t="s">
        <v>2014</v>
      </c>
      <c r="P472" s="103">
        <v>43485</v>
      </c>
      <c r="Q472" s="101" t="s">
        <v>2041</v>
      </c>
      <c r="R472" s="101"/>
      <c r="S472" s="106"/>
      <c r="T472" s="302"/>
      <c r="U472" s="106"/>
      <c r="V472" s="107" t="s">
        <v>121</v>
      </c>
      <c r="W472" s="101"/>
      <c r="X472" s="107"/>
      <c r="Y472" s="108"/>
      <c r="Z472" s="138">
        <f t="shared" si="51"/>
        <v>0</v>
      </c>
      <c r="AA472" s="109"/>
      <c r="AB472" s="101"/>
      <c r="AC472" s="106"/>
      <c r="AD472" s="101"/>
      <c r="AE472" s="106"/>
      <c r="AF472" s="110">
        <f t="shared" si="17"/>
        <v>0</v>
      </c>
      <c r="AG472" s="292"/>
      <c r="AH472" s="101"/>
      <c r="AI472" s="106">
        <v>0</v>
      </c>
      <c r="AJ472" s="101"/>
      <c r="AK472" s="101"/>
      <c r="AL472" s="101" t="s">
        <v>122</v>
      </c>
      <c r="AM472" s="101"/>
      <c r="AN472" s="292"/>
      <c r="AO472" s="101"/>
      <c r="AP472" s="101"/>
      <c r="AQ472" s="292"/>
      <c r="AR472" s="106"/>
      <c r="AS472" s="101">
        <f t="shared" si="14"/>
        <v>0</v>
      </c>
      <c r="AT472" s="101" t="s">
        <v>888</v>
      </c>
      <c r="AU472" s="292"/>
      <c r="AV472" s="143">
        <f t="shared" si="48"/>
        <v>0</v>
      </c>
      <c r="AW472" s="101">
        <f t="shared" si="47"/>
        <v>1</v>
      </c>
      <c r="AX472" s="101"/>
      <c r="AY472" s="101"/>
      <c r="AZ472" s="101"/>
      <c r="BA472" s="101"/>
      <c r="BB472" s="101"/>
      <c r="BC472" s="101"/>
      <c r="BD472" s="101"/>
      <c r="BE472" s="185"/>
      <c r="BF472" s="185"/>
      <c r="BG472" s="185"/>
      <c r="BH472" s="185"/>
      <c r="BI472" s="185"/>
      <c r="BJ472" s="101"/>
      <c r="BK472" s="101"/>
      <c r="BL472" s="101"/>
      <c r="BM472" s="101"/>
      <c r="BN472" s="101"/>
      <c r="BO472" s="101"/>
      <c r="BP472" s="101"/>
      <c r="BQ472" s="101"/>
      <c r="BR472" s="101"/>
      <c r="BS472" s="101"/>
    </row>
    <row r="473" spans="1:71" ht="15.75" customHeight="1">
      <c r="A473" s="1"/>
      <c r="B473" s="1" t="s">
        <v>32</v>
      </c>
      <c r="C473" s="1" t="s">
        <v>255</v>
      </c>
      <c r="D473" s="1" t="s">
        <v>107</v>
      </c>
      <c r="E473" s="4" t="s">
        <v>109</v>
      </c>
      <c r="G473" s="1" t="s">
        <v>1990</v>
      </c>
      <c r="I473" s="150" t="s">
        <v>2042</v>
      </c>
      <c r="J473" s="291">
        <v>43487</v>
      </c>
      <c r="K473" s="152">
        <f t="shared" si="20"/>
        <v>1</v>
      </c>
      <c r="L473" s="1" t="s">
        <v>1992</v>
      </c>
      <c r="M473" s="7">
        <v>43493</v>
      </c>
      <c r="N473" s="1" t="s">
        <v>1994</v>
      </c>
      <c r="O473" s="1" t="s">
        <v>1996</v>
      </c>
      <c r="Q473" s="1" t="s">
        <v>1998</v>
      </c>
      <c r="R473" s="4">
        <v>3414</v>
      </c>
      <c r="S473" s="86" t="s">
        <v>71</v>
      </c>
      <c r="T473" s="299">
        <v>43504</v>
      </c>
      <c r="U473" s="10">
        <v>2550</v>
      </c>
      <c r="V473" s="12">
        <v>0</v>
      </c>
      <c r="W473" s="1" t="s">
        <v>355</v>
      </c>
      <c r="X473" s="12"/>
      <c r="Y473" s="13"/>
      <c r="Z473" s="138">
        <f>2550*76</f>
        <v>193800</v>
      </c>
      <c r="AA473" s="15"/>
      <c r="AB473" s="4" t="s">
        <v>71</v>
      </c>
      <c r="AC473" s="10" t="s">
        <v>2000</v>
      </c>
      <c r="AD473" s="1" t="s">
        <v>201</v>
      </c>
      <c r="AE473" s="86" t="s">
        <v>126</v>
      </c>
      <c r="AF473" s="19" t="e">
        <f t="shared" si="17"/>
        <v>#VALUE!</v>
      </c>
      <c r="AG473" s="295">
        <v>43530</v>
      </c>
      <c r="AI473" s="10">
        <v>6</v>
      </c>
      <c r="AJ473" s="93">
        <v>43482</v>
      </c>
      <c r="AK473" s="1">
        <v>207311.78</v>
      </c>
      <c r="AL473" s="1" t="s">
        <v>122</v>
      </c>
      <c r="AM473" s="1">
        <v>6</v>
      </c>
      <c r="AN473" s="291">
        <v>43489</v>
      </c>
      <c r="AP473" s="1" t="s">
        <v>2043</v>
      </c>
      <c r="AQ473" s="291">
        <v>43510</v>
      </c>
      <c r="AR473" s="10"/>
      <c r="AS473" s="1">
        <f t="shared" si="14"/>
        <v>0</v>
      </c>
      <c r="AT473" s="4" t="s">
        <v>71</v>
      </c>
      <c r="AU473" s="295">
        <v>43543</v>
      </c>
      <c r="AV473" s="134">
        <f t="shared" si="48"/>
        <v>13511.779999999999</v>
      </c>
      <c r="AW473">
        <f t="shared" si="47"/>
        <v>3</v>
      </c>
    </row>
    <row r="474" spans="1:71" ht="15.75" customHeight="1">
      <c r="A474" s="1"/>
      <c r="B474" s="1" t="s">
        <v>103</v>
      </c>
      <c r="C474" s="1" t="s">
        <v>104</v>
      </c>
      <c r="D474" s="1" t="s">
        <v>107</v>
      </c>
      <c r="E474" s="1" t="s">
        <v>109</v>
      </c>
      <c r="G474" s="1" t="s">
        <v>268</v>
      </c>
      <c r="I474" s="1" t="s">
        <v>2044</v>
      </c>
      <c r="J474" s="291">
        <v>43483</v>
      </c>
      <c r="K474" s="152">
        <f t="shared" si="20"/>
        <v>1</v>
      </c>
      <c r="L474" s="1" t="s">
        <v>1648</v>
      </c>
      <c r="M474" s="7">
        <v>43485</v>
      </c>
      <c r="N474" s="1" t="s">
        <v>271</v>
      </c>
      <c r="O474" s="1" t="s">
        <v>1138</v>
      </c>
      <c r="P474" s="7">
        <v>43487</v>
      </c>
      <c r="Q474" s="1" t="s">
        <v>2045</v>
      </c>
      <c r="R474" s="1">
        <v>7</v>
      </c>
      <c r="S474" s="80"/>
      <c r="T474" s="299">
        <v>43494</v>
      </c>
      <c r="U474" s="10">
        <v>88000</v>
      </c>
      <c r="V474" s="12" t="s">
        <v>441</v>
      </c>
      <c r="W474" s="1" t="s">
        <v>122</v>
      </c>
      <c r="X474" s="12"/>
      <c r="Y474" s="13"/>
      <c r="Z474" s="138">
        <f t="shared" ref="Z474:Z475" si="52">U474/0.94</f>
        <v>93617.021276595755</v>
      </c>
      <c r="AA474" s="15"/>
      <c r="AB474" s="4" t="s">
        <v>71</v>
      </c>
      <c r="AC474" s="10">
        <v>10</v>
      </c>
      <c r="AD474" s="1" t="s">
        <v>125</v>
      </c>
      <c r="AE474" s="86" t="s">
        <v>297</v>
      </c>
      <c r="AF474" s="19" t="e">
        <f t="shared" si="17"/>
        <v>#VALUE!</v>
      </c>
      <c r="AG474" s="295">
        <v>43516</v>
      </c>
      <c r="AI474" s="10">
        <v>11</v>
      </c>
      <c r="AJ474" s="7">
        <v>43485</v>
      </c>
      <c r="AK474" s="1">
        <v>125000</v>
      </c>
      <c r="AL474" s="1" t="s">
        <v>122</v>
      </c>
      <c r="AM474" s="1">
        <v>11</v>
      </c>
      <c r="AN474" s="291">
        <v>43485</v>
      </c>
      <c r="AP474" s="1" t="s">
        <v>2046</v>
      </c>
      <c r="AR474" s="10"/>
      <c r="AS474" s="1">
        <f t="shared" si="14"/>
        <v>0</v>
      </c>
      <c r="AT474" s="1" t="s">
        <v>213</v>
      </c>
      <c r="AV474" s="134">
        <f t="shared" si="48"/>
        <v>31382.978723404245</v>
      </c>
      <c r="AW474">
        <f t="shared" si="47"/>
        <v>1</v>
      </c>
    </row>
    <row r="475" spans="1:71" ht="15.75" customHeight="1">
      <c r="A475" s="1"/>
      <c r="B475" s="1" t="s">
        <v>103</v>
      </c>
      <c r="C475" s="1" t="s">
        <v>1434</v>
      </c>
      <c r="D475" s="1" t="s">
        <v>1434</v>
      </c>
      <c r="E475" s="1" t="s">
        <v>109</v>
      </c>
      <c r="G475" s="1" t="s">
        <v>1767</v>
      </c>
      <c r="I475" s="1" t="s">
        <v>2047</v>
      </c>
      <c r="J475" s="291">
        <v>43486</v>
      </c>
      <c r="K475" s="152">
        <f t="shared" si="20"/>
        <v>1</v>
      </c>
      <c r="L475" s="1" t="s">
        <v>2048</v>
      </c>
      <c r="M475" s="7">
        <v>43486</v>
      </c>
      <c r="N475" s="8" t="s">
        <v>2049</v>
      </c>
      <c r="O475" s="1" t="s">
        <v>1153</v>
      </c>
      <c r="P475" s="7">
        <v>43487</v>
      </c>
      <c r="Q475" s="1" t="s">
        <v>2050</v>
      </c>
      <c r="S475" s="10"/>
      <c r="T475" s="299"/>
      <c r="U475" s="10">
        <v>10000</v>
      </c>
      <c r="V475" s="12" t="s">
        <v>121</v>
      </c>
      <c r="W475" s="1" t="s">
        <v>122</v>
      </c>
      <c r="X475" s="12"/>
      <c r="Y475" s="13"/>
      <c r="Z475" s="138">
        <f t="shared" si="52"/>
        <v>10638.297872340427</v>
      </c>
      <c r="AA475" s="15"/>
      <c r="AB475" s="4" t="s">
        <v>112</v>
      </c>
      <c r="AC475" s="10">
        <v>7</v>
      </c>
      <c r="AD475" s="1" t="s">
        <v>201</v>
      </c>
      <c r="AE475" s="86" t="s">
        <v>297</v>
      </c>
      <c r="AF475" s="19" t="e">
        <f t="shared" si="17"/>
        <v>#VALUE!</v>
      </c>
      <c r="AG475" s="295">
        <v>43496</v>
      </c>
      <c r="AH475" s="4" t="s">
        <v>2051</v>
      </c>
      <c r="AI475" s="10">
        <v>1</v>
      </c>
      <c r="AJ475" s="7">
        <v>43487</v>
      </c>
      <c r="AK475" s="1">
        <v>17000</v>
      </c>
      <c r="AL475" s="1" t="s">
        <v>122</v>
      </c>
      <c r="AM475" s="1">
        <v>1</v>
      </c>
      <c r="AN475" s="291">
        <v>43486</v>
      </c>
      <c r="AR475" s="10"/>
      <c r="AS475" s="1">
        <f t="shared" si="14"/>
        <v>0</v>
      </c>
      <c r="AT475" s="1" t="s">
        <v>71</v>
      </c>
      <c r="AU475" s="295">
        <v>43490</v>
      </c>
      <c r="AV475" s="134">
        <f t="shared" si="48"/>
        <v>6361.7021276595733</v>
      </c>
      <c r="AW475">
        <f t="shared" si="47"/>
        <v>1</v>
      </c>
    </row>
    <row r="476" spans="1:71" ht="15.75" customHeight="1">
      <c r="A476" s="4" t="s">
        <v>1968</v>
      </c>
      <c r="B476" s="4" t="s">
        <v>32</v>
      </c>
      <c r="C476" s="1" t="s">
        <v>255</v>
      </c>
      <c r="D476" s="4" t="s">
        <v>104</v>
      </c>
      <c r="E476" s="4" t="s">
        <v>109</v>
      </c>
      <c r="G476" s="1" t="s">
        <v>1990</v>
      </c>
      <c r="I476" s="1" t="s">
        <v>2052</v>
      </c>
      <c r="J476" s="291">
        <v>43489</v>
      </c>
      <c r="K476" s="152">
        <f t="shared" si="20"/>
        <v>1</v>
      </c>
      <c r="L476" s="1" t="s">
        <v>1992</v>
      </c>
      <c r="M476" s="7">
        <v>43495</v>
      </c>
      <c r="N476" s="1" t="s">
        <v>1994</v>
      </c>
      <c r="O476" s="1" t="s">
        <v>2053</v>
      </c>
      <c r="P476" s="7">
        <v>43504</v>
      </c>
      <c r="Q476" s="1" t="s">
        <v>2054</v>
      </c>
      <c r="R476" s="4">
        <v>94</v>
      </c>
      <c r="S476" s="86" t="s">
        <v>71</v>
      </c>
      <c r="T476" s="299">
        <v>43504</v>
      </c>
      <c r="U476" s="10">
        <v>2000</v>
      </c>
      <c r="V476" s="12">
        <v>0</v>
      </c>
      <c r="W476" s="1" t="s">
        <v>355</v>
      </c>
      <c r="X476" s="12"/>
      <c r="Y476" s="13"/>
      <c r="Z476" s="138">
        <f>2000*76</f>
        <v>152000</v>
      </c>
      <c r="AA476" s="15"/>
      <c r="AC476" s="10">
        <v>30</v>
      </c>
      <c r="AD476" s="1" t="s">
        <v>125</v>
      </c>
      <c r="AE476" s="147">
        <v>43586</v>
      </c>
      <c r="AF476" s="19">
        <f t="shared" si="17"/>
        <v>18</v>
      </c>
      <c r="AI476" s="10">
        <v>9</v>
      </c>
      <c r="AJ476" s="7">
        <v>43496</v>
      </c>
      <c r="AK476" s="1">
        <v>172420.88</v>
      </c>
      <c r="AL476" s="1" t="s">
        <v>122</v>
      </c>
      <c r="AM476" s="1">
        <v>9</v>
      </c>
      <c r="AN476" s="291">
        <v>43504</v>
      </c>
      <c r="AR476" s="10"/>
      <c r="AS476" s="1">
        <f t="shared" si="14"/>
        <v>0</v>
      </c>
      <c r="AT476" s="1" t="s">
        <v>213</v>
      </c>
      <c r="AV476" s="134">
        <f t="shared" si="48"/>
        <v>20420.880000000005</v>
      </c>
      <c r="AW476">
        <f t="shared" si="47"/>
        <v>1</v>
      </c>
    </row>
    <row r="477" spans="1:71" ht="15.75" customHeight="1">
      <c r="A477" s="1"/>
      <c r="B477" s="1" t="s">
        <v>103</v>
      </c>
      <c r="C477" s="1" t="s">
        <v>148</v>
      </c>
      <c r="D477" s="1" t="s">
        <v>107</v>
      </c>
      <c r="E477" s="1" t="s">
        <v>109</v>
      </c>
      <c r="G477" s="1" t="s">
        <v>149</v>
      </c>
      <c r="J477" s="291">
        <v>43495</v>
      </c>
      <c r="K477" s="152">
        <f t="shared" si="20"/>
        <v>1</v>
      </c>
      <c r="L477" s="1" t="s">
        <v>166</v>
      </c>
      <c r="M477" s="7">
        <v>43496</v>
      </c>
      <c r="N477" s="1" t="s">
        <v>116</v>
      </c>
      <c r="O477" s="1" t="s">
        <v>2006</v>
      </c>
      <c r="P477" s="7">
        <v>43500</v>
      </c>
      <c r="Q477" s="1" t="s">
        <v>535</v>
      </c>
      <c r="R477" s="4">
        <v>16</v>
      </c>
      <c r="S477" s="147"/>
      <c r="T477" s="304">
        <v>43497</v>
      </c>
      <c r="U477" s="10">
        <v>14000</v>
      </c>
      <c r="V477" s="12" t="s">
        <v>441</v>
      </c>
      <c r="W477" s="1" t="s">
        <v>122</v>
      </c>
      <c r="X477" s="12"/>
      <c r="Y477" s="13"/>
      <c r="Z477" s="138">
        <f t="shared" ref="Z477:Z480" si="53">U477/0.94</f>
        <v>14893.617021276597</v>
      </c>
      <c r="AA477" s="15"/>
      <c r="AB477" s="4" t="s">
        <v>71</v>
      </c>
      <c r="AC477" s="10">
        <v>10</v>
      </c>
      <c r="AD477" s="1" t="s">
        <v>125</v>
      </c>
      <c r="AE477" s="86" t="s">
        <v>126</v>
      </c>
      <c r="AF477" s="19" t="e">
        <f t="shared" si="17"/>
        <v>#VALUE!</v>
      </c>
      <c r="AG477" s="307">
        <v>43517</v>
      </c>
      <c r="AI477" s="86">
        <v>13</v>
      </c>
      <c r="AJ477" s="87">
        <v>43496</v>
      </c>
      <c r="AK477" s="1">
        <v>30000</v>
      </c>
      <c r="AL477" s="1" t="s">
        <v>122</v>
      </c>
      <c r="AM477" s="4">
        <v>13</v>
      </c>
      <c r="AN477" s="295">
        <v>43500</v>
      </c>
      <c r="AP477" s="4" t="s">
        <v>2055</v>
      </c>
      <c r="AR477" s="10"/>
      <c r="AS477" s="1">
        <f t="shared" si="14"/>
        <v>0</v>
      </c>
      <c r="AT477" s="4" t="s">
        <v>71</v>
      </c>
      <c r="AU477" s="295">
        <v>43531</v>
      </c>
      <c r="AV477" s="134">
        <f t="shared" si="48"/>
        <v>15106.382978723403</v>
      </c>
      <c r="AW477">
        <f t="shared" si="47"/>
        <v>3</v>
      </c>
      <c r="AX477" s="1" t="s">
        <v>2056</v>
      </c>
    </row>
    <row r="478" spans="1:71" ht="15.75" customHeight="1">
      <c r="A478" s="1"/>
      <c r="B478" s="1" t="s">
        <v>103</v>
      </c>
      <c r="C478" s="1" t="s">
        <v>148</v>
      </c>
      <c r="D478" s="1" t="s">
        <v>107</v>
      </c>
      <c r="E478" s="1" t="s">
        <v>109</v>
      </c>
      <c r="G478" s="1" t="s">
        <v>149</v>
      </c>
      <c r="J478" s="291">
        <v>43501</v>
      </c>
      <c r="K478" s="152">
        <f t="shared" si="20"/>
        <v>2</v>
      </c>
      <c r="L478" s="1" t="s">
        <v>166</v>
      </c>
      <c r="M478" s="7">
        <v>43501</v>
      </c>
      <c r="N478" s="1" t="s">
        <v>116</v>
      </c>
      <c r="O478" s="1" t="s">
        <v>2006</v>
      </c>
      <c r="P478" s="7">
        <v>43503</v>
      </c>
      <c r="Q478" s="1" t="s">
        <v>1919</v>
      </c>
      <c r="R478" s="4">
        <v>28</v>
      </c>
      <c r="S478" s="86" t="s">
        <v>71</v>
      </c>
      <c r="T478" s="299">
        <v>43503</v>
      </c>
      <c r="U478" s="10">
        <v>10000</v>
      </c>
      <c r="V478" s="12" t="s">
        <v>441</v>
      </c>
      <c r="W478" s="1" t="s">
        <v>122</v>
      </c>
      <c r="X478" s="12"/>
      <c r="Y478" s="13"/>
      <c r="Z478" s="138">
        <f t="shared" si="53"/>
        <v>10638.297872340427</v>
      </c>
      <c r="AA478" s="15"/>
      <c r="AB478" s="4" t="s">
        <v>71</v>
      </c>
      <c r="AC478" s="10">
        <v>10</v>
      </c>
      <c r="AD478" s="1" t="s">
        <v>125</v>
      </c>
      <c r="AE478" s="86" t="s">
        <v>126</v>
      </c>
      <c r="AF478" s="19" t="e">
        <f t="shared" si="17"/>
        <v>#VALUE!</v>
      </c>
      <c r="AG478" s="295">
        <v>43517</v>
      </c>
      <c r="AI478" s="86">
        <v>23</v>
      </c>
      <c r="AJ478" s="87">
        <v>43501</v>
      </c>
      <c r="AK478" s="4">
        <v>25000</v>
      </c>
      <c r="AL478" s="1" t="s">
        <v>122</v>
      </c>
      <c r="AM478" s="4">
        <v>23</v>
      </c>
      <c r="AN478" s="295">
        <v>43503</v>
      </c>
      <c r="AP478" s="4" t="s">
        <v>2055</v>
      </c>
      <c r="AR478" s="10"/>
      <c r="AS478" s="1">
        <f t="shared" si="14"/>
        <v>0</v>
      </c>
      <c r="AT478" s="4" t="s">
        <v>71</v>
      </c>
      <c r="AU478" s="295">
        <v>43539</v>
      </c>
      <c r="AV478" s="134">
        <f t="shared" si="48"/>
        <v>14361.702127659573</v>
      </c>
      <c r="AW478">
        <f t="shared" si="47"/>
        <v>3</v>
      </c>
      <c r="AX478" s="1" t="s">
        <v>2056</v>
      </c>
    </row>
    <row r="479" spans="1:71" ht="15.75" customHeight="1">
      <c r="A479" s="1"/>
      <c r="B479" s="1" t="s">
        <v>103</v>
      </c>
      <c r="C479" s="1" t="s">
        <v>148</v>
      </c>
      <c r="D479" s="1" t="s">
        <v>107</v>
      </c>
      <c r="E479" s="1" t="s">
        <v>109</v>
      </c>
      <c r="G479" s="1" t="s">
        <v>149</v>
      </c>
      <c r="J479" s="291">
        <v>43501</v>
      </c>
      <c r="K479" s="152">
        <f t="shared" si="20"/>
        <v>2</v>
      </c>
      <c r="L479" s="1" t="s">
        <v>166</v>
      </c>
      <c r="M479" s="7">
        <v>43501</v>
      </c>
      <c r="N479" s="1" t="s">
        <v>116</v>
      </c>
      <c r="O479" s="1" t="s">
        <v>2006</v>
      </c>
      <c r="P479" s="7">
        <v>43503</v>
      </c>
      <c r="Q479" s="4" t="s">
        <v>2057</v>
      </c>
      <c r="R479" s="4">
        <v>127</v>
      </c>
      <c r="S479" s="173" t="s">
        <v>71</v>
      </c>
      <c r="T479" s="299">
        <v>43505</v>
      </c>
      <c r="U479" s="86">
        <v>12000</v>
      </c>
      <c r="V479" s="12" t="s">
        <v>441</v>
      </c>
      <c r="W479" s="4" t="s">
        <v>122</v>
      </c>
      <c r="X479" s="12"/>
      <c r="Y479" s="13"/>
      <c r="Z479" s="138">
        <f t="shared" si="53"/>
        <v>12765.957446808512</v>
      </c>
      <c r="AA479" s="15"/>
      <c r="AB479" s="4" t="s">
        <v>71</v>
      </c>
      <c r="AC479" s="10">
        <v>10</v>
      </c>
      <c r="AD479" s="1" t="s">
        <v>125</v>
      </c>
      <c r="AE479" s="86" t="s">
        <v>126</v>
      </c>
      <c r="AF479" s="19" t="e">
        <f t="shared" si="17"/>
        <v>#VALUE!</v>
      </c>
      <c r="AG479" s="295">
        <v>43538</v>
      </c>
      <c r="AH479" s="4" t="s">
        <v>1914</v>
      </c>
      <c r="AI479" s="86">
        <v>12</v>
      </c>
      <c r="AJ479" s="87">
        <v>43503</v>
      </c>
      <c r="AK479" s="1">
        <v>30000</v>
      </c>
      <c r="AL479" s="1" t="s">
        <v>122</v>
      </c>
      <c r="AM479" s="4">
        <v>12</v>
      </c>
      <c r="AN479" s="295">
        <v>43503</v>
      </c>
      <c r="AP479" s="4" t="s">
        <v>2058</v>
      </c>
      <c r="AR479" s="10"/>
      <c r="AS479" s="1">
        <f t="shared" si="14"/>
        <v>0</v>
      </c>
      <c r="AT479" s="4" t="s">
        <v>71</v>
      </c>
      <c r="AU479" s="295">
        <v>43531</v>
      </c>
      <c r="AV479" s="134">
        <f t="shared" si="48"/>
        <v>17234.042553191488</v>
      </c>
      <c r="AW479">
        <f t="shared" si="47"/>
        <v>3</v>
      </c>
      <c r="AX479" s="1" t="s">
        <v>2056</v>
      </c>
    </row>
    <row r="480" spans="1:71" ht="15.75" customHeight="1">
      <c r="A480" s="1"/>
      <c r="B480" s="1" t="s">
        <v>103</v>
      </c>
      <c r="C480" s="1" t="s">
        <v>148</v>
      </c>
      <c r="D480" s="1" t="s">
        <v>107</v>
      </c>
      <c r="E480" s="1" t="s">
        <v>859</v>
      </c>
      <c r="G480" s="1" t="s">
        <v>149</v>
      </c>
      <c r="I480" s="1" t="s">
        <v>2059</v>
      </c>
      <c r="J480" s="291">
        <v>43508</v>
      </c>
      <c r="K480" s="152">
        <f t="shared" si="20"/>
        <v>2</v>
      </c>
      <c r="L480" s="1" t="s">
        <v>81</v>
      </c>
      <c r="M480" s="1" t="s">
        <v>2060</v>
      </c>
      <c r="N480" s="1" t="s">
        <v>116</v>
      </c>
      <c r="O480" s="1" t="s">
        <v>2061</v>
      </c>
      <c r="P480" s="1" t="s">
        <v>2062</v>
      </c>
      <c r="Q480" s="1" t="s">
        <v>2063</v>
      </c>
      <c r="R480" s="4">
        <v>30</v>
      </c>
      <c r="S480" s="86" t="s">
        <v>71</v>
      </c>
      <c r="T480" s="299">
        <v>43510</v>
      </c>
      <c r="U480" s="10">
        <v>15000</v>
      </c>
      <c r="V480" s="12" t="s">
        <v>441</v>
      </c>
      <c r="W480" s="1" t="s">
        <v>122</v>
      </c>
      <c r="X480" s="12"/>
      <c r="Y480" s="13"/>
      <c r="Z480" s="138">
        <f t="shared" si="53"/>
        <v>15957.44680851064</v>
      </c>
      <c r="AA480" s="15"/>
      <c r="AB480" s="4" t="s">
        <v>71</v>
      </c>
      <c r="AC480" s="10">
        <v>10</v>
      </c>
      <c r="AD480" s="1" t="s">
        <v>125</v>
      </c>
      <c r="AE480" s="86" t="s">
        <v>126</v>
      </c>
      <c r="AF480" s="19" t="e">
        <f t="shared" si="17"/>
        <v>#VALUE!</v>
      </c>
      <c r="AG480" s="295">
        <v>43538</v>
      </c>
      <c r="AH480" s="4" t="s">
        <v>1914</v>
      </c>
      <c r="AI480" s="173">
        <v>26</v>
      </c>
      <c r="AJ480" s="87">
        <v>43509</v>
      </c>
      <c r="AK480" s="4">
        <v>30000</v>
      </c>
      <c r="AL480" s="1" t="s">
        <v>122</v>
      </c>
      <c r="AM480" s="4">
        <v>26</v>
      </c>
      <c r="AN480" s="295">
        <v>43510</v>
      </c>
      <c r="AP480" s="4" t="s">
        <v>2064</v>
      </c>
      <c r="AR480" s="10"/>
      <c r="AS480" s="1">
        <f t="shared" si="14"/>
        <v>0</v>
      </c>
      <c r="AT480" s="4" t="s">
        <v>71</v>
      </c>
      <c r="AU480" s="295">
        <v>43538</v>
      </c>
      <c r="AV480" s="134">
        <f t="shared" si="48"/>
        <v>14042.55319148936</v>
      </c>
      <c r="AW480">
        <f t="shared" si="47"/>
        <v>3</v>
      </c>
    </row>
    <row r="481" spans="1:53" ht="15.75" customHeight="1">
      <c r="A481" s="1"/>
      <c r="B481" s="1"/>
      <c r="C481" s="4" t="s">
        <v>133</v>
      </c>
      <c r="D481" s="1"/>
      <c r="E481" s="4" t="s">
        <v>109</v>
      </c>
      <c r="G481" s="4" t="s">
        <v>149</v>
      </c>
      <c r="I481" s="4" t="s">
        <v>2065</v>
      </c>
      <c r="J481" s="295">
        <v>43508</v>
      </c>
      <c r="K481" s="152"/>
      <c r="L481" s="4" t="s">
        <v>81</v>
      </c>
      <c r="M481" s="126">
        <v>43509</v>
      </c>
      <c r="N481" s="4" t="s">
        <v>856</v>
      </c>
      <c r="O481" s="4" t="s">
        <v>136</v>
      </c>
      <c r="P481" s="126">
        <v>43509</v>
      </c>
      <c r="Q481" s="4" t="s">
        <v>773</v>
      </c>
      <c r="S481" s="10"/>
      <c r="T481" s="299"/>
      <c r="U481" s="86">
        <v>0</v>
      </c>
      <c r="V481" s="174" t="s">
        <v>121</v>
      </c>
      <c r="W481" s="4" t="s">
        <v>122</v>
      </c>
      <c r="X481" s="12"/>
      <c r="Y481" s="13"/>
      <c r="Z481" s="175">
        <v>0</v>
      </c>
      <c r="AA481" s="15"/>
      <c r="AC481" s="86">
        <v>0</v>
      </c>
      <c r="AD481" s="4" t="s">
        <v>125</v>
      </c>
      <c r="AE481" s="86" t="s">
        <v>126</v>
      </c>
      <c r="AF481" s="19" t="e">
        <f t="shared" si="17"/>
        <v>#VALUE!</v>
      </c>
      <c r="AI481" s="86">
        <v>27</v>
      </c>
      <c r="AJ481" s="87">
        <v>43509</v>
      </c>
      <c r="AK481" s="4">
        <v>45000</v>
      </c>
      <c r="AL481" s="4" t="s">
        <v>122</v>
      </c>
      <c r="AM481" s="4">
        <v>27</v>
      </c>
      <c r="AN481" s="295">
        <v>43509</v>
      </c>
      <c r="AP481" s="4" t="s">
        <v>2064</v>
      </c>
      <c r="AR481" s="10"/>
      <c r="AS481" s="4">
        <v>52</v>
      </c>
      <c r="AT481" s="4" t="s">
        <v>71</v>
      </c>
      <c r="AU481" s="295">
        <v>43538</v>
      </c>
      <c r="AV481" s="134"/>
      <c r="AX481" s="1"/>
    </row>
    <row r="482" spans="1:53" ht="15.75" customHeight="1">
      <c r="A482" s="1"/>
      <c r="B482" s="1" t="s">
        <v>103</v>
      </c>
      <c r="C482" s="1" t="s">
        <v>1836</v>
      </c>
      <c r="D482" s="1" t="s">
        <v>1605</v>
      </c>
      <c r="E482" s="1" t="s">
        <v>859</v>
      </c>
      <c r="G482" s="1" t="s">
        <v>1544</v>
      </c>
      <c r="I482" s="1" t="s">
        <v>2066</v>
      </c>
      <c r="J482" s="291">
        <v>43509</v>
      </c>
      <c r="K482" s="152">
        <f t="shared" ref="K482:K484" si="54">MONTH(J482)</f>
        <v>2</v>
      </c>
      <c r="L482" s="1" t="s">
        <v>2067</v>
      </c>
      <c r="M482" s="7">
        <v>43509</v>
      </c>
      <c r="N482" s="1" t="s">
        <v>2068</v>
      </c>
      <c r="O482" s="1" t="s">
        <v>2069</v>
      </c>
      <c r="P482" s="7">
        <v>43510</v>
      </c>
      <c r="Q482" s="1" t="s">
        <v>2070</v>
      </c>
      <c r="R482" s="4">
        <v>6</v>
      </c>
      <c r="S482" s="86" t="s">
        <v>71</v>
      </c>
      <c r="T482" s="299">
        <v>43511</v>
      </c>
      <c r="U482" s="10">
        <v>17000</v>
      </c>
      <c r="V482" s="12" t="s">
        <v>441</v>
      </c>
      <c r="W482" s="1" t="s">
        <v>122</v>
      </c>
      <c r="X482" s="12"/>
      <c r="Y482" s="13"/>
      <c r="Z482" s="138">
        <f t="shared" ref="Z482:Z484" si="55">U482/0.94</f>
        <v>18085.106382978724</v>
      </c>
      <c r="AA482" s="15"/>
      <c r="AB482" s="4" t="s">
        <v>71</v>
      </c>
      <c r="AC482" s="10">
        <v>10</v>
      </c>
      <c r="AD482" s="1" t="s">
        <v>125</v>
      </c>
      <c r="AE482" s="86" t="s">
        <v>126</v>
      </c>
      <c r="AF482" s="19" t="e">
        <f t="shared" si="17"/>
        <v>#VALUE!</v>
      </c>
      <c r="AG482" s="295">
        <v>43538</v>
      </c>
      <c r="AH482" s="4" t="s">
        <v>1914</v>
      </c>
      <c r="AI482" s="86">
        <v>22</v>
      </c>
      <c r="AJ482" s="87">
        <v>43509</v>
      </c>
      <c r="AK482" s="1">
        <v>25000</v>
      </c>
      <c r="AL482" s="1" t="s">
        <v>122</v>
      </c>
      <c r="AM482" s="4">
        <v>22</v>
      </c>
      <c r="AN482" s="295">
        <v>43510</v>
      </c>
      <c r="AR482" s="10"/>
      <c r="AS482" s="1">
        <f t="shared" ref="AS482:AS484" si="56">WEEKNUM(AR482)</f>
        <v>0</v>
      </c>
      <c r="AT482" s="4" t="s">
        <v>71</v>
      </c>
      <c r="AU482" s="295">
        <v>43563</v>
      </c>
      <c r="AV482" s="134">
        <f t="shared" ref="AV482:AV484" si="57">AK482-Z482</f>
        <v>6914.8936170212764</v>
      </c>
      <c r="AW482">
        <f t="shared" ref="AW482:AW484" si="58">MONTH(AU482)</f>
        <v>4</v>
      </c>
      <c r="AX482" s="1"/>
    </row>
    <row r="483" spans="1:53" ht="15.75" customHeight="1">
      <c r="A483" s="4" t="s">
        <v>1968</v>
      </c>
      <c r="B483" s="1" t="s">
        <v>103</v>
      </c>
      <c r="C483" s="1" t="s">
        <v>255</v>
      </c>
      <c r="D483" s="1" t="s">
        <v>107</v>
      </c>
      <c r="E483" s="1" t="s">
        <v>859</v>
      </c>
      <c r="G483" s="1" t="s">
        <v>1530</v>
      </c>
      <c r="H483" s="4" t="s">
        <v>5</v>
      </c>
      <c r="I483" s="1" t="s">
        <v>2071</v>
      </c>
      <c r="J483" s="291">
        <v>43509</v>
      </c>
      <c r="K483" s="152">
        <f t="shared" si="54"/>
        <v>2</v>
      </c>
      <c r="L483" s="1" t="s">
        <v>454</v>
      </c>
      <c r="M483" s="7">
        <v>43509</v>
      </c>
      <c r="N483" s="1" t="s">
        <v>1727</v>
      </c>
      <c r="O483" s="1" t="s">
        <v>634</v>
      </c>
      <c r="Q483" s="1" t="s">
        <v>466</v>
      </c>
      <c r="R483" s="4">
        <v>102</v>
      </c>
      <c r="S483" s="86" t="s">
        <v>112</v>
      </c>
      <c r="T483" s="299">
        <v>43511</v>
      </c>
      <c r="U483" s="10">
        <v>41650</v>
      </c>
      <c r="V483" s="12" t="s">
        <v>441</v>
      </c>
      <c r="W483" s="1" t="s">
        <v>122</v>
      </c>
      <c r="X483" s="12"/>
      <c r="Y483" s="13"/>
      <c r="Z483" s="138">
        <f t="shared" si="55"/>
        <v>44308.510638297877</v>
      </c>
      <c r="AA483" s="15"/>
      <c r="AB483" s="4" t="s">
        <v>71</v>
      </c>
      <c r="AC483" s="10" t="s">
        <v>1013</v>
      </c>
      <c r="AD483" s="1" t="s">
        <v>125</v>
      </c>
      <c r="AE483" s="86" t="s">
        <v>126</v>
      </c>
      <c r="AF483" s="19" t="e">
        <f t="shared" si="17"/>
        <v>#VALUE!</v>
      </c>
      <c r="AG483" s="295">
        <v>43581</v>
      </c>
      <c r="AI483" s="86">
        <v>14</v>
      </c>
      <c r="AJ483" s="87">
        <v>43509</v>
      </c>
      <c r="AK483" s="1">
        <v>51650</v>
      </c>
      <c r="AL483" s="1" t="s">
        <v>122</v>
      </c>
      <c r="AM483" s="4">
        <v>14</v>
      </c>
      <c r="AN483" s="295">
        <v>43511</v>
      </c>
      <c r="AR483" s="10"/>
      <c r="AS483" s="1">
        <f t="shared" si="56"/>
        <v>0</v>
      </c>
      <c r="AT483" s="4" t="s">
        <v>71</v>
      </c>
      <c r="AU483" s="295">
        <v>43566</v>
      </c>
      <c r="AV483" s="134">
        <f t="shared" si="57"/>
        <v>7341.4893617021226</v>
      </c>
      <c r="AW483">
        <f t="shared" si="58"/>
        <v>4</v>
      </c>
      <c r="AX483" s="176"/>
      <c r="AY483" s="136">
        <v>1</v>
      </c>
    </row>
    <row r="484" spans="1:53" ht="15.75" customHeight="1">
      <c r="A484" s="1"/>
      <c r="B484" s="1" t="s">
        <v>103</v>
      </c>
      <c r="C484" s="1" t="s">
        <v>148</v>
      </c>
      <c r="D484" s="1" t="s">
        <v>107</v>
      </c>
      <c r="E484" s="1" t="s">
        <v>790</v>
      </c>
      <c r="G484" s="1" t="s">
        <v>149</v>
      </c>
      <c r="I484" s="1" t="s">
        <v>2072</v>
      </c>
      <c r="J484" s="291">
        <v>43510</v>
      </c>
      <c r="K484" s="152">
        <f t="shared" si="54"/>
        <v>2</v>
      </c>
      <c r="L484" s="1" t="s">
        <v>81</v>
      </c>
      <c r="M484" s="7">
        <v>43510</v>
      </c>
      <c r="N484" s="1" t="s">
        <v>116</v>
      </c>
      <c r="O484" s="1" t="s">
        <v>2061</v>
      </c>
      <c r="P484" s="1" t="s">
        <v>2073</v>
      </c>
      <c r="Q484" s="1" t="s">
        <v>2074</v>
      </c>
      <c r="R484" s="136">
        <v>43</v>
      </c>
      <c r="S484" s="86" t="s">
        <v>71</v>
      </c>
      <c r="T484" s="299">
        <v>43522</v>
      </c>
      <c r="U484" s="10">
        <v>15000</v>
      </c>
      <c r="V484" s="12" t="s">
        <v>121</v>
      </c>
      <c r="W484" s="1" t="s">
        <v>122</v>
      </c>
      <c r="X484" s="12"/>
      <c r="Y484" s="13"/>
      <c r="Z484" s="138">
        <f t="shared" si="55"/>
        <v>15957.44680851064</v>
      </c>
      <c r="AA484" s="15"/>
      <c r="AB484" s="4" t="s">
        <v>112</v>
      </c>
      <c r="AC484" s="10">
        <v>10</v>
      </c>
      <c r="AD484" s="1" t="s">
        <v>125</v>
      </c>
      <c r="AE484" s="86" t="s">
        <v>297</v>
      </c>
      <c r="AF484" s="19" t="e">
        <f t="shared" si="17"/>
        <v>#VALUE!</v>
      </c>
      <c r="AG484" s="295">
        <v>43522</v>
      </c>
      <c r="AI484" s="86">
        <v>24</v>
      </c>
      <c r="AJ484" s="87">
        <v>43510</v>
      </c>
      <c r="AK484" s="4">
        <v>30000</v>
      </c>
      <c r="AL484" s="1" t="s">
        <v>122</v>
      </c>
      <c r="AM484" s="4">
        <v>24</v>
      </c>
      <c r="AN484" s="295">
        <v>43511</v>
      </c>
      <c r="AP484" s="4" t="s">
        <v>2075</v>
      </c>
      <c r="AR484" s="10"/>
      <c r="AS484" s="1">
        <f t="shared" si="56"/>
        <v>0</v>
      </c>
      <c r="AT484" s="4" t="s">
        <v>71</v>
      </c>
      <c r="AU484" s="295">
        <v>43538</v>
      </c>
      <c r="AV484" s="134">
        <f t="shared" si="57"/>
        <v>14042.55319148936</v>
      </c>
      <c r="AW484">
        <f t="shared" si="58"/>
        <v>3</v>
      </c>
    </row>
    <row r="485" spans="1:53" ht="15.75" customHeight="1">
      <c r="A485" s="1"/>
      <c r="B485" s="1"/>
      <c r="C485" s="4" t="s">
        <v>133</v>
      </c>
      <c r="D485" s="1"/>
      <c r="E485" s="4" t="s">
        <v>109</v>
      </c>
      <c r="G485" s="4" t="s">
        <v>149</v>
      </c>
      <c r="I485" s="4" t="s">
        <v>2065</v>
      </c>
      <c r="J485" s="295">
        <v>43510</v>
      </c>
      <c r="K485" s="152"/>
      <c r="L485" s="4" t="s">
        <v>81</v>
      </c>
      <c r="M485" s="126">
        <v>43510</v>
      </c>
      <c r="N485" s="4" t="s">
        <v>856</v>
      </c>
      <c r="O485" s="4" t="s">
        <v>136</v>
      </c>
      <c r="P485" s="126">
        <v>43510</v>
      </c>
      <c r="Q485" s="4" t="s">
        <v>773</v>
      </c>
      <c r="S485" s="10"/>
      <c r="T485" s="299"/>
      <c r="U485" s="86">
        <v>0</v>
      </c>
      <c r="V485" s="174" t="s">
        <v>121</v>
      </c>
      <c r="W485" s="4" t="s">
        <v>122</v>
      </c>
      <c r="X485" s="12"/>
      <c r="Y485" s="13"/>
      <c r="Z485" s="175">
        <v>0</v>
      </c>
      <c r="AA485" s="15"/>
      <c r="AC485" s="86">
        <v>0</v>
      </c>
      <c r="AD485" s="4" t="s">
        <v>125</v>
      </c>
      <c r="AE485" s="86" t="s">
        <v>126</v>
      </c>
      <c r="AF485" s="19" t="e">
        <f t="shared" si="17"/>
        <v>#VALUE!</v>
      </c>
      <c r="AI485" s="86">
        <v>25</v>
      </c>
      <c r="AJ485" s="87">
        <v>43510</v>
      </c>
      <c r="AK485" s="4">
        <v>45000</v>
      </c>
      <c r="AL485" s="4" t="s">
        <v>122</v>
      </c>
      <c r="AM485" s="4">
        <v>25</v>
      </c>
      <c r="AN485" s="307">
        <v>43510</v>
      </c>
      <c r="AP485" s="4" t="s">
        <v>2075</v>
      </c>
      <c r="AR485" s="10"/>
      <c r="AS485" s="4">
        <v>52</v>
      </c>
      <c r="AT485" s="4" t="s">
        <v>71</v>
      </c>
      <c r="AU485" s="295">
        <v>43538</v>
      </c>
      <c r="AV485" s="134"/>
      <c r="AX485" s="176"/>
    </row>
    <row r="486" spans="1:53" ht="15.75" customHeight="1">
      <c r="A486" s="4" t="s">
        <v>2076</v>
      </c>
      <c r="B486" s="1" t="s">
        <v>103</v>
      </c>
      <c r="C486" s="1" t="s">
        <v>1836</v>
      </c>
      <c r="D486" s="1" t="s">
        <v>104</v>
      </c>
      <c r="E486" s="4" t="s">
        <v>109</v>
      </c>
      <c r="G486" s="1" t="s">
        <v>1369</v>
      </c>
      <c r="I486" s="1" t="s">
        <v>2077</v>
      </c>
      <c r="J486" s="291">
        <v>43510</v>
      </c>
      <c r="K486" s="152">
        <f t="shared" ref="K486:K720" si="59">MONTH(J486)</f>
        <v>2</v>
      </c>
      <c r="L486" s="1" t="s">
        <v>1506</v>
      </c>
      <c r="M486" s="7">
        <v>43510</v>
      </c>
      <c r="N486" s="1" t="s">
        <v>1105</v>
      </c>
      <c r="O486" s="1" t="s">
        <v>2078</v>
      </c>
      <c r="P486" s="7">
        <v>43512</v>
      </c>
      <c r="Q486" s="1" t="s">
        <v>476</v>
      </c>
      <c r="R486" s="4">
        <v>6</v>
      </c>
      <c r="S486" s="86" t="s">
        <v>112</v>
      </c>
      <c r="T486" s="299">
        <v>43512</v>
      </c>
      <c r="U486" s="10">
        <v>53000</v>
      </c>
      <c r="V486" s="12" t="s">
        <v>441</v>
      </c>
      <c r="W486" s="1" t="s">
        <v>122</v>
      </c>
      <c r="X486" s="12"/>
      <c r="Y486" s="13"/>
      <c r="Z486" s="138">
        <f t="shared" ref="Z486:Z489" si="60">U486/0.94</f>
        <v>56382.97872340426</v>
      </c>
      <c r="AA486" s="15"/>
      <c r="AB486" s="4" t="s">
        <v>71</v>
      </c>
      <c r="AC486" s="10">
        <v>10</v>
      </c>
      <c r="AD486" s="1" t="s">
        <v>125</v>
      </c>
      <c r="AE486" s="86" t="s">
        <v>126</v>
      </c>
      <c r="AF486" s="19" t="e">
        <f t="shared" si="17"/>
        <v>#VALUE!</v>
      </c>
      <c r="AG486" s="295">
        <v>43556</v>
      </c>
      <c r="AH486" s="4" t="s">
        <v>1914</v>
      </c>
      <c r="AI486" s="177">
        <v>15</v>
      </c>
      <c r="AJ486" s="87">
        <v>43510</v>
      </c>
      <c r="AK486" s="1">
        <v>62000</v>
      </c>
      <c r="AL486" s="1" t="s">
        <v>122</v>
      </c>
      <c r="AM486" s="4">
        <v>15</v>
      </c>
      <c r="AN486" s="307">
        <v>43512</v>
      </c>
      <c r="AR486" s="10"/>
      <c r="AS486" s="1">
        <f t="shared" ref="AS486:AS491" si="61">WEEKNUM(AR486)</f>
        <v>0</v>
      </c>
      <c r="AT486" s="1" t="s">
        <v>213</v>
      </c>
      <c r="AV486" s="134">
        <f t="shared" ref="AV486:AV618" si="62">AK486-Z486</f>
        <v>5617.0212765957403</v>
      </c>
      <c r="AW486">
        <f>MONTH(AU486)</f>
        <v>1</v>
      </c>
      <c r="AX486" s="176"/>
    </row>
    <row r="487" spans="1:53" ht="15.75" customHeight="1">
      <c r="A487" s="1"/>
      <c r="B487" s="1" t="s">
        <v>103</v>
      </c>
      <c r="C487" s="1" t="s">
        <v>1969</v>
      </c>
      <c r="D487" s="1" t="s">
        <v>107</v>
      </c>
      <c r="E487" s="1" t="s">
        <v>790</v>
      </c>
      <c r="G487" s="1" t="s">
        <v>1027</v>
      </c>
      <c r="I487" s="1" t="s">
        <v>2079</v>
      </c>
      <c r="J487" s="291">
        <v>43510</v>
      </c>
      <c r="K487" s="152">
        <f t="shared" si="59"/>
        <v>2</v>
      </c>
      <c r="L487" s="1" t="s">
        <v>2080</v>
      </c>
      <c r="M487" s="7">
        <v>43524</v>
      </c>
      <c r="N487" s="1" t="s">
        <v>2081</v>
      </c>
      <c r="O487" s="1" t="s">
        <v>1513</v>
      </c>
      <c r="P487" s="7">
        <v>43525</v>
      </c>
      <c r="Q487" s="1" t="s">
        <v>2082</v>
      </c>
      <c r="R487" s="4">
        <v>29</v>
      </c>
      <c r="S487" s="86" t="s">
        <v>71</v>
      </c>
      <c r="T487" s="299">
        <v>43559</v>
      </c>
      <c r="U487" s="10">
        <v>10000</v>
      </c>
      <c r="V487" s="12" t="s">
        <v>441</v>
      </c>
      <c r="W487" s="1" t="s">
        <v>122</v>
      </c>
      <c r="X487" s="12"/>
      <c r="Y487" s="13"/>
      <c r="Z487" s="138">
        <f t="shared" si="60"/>
        <v>10638.297872340427</v>
      </c>
      <c r="AA487" s="15"/>
      <c r="AB487" s="4" t="s">
        <v>71</v>
      </c>
      <c r="AC487" s="10" t="s">
        <v>1013</v>
      </c>
      <c r="AD487" s="4" t="s">
        <v>125</v>
      </c>
      <c r="AE487" s="86" t="s">
        <v>126</v>
      </c>
      <c r="AF487" s="19" t="e">
        <f t="shared" si="17"/>
        <v>#VALUE!</v>
      </c>
      <c r="AG487" s="295">
        <v>43538</v>
      </c>
      <c r="AH487" s="4" t="s">
        <v>2083</v>
      </c>
      <c r="AI487" s="86">
        <v>20</v>
      </c>
      <c r="AJ487" s="87">
        <v>43524</v>
      </c>
      <c r="AK487" s="1">
        <v>15000</v>
      </c>
      <c r="AL487" s="1" t="s">
        <v>122</v>
      </c>
      <c r="AM487" s="4">
        <v>20</v>
      </c>
      <c r="AN487" s="295">
        <v>43525</v>
      </c>
      <c r="AR487" s="10"/>
      <c r="AS487" s="1">
        <f t="shared" si="61"/>
        <v>0</v>
      </c>
      <c r="AT487" s="4" t="s">
        <v>71</v>
      </c>
      <c r="AU487" s="295">
        <v>43564</v>
      </c>
      <c r="AV487" s="134">
        <f t="shared" si="62"/>
        <v>4361.7021276595733</v>
      </c>
      <c r="AX487" s="176"/>
    </row>
    <row r="488" spans="1:53" ht="15.75" customHeight="1">
      <c r="A488" s="4" t="s">
        <v>1968</v>
      </c>
      <c r="B488" s="1" t="s">
        <v>103</v>
      </c>
      <c r="C488" s="1" t="s">
        <v>1969</v>
      </c>
      <c r="D488" s="1" t="s">
        <v>104</v>
      </c>
      <c r="E488" s="1" t="s">
        <v>109</v>
      </c>
      <c r="G488" s="1" t="s">
        <v>1027</v>
      </c>
      <c r="I488" s="1" t="s">
        <v>2084</v>
      </c>
      <c r="J488" s="291">
        <v>43510</v>
      </c>
      <c r="K488" s="152">
        <f t="shared" si="59"/>
        <v>2</v>
      </c>
      <c r="L488" s="1" t="s">
        <v>2080</v>
      </c>
      <c r="M488" s="7">
        <v>43511</v>
      </c>
      <c r="N488" s="1" t="s">
        <v>2085</v>
      </c>
      <c r="O488" s="1" t="s">
        <v>2086</v>
      </c>
      <c r="P488" s="28">
        <v>43514</v>
      </c>
      <c r="Q488" s="1" t="s">
        <v>479</v>
      </c>
      <c r="R488" s="4">
        <v>2007606202</v>
      </c>
      <c r="S488" s="86" t="s">
        <v>71</v>
      </c>
      <c r="T488" s="299">
        <v>43510</v>
      </c>
      <c r="U488" s="10">
        <v>46000</v>
      </c>
      <c r="V488" s="12" t="s">
        <v>441</v>
      </c>
      <c r="W488" s="1" t="s">
        <v>122</v>
      </c>
      <c r="X488" s="12"/>
      <c r="Y488" s="13"/>
      <c r="Z488" s="138">
        <f t="shared" si="60"/>
        <v>48936.170212765959</v>
      </c>
      <c r="AA488" s="15"/>
      <c r="AB488" s="4" t="s">
        <v>71</v>
      </c>
      <c r="AC488" s="10">
        <v>10</v>
      </c>
      <c r="AD488" s="1" t="s">
        <v>125</v>
      </c>
      <c r="AE488" s="86" t="s">
        <v>126</v>
      </c>
      <c r="AF488" s="19" t="e">
        <f t="shared" si="17"/>
        <v>#VALUE!</v>
      </c>
      <c r="AG488" s="295">
        <v>43544</v>
      </c>
      <c r="AH488" s="4" t="s">
        <v>1914</v>
      </c>
      <c r="AI488" s="86">
        <v>17</v>
      </c>
      <c r="AJ488" s="87">
        <v>43511</v>
      </c>
      <c r="AK488" s="1">
        <v>60000</v>
      </c>
      <c r="AL488" s="1" t="s">
        <v>122</v>
      </c>
      <c r="AM488" s="4">
        <v>17</v>
      </c>
      <c r="AN488" s="295">
        <v>43514</v>
      </c>
      <c r="AR488" s="10"/>
      <c r="AS488" s="1">
        <f t="shared" si="61"/>
        <v>0</v>
      </c>
      <c r="AT488" s="4" t="s">
        <v>71</v>
      </c>
      <c r="AU488" s="295">
        <v>43558</v>
      </c>
      <c r="AV488" s="134">
        <f t="shared" si="62"/>
        <v>11063.829787234041</v>
      </c>
      <c r="AX488" s="176"/>
    </row>
    <row r="489" spans="1:53" ht="15.75" customHeight="1">
      <c r="A489" s="4" t="s">
        <v>1968</v>
      </c>
      <c r="B489" s="1" t="s">
        <v>103</v>
      </c>
      <c r="C489" s="1" t="s">
        <v>1836</v>
      </c>
      <c r="D489" s="1" t="s">
        <v>104</v>
      </c>
      <c r="E489" s="4" t="s">
        <v>109</v>
      </c>
      <c r="G489" s="1" t="s">
        <v>1369</v>
      </c>
      <c r="I489" s="1" t="s">
        <v>2087</v>
      </c>
      <c r="J489" s="291">
        <v>43511</v>
      </c>
      <c r="K489" s="152">
        <f t="shared" si="59"/>
        <v>2</v>
      </c>
      <c r="L489" s="1" t="s">
        <v>2088</v>
      </c>
      <c r="M489" s="7">
        <v>43512</v>
      </c>
      <c r="N489" s="1" t="s">
        <v>1105</v>
      </c>
      <c r="O489" s="1" t="s">
        <v>2089</v>
      </c>
      <c r="P489" s="7">
        <v>43516</v>
      </c>
      <c r="Q489" s="1" t="s">
        <v>470</v>
      </c>
      <c r="R489" s="4">
        <v>130</v>
      </c>
      <c r="S489" s="86" t="s">
        <v>71</v>
      </c>
      <c r="T489" s="299">
        <v>43516</v>
      </c>
      <c r="U489" s="10">
        <v>55000</v>
      </c>
      <c r="V489" s="12" t="s">
        <v>441</v>
      </c>
      <c r="W489" s="1" t="s">
        <v>122</v>
      </c>
      <c r="X489" s="12"/>
      <c r="Y489" s="13"/>
      <c r="Z489" s="138">
        <f t="shared" si="60"/>
        <v>58510.638297872341</v>
      </c>
      <c r="AA489" s="15"/>
      <c r="AB489" s="4" t="s">
        <v>71</v>
      </c>
      <c r="AC489" s="10">
        <v>10</v>
      </c>
      <c r="AD489" s="1" t="s">
        <v>125</v>
      </c>
      <c r="AE489" s="86" t="s">
        <v>126</v>
      </c>
      <c r="AF489" s="19" t="e">
        <f t="shared" si="17"/>
        <v>#VALUE!</v>
      </c>
      <c r="AG489" s="295">
        <v>43538</v>
      </c>
      <c r="AH489" s="4" t="s">
        <v>1914</v>
      </c>
      <c r="AI489" s="179">
        <v>16</v>
      </c>
      <c r="AJ489" s="87">
        <v>43511</v>
      </c>
      <c r="AK489" s="1">
        <v>65000</v>
      </c>
      <c r="AL489" s="1" t="s">
        <v>122</v>
      </c>
      <c r="AM489" s="4">
        <v>16</v>
      </c>
      <c r="AN489" s="295">
        <v>43516</v>
      </c>
      <c r="AR489" s="10"/>
      <c r="AS489" s="1">
        <f t="shared" si="61"/>
        <v>0</v>
      </c>
      <c r="AT489" s="1" t="s">
        <v>213</v>
      </c>
      <c r="AV489" s="134">
        <f t="shared" si="62"/>
        <v>6489.3617021276586</v>
      </c>
      <c r="AX489" s="176"/>
    </row>
    <row r="490" spans="1:53" ht="15.75" customHeight="1">
      <c r="A490" s="4" t="s">
        <v>2076</v>
      </c>
      <c r="B490" s="1" t="s">
        <v>103</v>
      </c>
      <c r="C490" s="1" t="s">
        <v>1836</v>
      </c>
      <c r="D490" s="1" t="s">
        <v>104</v>
      </c>
      <c r="E490" s="4" t="s">
        <v>109</v>
      </c>
      <c r="G490" s="1" t="s">
        <v>1369</v>
      </c>
      <c r="I490" s="1" t="s">
        <v>2090</v>
      </c>
      <c r="J490" s="291">
        <v>43514</v>
      </c>
      <c r="K490" s="152">
        <f t="shared" si="59"/>
        <v>2</v>
      </c>
      <c r="L490" s="1" t="s">
        <v>2091</v>
      </c>
      <c r="M490" s="7">
        <v>43514</v>
      </c>
      <c r="N490" s="1" t="s">
        <v>1105</v>
      </c>
      <c r="O490" s="1" t="s">
        <v>2092</v>
      </c>
      <c r="P490" s="7">
        <v>43517</v>
      </c>
      <c r="Q490" s="1" t="s">
        <v>2093</v>
      </c>
      <c r="S490" s="86" t="s">
        <v>71</v>
      </c>
      <c r="T490" s="299"/>
      <c r="U490" s="10">
        <v>66000</v>
      </c>
      <c r="V490" s="12" t="s">
        <v>121</v>
      </c>
      <c r="W490" s="1" t="s">
        <v>122</v>
      </c>
      <c r="X490" s="12"/>
      <c r="Y490" s="13"/>
      <c r="Z490" s="154">
        <v>66000</v>
      </c>
      <c r="AA490" s="15"/>
      <c r="AB490" s="4" t="s">
        <v>71</v>
      </c>
      <c r="AC490" s="10">
        <v>10</v>
      </c>
      <c r="AD490" s="1" t="s">
        <v>125</v>
      </c>
      <c r="AE490" s="86" t="s">
        <v>126</v>
      </c>
      <c r="AF490" s="19" t="e">
        <f t="shared" si="17"/>
        <v>#VALUE!</v>
      </c>
      <c r="AG490" s="295">
        <v>43543</v>
      </c>
      <c r="AH490" s="4" t="s">
        <v>2094</v>
      </c>
      <c r="AI490" s="177">
        <v>18</v>
      </c>
      <c r="AJ490" s="87">
        <v>43514</v>
      </c>
      <c r="AK490" s="1">
        <v>70000</v>
      </c>
      <c r="AL490" s="1" t="s">
        <v>122</v>
      </c>
      <c r="AM490" s="4">
        <v>18</v>
      </c>
      <c r="AN490" s="295">
        <v>43517</v>
      </c>
      <c r="AR490" s="10"/>
      <c r="AS490" s="1">
        <f t="shared" si="61"/>
        <v>0</v>
      </c>
      <c r="AT490" s="1" t="s">
        <v>213</v>
      </c>
      <c r="AV490" s="134">
        <f t="shared" si="62"/>
        <v>4000</v>
      </c>
      <c r="AX490" s="176"/>
    </row>
    <row r="491" spans="1:53" ht="15.75" customHeight="1">
      <c r="A491" s="1"/>
      <c r="B491" s="1" t="s">
        <v>103</v>
      </c>
      <c r="C491" s="1" t="s">
        <v>255</v>
      </c>
      <c r="D491" s="1" t="s">
        <v>107</v>
      </c>
      <c r="E491" s="1" t="s">
        <v>790</v>
      </c>
      <c r="G491" s="1" t="s">
        <v>1352</v>
      </c>
      <c r="I491" s="1" t="s">
        <v>2095</v>
      </c>
      <c r="J491" s="291">
        <v>43514</v>
      </c>
      <c r="K491" s="152">
        <f t="shared" si="59"/>
        <v>2</v>
      </c>
      <c r="L491" s="1" t="s">
        <v>81</v>
      </c>
      <c r="M491" s="7">
        <v>43515</v>
      </c>
      <c r="N491" s="1" t="s">
        <v>366</v>
      </c>
      <c r="O491" s="1" t="s">
        <v>2096</v>
      </c>
      <c r="P491" s="7">
        <v>43517</v>
      </c>
      <c r="Q491" s="1" t="s">
        <v>2097</v>
      </c>
      <c r="R491" s="4" t="s">
        <v>2098</v>
      </c>
      <c r="S491" s="86" t="s">
        <v>112</v>
      </c>
      <c r="T491" s="299">
        <v>43517</v>
      </c>
      <c r="U491" s="10">
        <v>30000</v>
      </c>
      <c r="V491" s="12" t="s">
        <v>121</v>
      </c>
      <c r="W491" s="1" t="s">
        <v>122</v>
      </c>
      <c r="X491" s="12"/>
      <c r="Y491" s="13"/>
      <c r="Z491" s="13">
        <v>30000</v>
      </c>
      <c r="AA491" s="15"/>
      <c r="AB491" s="4" t="s">
        <v>71</v>
      </c>
      <c r="AC491" s="10" t="s">
        <v>1013</v>
      </c>
      <c r="AD491" s="1" t="s">
        <v>125</v>
      </c>
      <c r="AE491" s="86" t="s">
        <v>126</v>
      </c>
      <c r="AF491" s="19" t="e">
        <f t="shared" si="17"/>
        <v>#VALUE!</v>
      </c>
      <c r="AG491" s="295">
        <v>43551</v>
      </c>
      <c r="AI491" s="86">
        <v>19</v>
      </c>
      <c r="AJ491" s="180">
        <v>43515</v>
      </c>
      <c r="AK491" s="1">
        <v>35000</v>
      </c>
      <c r="AL491" s="1" t="s">
        <v>122</v>
      </c>
      <c r="AM491" s="4">
        <v>19</v>
      </c>
      <c r="AN491" s="295">
        <v>43517</v>
      </c>
      <c r="AR491" s="10"/>
      <c r="AS491" s="1">
        <f t="shared" si="61"/>
        <v>0</v>
      </c>
      <c r="AT491" s="4" t="s">
        <v>112</v>
      </c>
      <c r="AU491" s="295">
        <v>43580</v>
      </c>
      <c r="AV491" s="17">
        <f t="shared" si="62"/>
        <v>5000</v>
      </c>
      <c r="AX491" s="176"/>
    </row>
    <row r="492" spans="1:53" ht="15.75" customHeight="1">
      <c r="A492" s="4"/>
      <c r="B492" s="4" t="s">
        <v>103</v>
      </c>
      <c r="C492" s="4" t="s">
        <v>1836</v>
      </c>
      <c r="D492" s="1" t="s">
        <v>107</v>
      </c>
      <c r="E492" s="4" t="s">
        <v>790</v>
      </c>
      <c r="G492" s="4" t="s">
        <v>1369</v>
      </c>
      <c r="I492" s="4" t="s">
        <v>2099</v>
      </c>
      <c r="J492" s="295">
        <v>43517</v>
      </c>
      <c r="K492" s="152">
        <f t="shared" si="59"/>
        <v>2</v>
      </c>
      <c r="L492" s="4" t="s">
        <v>2100</v>
      </c>
      <c r="M492" s="87">
        <v>43517</v>
      </c>
      <c r="O492" s="4" t="s">
        <v>2101</v>
      </c>
      <c r="P492" s="87">
        <v>43519</v>
      </c>
      <c r="Q492" s="4" t="s">
        <v>478</v>
      </c>
      <c r="R492" s="4">
        <v>13</v>
      </c>
      <c r="S492" s="86" t="s">
        <v>71</v>
      </c>
      <c r="T492" s="299">
        <v>43521</v>
      </c>
      <c r="U492" s="86">
        <v>53000</v>
      </c>
      <c r="V492" s="174" t="s">
        <v>441</v>
      </c>
      <c r="W492" s="4" t="s">
        <v>122</v>
      </c>
      <c r="X492" s="12"/>
      <c r="Y492" s="13"/>
      <c r="Z492" s="133">
        <f t="shared" ref="Z492:Z494" si="63">U492/0.93</f>
        <v>56989.247311827952</v>
      </c>
      <c r="AA492" s="15"/>
      <c r="AB492" s="4" t="s">
        <v>71</v>
      </c>
      <c r="AC492" s="10"/>
      <c r="AD492" s="4" t="s">
        <v>125</v>
      </c>
      <c r="AE492" s="86" t="s">
        <v>126</v>
      </c>
      <c r="AF492" s="19" t="e">
        <f t="shared" si="17"/>
        <v>#VALUE!</v>
      </c>
      <c r="AG492" s="295">
        <v>43544</v>
      </c>
      <c r="AH492" s="4" t="s">
        <v>1914</v>
      </c>
      <c r="AI492" s="179">
        <v>21</v>
      </c>
      <c r="AJ492" s="87">
        <v>43517</v>
      </c>
      <c r="AK492" s="4">
        <v>61000</v>
      </c>
      <c r="AL492" s="1" t="s">
        <v>122</v>
      </c>
      <c r="AM492" s="4">
        <v>21</v>
      </c>
      <c r="AN492" s="295">
        <v>43519</v>
      </c>
      <c r="AR492" s="10"/>
      <c r="AS492" s="4">
        <v>52</v>
      </c>
      <c r="AT492" s="4" t="s">
        <v>213</v>
      </c>
      <c r="AV492" s="134">
        <f t="shared" si="62"/>
        <v>4010.7526881720478</v>
      </c>
    </row>
    <row r="493" spans="1:53" ht="15.75" customHeight="1">
      <c r="A493" s="4"/>
      <c r="B493" s="4" t="s">
        <v>103</v>
      </c>
      <c r="C493" s="4" t="s">
        <v>148</v>
      </c>
      <c r="D493" s="1" t="s">
        <v>107</v>
      </c>
      <c r="E493" s="4" t="s">
        <v>790</v>
      </c>
      <c r="G493" s="4" t="s">
        <v>149</v>
      </c>
      <c r="I493" s="4" t="s">
        <v>2102</v>
      </c>
      <c r="J493" s="295">
        <v>43521</v>
      </c>
      <c r="K493" s="152">
        <f t="shared" si="59"/>
        <v>2</v>
      </c>
      <c r="L493" s="4" t="s">
        <v>2103</v>
      </c>
      <c r="M493" s="126">
        <v>43522</v>
      </c>
      <c r="N493" s="4" t="s">
        <v>366</v>
      </c>
      <c r="O493" s="4" t="s">
        <v>136</v>
      </c>
      <c r="P493" s="126">
        <v>43524</v>
      </c>
      <c r="Q493" s="4" t="s">
        <v>463</v>
      </c>
      <c r="R493" s="4" t="s">
        <v>474</v>
      </c>
      <c r="S493" s="86" t="s">
        <v>71</v>
      </c>
      <c r="T493" s="299">
        <v>43523</v>
      </c>
      <c r="U493" s="86">
        <v>18000</v>
      </c>
      <c r="V493" s="174" t="s">
        <v>441</v>
      </c>
      <c r="W493" s="4" t="s">
        <v>122</v>
      </c>
      <c r="X493" s="12"/>
      <c r="Y493" s="13"/>
      <c r="Z493" s="133">
        <f t="shared" si="63"/>
        <v>19354.838709677417</v>
      </c>
      <c r="AA493" s="15"/>
      <c r="AB493" s="4" t="s">
        <v>71</v>
      </c>
      <c r="AC493" s="86" t="s">
        <v>1013</v>
      </c>
      <c r="AD493" s="1" t="s">
        <v>125</v>
      </c>
      <c r="AE493" s="86" t="s">
        <v>126</v>
      </c>
      <c r="AF493" s="19" t="e">
        <f t="shared" si="17"/>
        <v>#VALUE!</v>
      </c>
      <c r="AG493" s="295">
        <v>43538</v>
      </c>
      <c r="AH493" s="4" t="s">
        <v>1914</v>
      </c>
      <c r="AI493" s="86">
        <v>31</v>
      </c>
      <c r="AJ493" s="87">
        <v>43522</v>
      </c>
      <c r="AK493" s="4">
        <v>30000</v>
      </c>
      <c r="AL493" s="1" t="s">
        <v>122</v>
      </c>
      <c r="AM493" s="4">
        <v>31</v>
      </c>
      <c r="AN493" s="295">
        <v>43524</v>
      </c>
      <c r="AP493" s="4" t="s">
        <v>2104</v>
      </c>
      <c r="AR493" s="10"/>
      <c r="AS493" s="4">
        <v>52</v>
      </c>
      <c r="AT493" s="4" t="s">
        <v>71</v>
      </c>
      <c r="AU493" s="295">
        <v>43543</v>
      </c>
      <c r="AV493" s="134">
        <f t="shared" si="62"/>
        <v>10645.161290322583</v>
      </c>
    </row>
    <row r="494" spans="1:53" ht="15.75" customHeight="1">
      <c r="A494" s="4" t="s">
        <v>2076</v>
      </c>
      <c r="B494" s="4" t="s">
        <v>103</v>
      </c>
      <c r="C494" s="4" t="s">
        <v>1973</v>
      </c>
      <c r="D494" s="4" t="s">
        <v>104</v>
      </c>
      <c r="E494" s="4" t="s">
        <v>109</v>
      </c>
      <c r="G494" s="4" t="s">
        <v>1388</v>
      </c>
      <c r="I494" s="4" t="s">
        <v>2105</v>
      </c>
      <c r="J494" s="295">
        <v>43517</v>
      </c>
      <c r="K494" s="152">
        <f t="shared" si="59"/>
        <v>2</v>
      </c>
      <c r="L494" s="4" t="s">
        <v>243</v>
      </c>
      <c r="M494" s="126">
        <v>43517</v>
      </c>
      <c r="N494" s="4" t="s">
        <v>1105</v>
      </c>
      <c r="O494" s="4" t="s">
        <v>319</v>
      </c>
      <c r="P494" s="126">
        <v>43521</v>
      </c>
      <c r="Q494" s="4" t="s">
        <v>2106</v>
      </c>
      <c r="R494" s="4">
        <v>365</v>
      </c>
      <c r="S494" s="86" t="s">
        <v>71</v>
      </c>
      <c r="T494" s="299">
        <v>43521</v>
      </c>
      <c r="U494" s="86">
        <v>65000</v>
      </c>
      <c r="V494" s="174" t="s">
        <v>441</v>
      </c>
      <c r="W494" s="4" t="s">
        <v>122</v>
      </c>
      <c r="X494" s="12"/>
      <c r="Y494" s="13"/>
      <c r="Z494" s="133">
        <f t="shared" si="63"/>
        <v>69892.473118279566</v>
      </c>
      <c r="AA494" s="15"/>
      <c r="AC494" s="86" t="s">
        <v>1013</v>
      </c>
      <c r="AD494" s="1" t="s">
        <v>125</v>
      </c>
      <c r="AE494" s="147">
        <v>43556</v>
      </c>
      <c r="AF494" s="19">
        <f t="shared" si="17"/>
        <v>14</v>
      </c>
      <c r="AI494" s="86">
        <v>30</v>
      </c>
      <c r="AJ494" s="87">
        <v>43517</v>
      </c>
      <c r="AK494" s="4">
        <v>79000</v>
      </c>
      <c r="AL494" s="1" t="s">
        <v>122</v>
      </c>
      <c r="AM494" s="4">
        <v>30</v>
      </c>
      <c r="AN494" s="295">
        <v>43521</v>
      </c>
      <c r="AR494" s="10"/>
      <c r="AS494" s="4">
        <v>52</v>
      </c>
      <c r="AT494" s="4" t="s">
        <v>71</v>
      </c>
      <c r="AU494" s="295">
        <v>43581</v>
      </c>
      <c r="AV494" s="134">
        <f t="shared" si="62"/>
        <v>9107.5268817204342</v>
      </c>
      <c r="AY494" s="4">
        <v>1</v>
      </c>
      <c r="BA494" s="4">
        <v>13000</v>
      </c>
    </row>
    <row r="495" spans="1:53" ht="15.75" customHeight="1">
      <c r="A495" s="4" t="s">
        <v>2076</v>
      </c>
      <c r="B495" s="4" t="s">
        <v>103</v>
      </c>
      <c r="C495" s="4" t="s">
        <v>1973</v>
      </c>
      <c r="D495" s="4" t="s">
        <v>104</v>
      </c>
      <c r="E495" s="4" t="s">
        <v>109</v>
      </c>
      <c r="G495" s="4" t="s">
        <v>1388</v>
      </c>
      <c r="I495" s="4" t="s">
        <v>2107</v>
      </c>
      <c r="J495" s="295">
        <v>43518</v>
      </c>
      <c r="K495" s="152">
        <f t="shared" si="59"/>
        <v>2</v>
      </c>
      <c r="L495" s="4" t="s">
        <v>243</v>
      </c>
      <c r="M495" s="126">
        <v>43518</v>
      </c>
      <c r="N495" s="4" t="s">
        <v>1105</v>
      </c>
      <c r="O495" s="4" t="s">
        <v>2108</v>
      </c>
      <c r="P495" s="126">
        <v>43522</v>
      </c>
      <c r="Q495" s="4" t="s">
        <v>2031</v>
      </c>
      <c r="R495" s="182" t="s">
        <v>2109</v>
      </c>
      <c r="S495" s="86" t="s">
        <v>112</v>
      </c>
      <c r="T495" s="299">
        <v>43524</v>
      </c>
      <c r="U495" s="86">
        <v>50000</v>
      </c>
      <c r="V495" s="174" t="s">
        <v>121</v>
      </c>
      <c r="W495" s="4" t="s">
        <v>122</v>
      </c>
      <c r="X495" s="12"/>
      <c r="Y495" s="13"/>
      <c r="Z495" s="183">
        <v>50000</v>
      </c>
      <c r="AA495" s="15"/>
      <c r="AB495" s="4" t="s">
        <v>71</v>
      </c>
      <c r="AC495" s="86" t="s">
        <v>2110</v>
      </c>
      <c r="AD495" s="1" t="s">
        <v>125</v>
      </c>
      <c r="AE495" s="86" t="s">
        <v>637</v>
      </c>
      <c r="AF495" s="19" t="e">
        <f t="shared" si="17"/>
        <v>#VALUE!</v>
      </c>
      <c r="AG495" s="295">
        <v>43556</v>
      </c>
      <c r="AH495" s="4" t="s">
        <v>2094</v>
      </c>
      <c r="AI495" s="86">
        <v>29</v>
      </c>
      <c r="AJ495" s="87">
        <v>43518</v>
      </c>
      <c r="AK495" s="4">
        <v>60000</v>
      </c>
      <c r="AL495" s="1" t="s">
        <v>122</v>
      </c>
      <c r="AM495" s="4">
        <v>29</v>
      </c>
      <c r="AN495" s="295">
        <v>43519</v>
      </c>
      <c r="AR495" s="10"/>
      <c r="AS495" s="4">
        <v>52</v>
      </c>
      <c r="AT495" s="136" t="s">
        <v>71</v>
      </c>
      <c r="AU495" s="295">
        <v>43579</v>
      </c>
      <c r="AV495" s="17">
        <f t="shared" si="62"/>
        <v>10000</v>
      </c>
    </row>
    <row r="496" spans="1:53" ht="15.75" customHeight="1">
      <c r="A496" s="4" t="s">
        <v>2076</v>
      </c>
      <c r="B496" s="4" t="s">
        <v>103</v>
      </c>
      <c r="C496" s="4" t="s">
        <v>1836</v>
      </c>
      <c r="D496" s="4" t="s">
        <v>104</v>
      </c>
      <c r="E496" s="4" t="s">
        <v>109</v>
      </c>
      <c r="G496" s="4" t="s">
        <v>1369</v>
      </c>
      <c r="I496" s="4" t="s">
        <v>2111</v>
      </c>
      <c r="J496" s="295">
        <v>43518</v>
      </c>
      <c r="K496" s="152">
        <f t="shared" si="59"/>
        <v>2</v>
      </c>
      <c r="L496" s="4" t="s">
        <v>2112</v>
      </c>
      <c r="M496" s="126">
        <v>43518</v>
      </c>
      <c r="N496" s="4" t="s">
        <v>1105</v>
      </c>
      <c r="O496" s="4" t="s">
        <v>2092</v>
      </c>
      <c r="P496" s="126">
        <v>43522</v>
      </c>
      <c r="Q496" s="4" t="s">
        <v>475</v>
      </c>
      <c r="R496" s="4">
        <v>23</v>
      </c>
      <c r="S496" s="86" t="s">
        <v>112</v>
      </c>
      <c r="T496" s="299">
        <v>43521</v>
      </c>
      <c r="U496" s="86">
        <v>62000</v>
      </c>
      <c r="V496" s="174" t="s">
        <v>441</v>
      </c>
      <c r="W496" s="4" t="s">
        <v>122</v>
      </c>
      <c r="X496" s="12"/>
      <c r="Y496" s="13"/>
      <c r="Z496" s="133">
        <f>Z494</f>
        <v>69892.473118279566</v>
      </c>
      <c r="AA496" s="15"/>
      <c r="AB496" s="4" t="s">
        <v>71</v>
      </c>
      <c r="AC496" s="86" t="s">
        <v>1013</v>
      </c>
      <c r="AD496" s="1" t="s">
        <v>125</v>
      </c>
      <c r="AE496" s="86" t="s">
        <v>637</v>
      </c>
      <c r="AF496" s="19" t="e">
        <f t="shared" si="17"/>
        <v>#VALUE!</v>
      </c>
      <c r="AG496" s="295">
        <v>43544</v>
      </c>
      <c r="AH496" s="4" t="s">
        <v>1914</v>
      </c>
      <c r="AI496" s="177">
        <v>28</v>
      </c>
      <c r="AJ496" s="87">
        <v>43522</v>
      </c>
      <c r="AK496" s="4">
        <v>73000</v>
      </c>
      <c r="AL496" s="1" t="s">
        <v>122</v>
      </c>
      <c r="AM496" s="4">
        <v>28</v>
      </c>
      <c r="AN496" s="295">
        <v>43522</v>
      </c>
      <c r="AR496" s="10"/>
      <c r="AS496" s="4">
        <v>52</v>
      </c>
      <c r="AT496" s="4" t="s">
        <v>213</v>
      </c>
      <c r="AV496" s="134">
        <f t="shared" si="62"/>
        <v>3107.5268817204342</v>
      </c>
    </row>
    <row r="497" spans="1:71" ht="15.75" customHeight="1">
      <c r="A497" s="4" t="s">
        <v>1968</v>
      </c>
      <c r="B497" s="4" t="s">
        <v>103</v>
      </c>
      <c r="C497" s="4" t="s">
        <v>148</v>
      </c>
      <c r="D497" s="4" t="s">
        <v>107</v>
      </c>
      <c r="E497" s="4" t="s">
        <v>790</v>
      </c>
      <c r="G497" s="4" t="s">
        <v>149</v>
      </c>
      <c r="I497" s="131" t="s">
        <v>2113</v>
      </c>
      <c r="J497" s="295">
        <v>43523</v>
      </c>
      <c r="K497" s="152">
        <f t="shared" si="59"/>
        <v>2</v>
      </c>
      <c r="L497" s="4" t="s">
        <v>2103</v>
      </c>
      <c r="M497" s="126">
        <v>43524</v>
      </c>
      <c r="N497" s="4" t="s">
        <v>366</v>
      </c>
      <c r="O497" s="4" t="s">
        <v>136</v>
      </c>
      <c r="P497" s="126">
        <v>43528</v>
      </c>
      <c r="Q497" s="4" t="s">
        <v>863</v>
      </c>
      <c r="R497" s="4">
        <v>61</v>
      </c>
      <c r="S497" s="86" t="s">
        <v>112</v>
      </c>
      <c r="T497" s="299">
        <v>43528</v>
      </c>
      <c r="U497" s="86">
        <v>15000</v>
      </c>
      <c r="V497" s="174" t="s">
        <v>441</v>
      </c>
      <c r="W497" s="4" t="s">
        <v>122</v>
      </c>
      <c r="X497" s="12"/>
      <c r="Y497" s="13"/>
      <c r="Z497" s="183">
        <v>16129</v>
      </c>
      <c r="AA497" s="15"/>
      <c r="AB497" s="4" t="s">
        <v>71</v>
      </c>
      <c r="AC497" s="86" t="s">
        <v>1013</v>
      </c>
      <c r="AD497" s="1" t="s">
        <v>125</v>
      </c>
      <c r="AE497" s="86" t="s">
        <v>126</v>
      </c>
      <c r="AF497" s="19" t="e">
        <f t="shared" si="17"/>
        <v>#VALUE!</v>
      </c>
      <c r="AG497" s="295">
        <v>43581</v>
      </c>
      <c r="AI497" s="86">
        <v>36</v>
      </c>
      <c r="AJ497" s="87">
        <v>43524</v>
      </c>
      <c r="AK497" s="4">
        <v>30000</v>
      </c>
      <c r="AL497" s="1" t="s">
        <v>122</v>
      </c>
      <c r="AM497" s="4">
        <v>36</v>
      </c>
      <c r="AN497" s="295">
        <v>43528</v>
      </c>
      <c r="AP497" s="4" t="s">
        <v>2114</v>
      </c>
      <c r="AR497" s="10"/>
      <c r="AS497" s="4">
        <v>52</v>
      </c>
      <c r="AT497" s="4" t="s">
        <v>71</v>
      </c>
      <c r="AU497" s="295">
        <v>43551</v>
      </c>
      <c r="AV497" s="17">
        <f t="shared" si="62"/>
        <v>13871</v>
      </c>
    </row>
    <row r="498" spans="1:71" ht="15.75" customHeight="1">
      <c r="A498" s="4" t="s">
        <v>1968</v>
      </c>
      <c r="B498" s="4" t="s">
        <v>103</v>
      </c>
      <c r="C498" s="4" t="s">
        <v>1973</v>
      </c>
      <c r="D498" s="4" t="s">
        <v>104</v>
      </c>
      <c r="E498" s="4" t="s">
        <v>790</v>
      </c>
      <c r="G498" s="4" t="s">
        <v>1388</v>
      </c>
      <c r="I498" s="4" t="s">
        <v>2115</v>
      </c>
      <c r="J498" s="295">
        <v>43523</v>
      </c>
      <c r="K498" s="152">
        <f t="shared" si="59"/>
        <v>2</v>
      </c>
      <c r="L498" s="4" t="s">
        <v>243</v>
      </c>
      <c r="M498" s="126">
        <v>43523</v>
      </c>
      <c r="N498" s="4" t="s">
        <v>1105</v>
      </c>
      <c r="O498" s="4" t="s">
        <v>2108</v>
      </c>
      <c r="P498" s="126">
        <v>43526</v>
      </c>
      <c r="Q498" s="4" t="s">
        <v>2116</v>
      </c>
      <c r="R498" s="4">
        <v>301</v>
      </c>
      <c r="S498" s="10"/>
      <c r="T498" s="299"/>
      <c r="U498" s="86">
        <v>48000</v>
      </c>
      <c r="V498" s="174" t="s">
        <v>121</v>
      </c>
      <c r="W498" s="4" t="s">
        <v>122</v>
      </c>
      <c r="X498" s="12"/>
      <c r="Y498" s="13"/>
      <c r="Z498" s="183">
        <v>48000</v>
      </c>
      <c r="AA498" s="15"/>
      <c r="AC498" s="86" t="s">
        <v>1013</v>
      </c>
      <c r="AD498" s="1" t="s">
        <v>125</v>
      </c>
      <c r="AE498" s="10"/>
      <c r="AF498" s="19">
        <f t="shared" si="17"/>
        <v>0</v>
      </c>
      <c r="AI498" s="86">
        <v>35</v>
      </c>
      <c r="AJ498" s="87">
        <v>43523</v>
      </c>
      <c r="AK498" s="4">
        <v>55000</v>
      </c>
      <c r="AL498" s="1" t="s">
        <v>122</v>
      </c>
      <c r="AM498" s="4">
        <v>35</v>
      </c>
      <c r="AN498" s="295">
        <v>43526</v>
      </c>
      <c r="AR498" s="10"/>
      <c r="AS498" s="4">
        <v>52</v>
      </c>
      <c r="AT498" s="136" t="s">
        <v>89</v>
      </c>
      <c r="AU498" s="295"/>
      <c r="AV498" s="17">
        <f t="shared" si="62"/>
        <v>7000</v>
      </c>
      <c r="AY498" s="4">
        <v>1</v>
      </c>
      <c r="BA498" s="4">
        <v>20000</v>
      </c>
    </row>
    <row r="499" spans="1:71" ht="15.75" customHeight="1">
      <c r="A499" s="4"/>
      <c r="B499" s="4" t="s">
        <v>103</v>
      </c>
      <c r="C499" s="4" t="s">
        <v>148</v>
      </c>
      <c r="D499" s="4" t="s">
        <v>107</v>
      </c>
      <c r="E499" s="4" t="s">
        <v>790</v>
      </c>
      <c r="G499" s="4" t="s">
        <v>149</v>
      </c>
      <c r="I499" s="4" t="s">
        <v>2117</v>
      </c>
      <c r="J499" s="295">
        <v>43523</v>
      </c>
      <c r="K499" s="152">
        <f t="shared" si="59"/>
        <v>2</v>
      </c>
      <c r="L499" s="4" t="s">
        <v>2103</v>
      </c>
      <c r="M499" s="126">
        <v>43524</v>
      </c>
      <c r="N499" s="4" t="s">
        <v>366</v>
      </c>
      <c r="O499" s="4" t="s">
        <v>136</v>
      </c>
      <c r="P499" s="126">
        <v>43525</v>
      </c>
      <c r="Q499" s="4" t="s">
        <v>1834</v>
      </c>
      <c r="R499" s="4">
        <v>40</v>
      </c>
      <c r="S499" s="173" t="s">
        <v>71</v>
      </c>
      <c r="T499" s="299">
        <v>43527</v>
      </c>
      <c r="U499" s="86">
        <v>18000</v>
      </c>
      <c r="V499" s="174" t="s">
        <v>441</v>
      </c>
      <c r="W499" s="4" t="s">
        <v>122</v>
      </c>
      <c r="X499" s="12"/>
      <c r="Y499" s="13"/>
      <c r="Z499" s="183">
        <v>19354</v>
      </c>
      <c r="AA499" s="15"/>
      <c r="AB499" s="4" t="s">
        <v>71</v>
      </c>
      <c r="AC499" s="86" t="s">
        <v>1013</v>
      </c>
      <c r="AD499" s="1" t="s">
        <v>125</v>
      </c>
      <c r="AE499" s="86" t="s">
        <v>126</v>
      </c>
      <c r="AF499" s="19" t="e">
        <f t="shared" si="17"/>
        <v>#VALUE!</v>
      </c>
      <c r="AG499" s="295">
        <v>43538</v>
      </c>
      <c r="AH499" s="4" t="s">
        <v>1914</v>
      </c>
      <c r="AI499" s="86">
        <v>32</v>
      </c>
      <c r="AJ499" s="87">
        <v>43501</v>
      </c>
      <c r="AK499" s="4">
        <v>40000</v>
      </c>
      <c r="AL499" s="1" t="s">
        <v>122</v>
      </c>
      <c r="AM499" s="4">
        <v>32</v>
      </c>
      <c r="AN499" s="295">
        <v>43503</v>
      </c>
      <c r="AR499" s="10"/>
      <c r="AS499" s="4">
        <v>52</v>
      </c>
      <c r="AT499" s="4" t="s">
        <v>71</v>
      </c>
      <c r="AU499" s="295">
        <v>43543</v>
      </c>
      <c r="AV499" s="17">
        <f t="shared" si="62"/>
        <v>20646</v>
      </c>
    </row>
    <row r="500" spans="1:71" ht="15.75" customHeight="1">
      <c r="A500" s="4"/>
      <c r="B500" s="4" t="s">
        <v>103</v>
      </c>
      <c r="C500" s="4" t="s">
        <v>1806</v>
      </c>
      <c r="D500" s="4" t="s">
        <v>107</v>
      </c>
      <c r="E500" s="4" t="s">
        <v>790</v>
      </c>
      <c r="G500" s="170" t="s">
        <v>1882</v>
      </c>
      <c r="I500" s="4" t="s">
        <v>2118</v>
      </c>
      <c r="J500" s="295">
        <v>43523</v>
      </c>
      <c r="K500" s="152">
        <f t="shared" si="59"/>
        <v>2</v>
      </c>
      <c r="L500" s="4" t="s">
        <v>243</v>
      </c>
      <c r="M500" s="126">
        <v>43525</v>
      </c>
      <c r="N500" s="4" t="s">
        <v>2119</v>
      </c>
      <c r="O500" s="170" t="s">
        <v>2120</v>
      </c>
      <c r="P500" s="126">
        <v>43528</v>
      </c>
      <c r="Q500" s="4" t="s">
        <v>2121</v>
      </c>
      <c r="R500" s="4">
        <v>5</v>
      </c>
      <c r="S500" s="86" t="s">
        <v>2122</v>
      </c>
      <c r="T500" s="299">
        <v>43529</v>
      </c>
      <c r="U500" s="86">
        <v>30000</v>
      </c>
      <c r="V500" s="174" t="s">
        <v>441</v>
      </c>
      <c r="W500" s="4" t="s">
        <v>122</v>
      </c>
      <c r="X500" s="12"/>
      <c r="Y500" s="13"/>
      <c r="Z500" s="183">
        <v>32258</v>
      </c>
      <c r="AA500" s="15"/>
      <c r="AB500" s="4" t="s">
        <v>71</v>
      </c>
      <c r="AC500" s="86" t="s">
        <v>1013</v>
      </c>
      <c r="AD500" s="4" t="s">
        <v>125</v>
      </c>
      <c r="AE500" s="86" t="s">
        <v>126</v>
      </c>
      <c r="AF500" s="19" t="e">
        <f t="shared" si="17"/>
        <v>#VALUE!</v>
      </c>
      <c r="AG500" s="295">
        <v>43556</v>
      </c>
      <c r="AH500" s="4" t="s">
        <v>1914</v>
      </c>
      <c r="AI500" s="86">
        <v>37</v>
      </c>
      <c r="AJ500" s="87">
        <v>43525</v>
      </c>
      <c r="AK500" s="4">
        <v>38000</v>
      </c>
      <c r="AL500" s="1" t="s">
        <v>122</v>
      </c>
      <c r="AM500" s="4">
        <v>37</v>
      </c>
      <c r="AN500" s="295">
        <v>43528</v>
      </c>
      <c r="AR500" s="10"/>
      <c r="AS500" s="4">
        <v>52</v>
      </c>
      <c r="AT500" s="4" t="s">
        <v>89</v>
      </c>
      <c r="AU500" s="295" t="s">
        <v>2123</v>
      </c>
      <c r="AV500" s="17">
        <f t="shared" si="62"/>
        <v>5742</v>
      </c>
      <c r="AX500" s="4" t="s">
        <v>2124</v>
      </c>
      <c r="BO500" s="4"/>
      <c r="BP500" s="87"/>
      <c r="BQ500" s="4"/>
    </row>
    <row r="501" spans="1:71" ht="15.75" customHeight="1">
      <c r="A501" s="4" t="s">
        <v>1968</v>
      </c>
      <c r="B501" s="4" t="s">
        <v>32</v>
      </c>
      <c r="C501" s="4" t="s">
        <v>255</v>
      </c>
      <c r="D501" s="4" t="s">
        <v>107</v>
      </c>
      <c r="E501" s="4" t="s">
        <v>109</v>
      </c>
      <c r="G501" s="4" t="s">
        <v>1990</v>
      </c>
      <c r="I501" s="4" t="s">
        <v>2125</v>
      </c>
      <c r="J501" s="295">
        <v>43522</v>
      </c>
      <c r="K501" s="152">
        <f t="shared" si="59"/>
        <v>2</v>
      </c>
      <c r="L501" s="4" t="s">
        <v>1992</v>
      </c>
      <c r="M501" s="126">
        <v>43523</v>
      </c>
      <c r="N501" s="4" t="s">
        <v>2126</v>
      </c>
      <c r="O501" s="1" t="s">
        <v>2053</v>
      </c>
      <c r="P501" s="126">
        <v>43530</v>
      </c>
      <c r="Q501" s="4" t="s">
        <v>2127</v>
      </c>
      <c r="R501" s="4">
        <v>19110</v>
      </c>
      <c r="S501" s="86" t="s">
        <v>71</v>
      </c>
      <c r="T501" s="299">
        <v>43530</v>
      </c>
      <c r="U501" s="86">
        <v>1650</v>
      </c>
      <c r="V501" s="174">
        <v>0</v>
      </c>
      <c r="W501" s="4" t="s">
        <v>355</v>
      </c>
      <c r="X501" s="12"/>
      <c r="Y501" s="13"/>
      <c r="Z501" s="183">
        <v>1650</v>
      </c>
      <c r="AA501" s="15"/>
      <c r="AC501" s="86" t="s">
        <v>1924</v>
      </c>
      <c r="AD501" s="4" t="s">
        <v>125</v>
      </c>
      <c r="AE501" s="178">
        <v>43580</v>
      </c>
      <c r="AF501" s="19">
        <f t="shared" si="17"/>
        <v>17</v>
      </c>
      <c r="AI501" s="86">
        <v>45</v>
      </c>
      <c r="AJ501" s="87">
        <v>43523</v>
      </c>
      <c r="AK501" s="4">
        <v>1800</v>
      </c>
      <c r="AL501" s="4" t="s">
        <v>355</v>
      </c>
      <c r="AM501" s="4">
        <v>45</v>
      </c>
      <c r="AN501" s="295">
        <v>43530</v>
      </c>
      <c r="AR501" s="10"/>
      <c r="AS501" s="4">
        <v>52</v>
      </c>
      <c r="AT501" s="4" t="s">
        <v>89</v>
      </c>
      <c r="AV501" s="17">
        <f t="shared" si="62"/>
        <v>150</v>
      </c>
      <c r="AY501" s="4">
        <v>1</v>
      </c>
    </row>
    <row r="502" spans="1:71" ht="15.75" customHeight="1">
      <c r="A502" s="4" t="s">
        <v>1968</v>
      </c>
      <c r="B502" s="4" t="s">
        <v>32</v>
      </c>
      <c r="C502" s="4" t="s">
        <v>255</v>
      </c>
      <c r="D502" s="4" t="s">
        <v>107</v>
      </c>
      <c r="E502" s="4" t="s">
        <v>109</v>
      </c>
      <c r="G502" s="4" t="s">
        <v>1990</v>
      </c>
      <c r="I502" s="4" t="s">
        <v>2128</v>
      </c>
      <c r="J502" s="295">
        <v>43522</v>
      </c>
      <c r="K502" s="152">
        <f t="shared" si="59"/>
        <v>2</v>
      </c>
      <c r="L502" s="4" t="s">
        <v>1992</v>
      </c>
      <c r="M502" s="126">
        <v>43530</v>
      </c>
      <c r="N502" s="4" t="s">
        <v>2126</v>
      </c>
      <c r="O502" s="1" t="s">
        <v>2053</v>
      </c>
      <c r="P502" s="126">
        <v>43536</v>
      </c>
      <c r="Q502" s="4" t="s">
        <v>2127</v>
      </c>
      <c r="R502" s="4">
        <v>19152</v>
      </c>
      <c r="S502" s="86" t="s">
        <v>71</v>
      </c>
      <c r="T502" s="299">
        <v>43542</v>
      </c>
      <c r="U502" s="86">
        <v>1650</v>
      </c>
      <c r="V502" s="174">
        <v>0</v>
      </c>
      <c r="W502" s="4" t="s">
        <v>355</v>
      </c>
      <c r="X502" s="12"/>
      <c r="Y502" s="13"/>
      <c r="Z502" s="183">
        <v>1650</v>
      </c>
      <c r="AA502" s="15"/>
      <c r="AC502" s="86" t="s">
        <v>1924</v>
      </c>
      <c r="AD502" s="4" t="s">
        <v>125</v>
      </c>
      <c r="AE502" s="147">
        <v>43585</v>
      </c>
      <c r="AF502" s="19">
        <f t="shared" si="17"/>
        <v>18</v>
      </c>
      <c r="AI502" s="173">
        <v>44</v>
      </c>
      <c r="AJ502" s="87">
        <v>43529</v>
      </c>
      <c r="AK502" s="4">
        <v>1800</v>
      </c>
      <c r="AL502" s="4" t="s">
        <v>355</v>
      </c>
      <c r="AM502" s="4">
        <v>44</v>
      </c>
      <c r="AN502" s="295">
        <v>43536</v>
      </c>
      <c r="AR502" s="10"/>
      <c r="AS502" s="4">
        <v>52</v>
      </c>
      <c r="AT502" s="4" t="s">
        <v>89</v>
      </c>
      <c r="AV502" s="17">
        <f t="shared" si="62"/>
        <v>150</v>
      </c>
    </row>
    <row r="503" spans="1:71" ht="15.75" customHeight="1">
      <c r="A503" s="4" t="s">
        <v>1968</v>
      </c>
      <c r="B503" s="4" t="s">
        <v>32</v>
      </c>
      <c r="C503" s="4" t="s">
        <v>255</v>
      </c>
      <c r="D503" s="4" t="s">
        <v>104</v>
      </c>
      <c r="E503" s="4" t="s">
        <v>109</v>
      </c>
      <c r="G503" s="4" t="s">
        <v>1990</v>
      </c>
      <c r="I503" s="4" t="s">
        <v>2129</v>
      </c>
      <c r="J503" s="295">
        <v>43523</v>
      </c>
      <c r="K503" s="152">
        <f t="shared" si="59"/>
        <v>2</v>
      </c>
      <c r="L503" s="4" t="s">
        <v>1992</v>
      </c>
      <c r="M503" s="126">
        <v>43524</v>
      </c>
      <c r="N503" s="4" t="s">
        <v>2126</v>
      </c>
      <c r="O503" s="1" t="s">
        <v>2053</v>
      </c>
      <c r="P503" s="126">
        <v>43531</v>
      </c>
      <c r="Q503" s="4" t="s">
        <v>2130</v>
      </c>
      <c r="S503" s="10"/>
      <c r="T503" s="299"/>
      <c r="U503" s="86">
        <v>1650</v>
      </c>
      <c r="V503" s="174">
        <v>0</v>
      </c>
      <c r="W503" s="4" t="s">
        <v>355</v>
      </c>
      <c r="X503" s="12"/>
      <c r="Y503" s="13"/>
      <c r="Z503" s="183">
        <v>1650</v>
      </c>
      <c r="AA503" s="15"/>
      <c r="AC503" s="86" t="s">
        <v>2131</v>
      </c>
      <c r="AD503" s="4" t="s">
        <v>201</v>
      </c>
      <c r="AE503" s="10"/>
      <c r="AF503" s="19">
        <f t="shared" si="17"/>
        <v>0</v>
      </c>
      <c r="AI503" s="86">
        <v>64</v>
      </c>
      <c r="AJ503" s="87">
        <v>43524</v>
      </c>
      <c r="AK503" s="4">
        <v>1800</v>
      </c>
      <c r="AL503" s="4" t="s">
        <v>355</v>
      </c>
      <c r="AM503" s="4">
        <v>64</v>
      </c>
      <c r="AN503" s="295">
        <v>43535</v>
      </c>
      <c r="AR503" s="10"/>
      <c r="AS503" s="4">
        <v>52</v>
      </c>
      <c r="AT503" s="4" t="s">
        <v>89</v>
      </c>
      <c r="AV503" s="17">
        <f t="shared" si="62"/>
        <v>150</v>
      </c>
    </row>
    <row r="504" spans="1:71" ht="15.75" customHeight="1">
      <c r="A504" s="184"/>
      <c r="B504" s="184" t="s">
        <v>103</v>
      </c>
      <c r="C504" s="184" t="s">
        <v>1969</v>
      </c>
      <c r="D504" s="184" t="s">
        <v>1605</v>
      </c>
      <c r="E504" s="184" t="s">
        <v>790</v>
      </c>
      <c r="F504" s="185"/>
      <c r="G504" s="184" t="s">
        <v>1027</v>
      </c>
      <c r="H504" s="185"/>
      <c r="I504" s="184" t="s">
        <v>2132</v>
      </c>
      <c r="J504" s="296">
        <v>43518</v>
      </c>
      <c r="K504" s="187">
        <f t="shared" si="59"/>
        <v>2</v>
      </c>
      <c r="L504" s="184" t="s">
        <v>1557</v>
      </c>
      <c r="M504" s="184" t="s">
        <v>2133</v>
      </c>
      <c r="N504" s="184" t="s">
        <v>116</v>
      </c>
      <c r="O504" s="184" t="s">
        <v>2134</v>
      </c>
      <c r="P504" s="186">
        <v>43528</v>
      </c>
      <c r="Q504" s="184" t="s">
        <v>2135</v>
      </c>
      <c r="R504" s="185"/>
      <c r="S504" s="188"/>
      <c r="T504" s="302"/>
      <c r="U504" s="189">
        <v>0</v>
      </c>
      <c r="V504" s="190" t="s">
        <v>441</v>
      </c>
      <c r="W504" s="184" t="s">
        <v>122</v>
      </c>
      <c r="X504" s="191"/>
      <c r="Y504" s="192"/>
      <c r="Z504" s="193">
        <v>0</v>
      </c>
      <c r="AA504" s="194"/>
      <c r="AB504" s="185"/>
      <c r="AC504" s="189" t="s">
        <v>2136</v>
      </c>
      <c r="AD504" s="184" t="s">
        <v>201</v>
      </c>
      <c r="AE504" s="188"/>
      <c r="AF504" s="195">
        <f t="shared" si="17"/>
        <v>0</v>
      </c>
      <c r="AG504" s="292"/>
      <c r="AH504" s="185"/>
      <c r="AI504" s="188"/>
      <c r="AJ504" s="185"/>
      <c r="AK504" s="184">
        <v>0</v>
      </c>
      <c r="AL504" s="184" t="s">
        <v>122</v>
      </c>
      <c r="AM504" s="185"/>
      <c r="AN504" s="292"/>
      <c r="AO504" s="185"/>
      <c r="AP504" s="185"/>
      <c r="AQ504" s="292"/>
      <c r="AR504" s="188"/>
      <c r="AS504" s="184">
        <v>52</v>
      </c>
      <c r="AT504" s="184" t="s">
        <v>888</v>
      </c>
      <c r="AU504" s="292"/>
      <c r="AV504" s="196">
        <f t="shared" si="62"/>
        <v>0</v>
      </c>
      <c r="AW504" s="185"/>
      <c r="AX504" s="185"/>
      <c r="AY504" s="185"/>
      <c r="AZ504" s="185"/>
      <c r="BA504" s="185"/>
      <c r="BB504" s="185"/>
      <c r="BC504" s="185"/>
      <c r="BD504" s="185"/>
      <c r="BE504" s="185"/>
      <c r="BF504" s="185"/>
      <c r="BG504" s="185"/>
      <c r="BH504" s="185"/>
      <c r="BI504" s="185"/>
      <c r="BJ504" s="185"/>
      <c r="BK504" s="185"/>
      <c r="BL504" s="185"/>
      <c r="BM504" s="185"/>
      <c r="BN504" s="185"/>
      <c r="BO504" s="185"/>
      <c r="BP504" s="185"/>
      <c r="BQ504" s="185"/>
      <c r="BR504" s="185"/>
      <c r="BS504" s="185"/>
    </row>
    <row r="505" spans="1:71" ht="15.75" customHeight="1">
      <c r="A505" s="184"/>
      <c r="B505" s="184" t="s">
        <v>103</v>
      </c>
      <c r="C505" s="184" t="s">
        <v>1969</v>
      </c>
      <c r="D505" s="184" t="s">
        <v>1605</v>
      </c>
      <c r="E505" s="184" t="s">
        <v>790</v>
      </c>
      <c r="F505" s="185"/>
      <c r="G505" s="184" t="s">
        <v>2015</v>
      </c>
      <c r="H505" s="185"/>
      <c r="I505" s="184" t="s">
        <v>2137</v>
      </c>
      <c r="J505" s="296">
        <v>43521</v>
      </c>
      <c r="K505" s="187">
        <f t="shared" si="59"/>
        <v>2</v>
      </c>
      <c r="L505" s="184" t="s">
        <v>2138</v>
      </c>
      <c r="M505" s="186">
        <v>43521</v>
      </c>
      <c r="N505" s="184" t="s">
        <v>2139</v>
      </c>
      <c r="O505" s="184" t="s">
        <v>2140</v>
      </c>
      <c r="P505" s="184" t="s">
        <v>2141</v>
      </c>
      <c r="Q505" s="184" t="s">
        <v>2142</v>
      </c>
      <c r="R505" s="185"/>
      <c r="S505" s="188"/>
      <c r="T505" s="302"/>
      <c r="U505" s="189">
        <v>0</v>
      </c>
      <c r="V505" s="190" t="s">
        <v>441</v>
      </c>
      <c r="W505" s="184" t="s">
        <v>122</v>
      </c>
      <c r="X505" s="191"/>
      <c r="Y505" s="192"/>
      <c r="Z505" s="193">
        <v>0</v>
      </c>
      <c r="AA505" s="194"/>
      <c r="AB505" s="185"/>
      <c r="AC505" s="189" t="s">
        <v>2143</v>
      </c>
      <c r="AD505" s="184" t="s">
        <v>125</v>
      </c>
      <c r="AE505" s="188"/>
      <c r="AF505" s="195">
        <f t="shared" si="17"/>
        <v>0</v>
      </c>
      <c r="AG505" s="292"/>
      <c r="AH505" s="185"/>
      <c r="AI505" s="188"/>
      <c r="AJ505" s="185"/>
      <c r="AK505" s="184">
        <v>0</v>
      </c>
      <c r="AL505" s="184" t="s">
        <v>122</v>
      </c>
      <c r="AM505" s="185"/>
      <c r="AN505" s="292"/>
      <c r="AO505" s="185"/>
      <c r="AP505" s="185"/>
      <c r="AQ505" s="292"/>
      <c r="AR505" s="188"/>
      <c r="AS505" s="184">
        <v>52</v>
      </c>
      <c r="AT505" s="184" t="s">
        <v>888</v>
      </c>
      <c r="AU505" s="292"/>
      <c r="AV505" s="196">
        <f t="shared" si="62"/>
        <v>0</v>
      </c>
      <c r="AW505" s="185"/>
      <c r="AX505" s="185"/>
      <c r="AY505" s="185"/>
      <c r="AZ505" s="185"/>
      <c r="BA505" s="185"/>
      <c r="BB505" s="185"/>
      <c r="BC505" s="185"/>
      <c r="BD505" s="185"/>
      <c r="BE505" s="185"/>
      <c r="BF505" s="185"/>
      <c r="BG505" s="185"/>
      <c r="BH505" s="185"/>
      <c r="BI505" s="185"/>
      <c r="BJ505" s="185"/>
      <c r="BK505" s="185"/>
      <c r="BL505" s="185"/>
      <c r="BM505" s="185"/>
      <c r="BN505" s="185"/>
      <c r="BO505" s="185"/>
      <c r="BP505" s="185"/>
      <c r="BQ505" s="185"/>
      <c r="BR505" s="185"/>
      <c r="BS505" s="185"/>
    </row>
    <row r="506" spans="1:71" ht="15.75" customHeight="1">
      <c r="A506" s="4" t="s">
        <v>2076</v>
      </c>
      <c r="B506" s="4" t="s">
        <v>103</v>
      </c>
      <c r="C506" s="4" t="s">
        <v>1836</v>
      </c>
      <c r="D506" s="4" t="s">
        <v>104</v>
      </c>
      <c r="E506" s="4" t="s">
        <v>109</v>
      </c>
      <c r="G506" s="4" t="s">
        <v>1544</v>
      </c>
      <c r="I506" s="4" t="s">
        <v>2144</v>
      </c>
      <c r="J506" s="295">
        <v>43524</v>
      </c>
      <c r="K506" s="152">
        <f t="shared" si="59"/>
        <v>2</v>
      </c>
      <c r="L506" s="4" t="s">
        <v>2145</v>
      </c>
      <c r="M506" s="126">
        <v>43525</v>
      </c>
      <c r="N506" s="4" t="s">
        <v>2146</v>
      </c>
      <c r="O506" s="4" t="s">
        <v>2147</v>
      </c>
      <c r="P506" s="126">
        <v>43528</v>
      </c>
      <c r="Q506" s="4" t="s">
        <v>2093</v>
      </c>
      <c r="S506" s="86" t="s">
        <v>71</v>
      </c>
      <c r="T506" s="299"/>
      <c r="U506" s="86">
        <v>41000</v>
      </c>
      <c r="V506" s="174" t="s">
        <v>121</v>
      </c>
      <c r="W506" s="4" t="s">
        <v>122</v>
      </c>
      <c r="X506" s="12"/>
      <c r="Y506" s="13"/>
      <c r="Z506" s="183">
        <v>41000</v>
      </c>
      <c r="AA506" s="15"/>
      <c r="AB506" s="4" t="s">
        <v>71</v>
      </c>
      <c r="AC506" s="86" t="s">
        <v>1013</v>
      </c>
      <c r="AD506" s="4" t="s">
        <v>125</v>
      </c>
      <c r="AE506" s="86" t="s">
        <v>126</v>
      </c>
      <c r="AF506" s="19" t="e">
        <f t="shared" si="17"/>
        <v>#VALUE!</v>
      </c>
      <c r="AG506" s="295">
        <v>43543</v>
      </c>
      <c r="AH506" s="4" t="s">
        <v>2094</v>
      </c>
      <c r="AI506" s="86">
        <v>34</v>
      </c>
      <c r="AJ506" s="87">
        <v>43525</v>
      </c>
      <c r="AK506" s="4">
        <v>48000</v>
      </c>
      <c r="AL506" s="4" t="s">
        <v>122</v>
      </c>
      <c r="AM506" s="4">
        <v>34</v>
      </c>
      <c r="AN506" s="295">
        <v>43528</v>
      </c>
      <c r="AR506" s="10"/>
      <c r="AS506" s="4">
        <v>52</v>
      </c>
      <c r="AT506" s="4" t="s">
        <v>213</v>
      </c>
      <c r="AV506" s="17">
        <f t="shared" si="62"/>
        <v>7000</v>
      </c>
    </row>
    <row r="507" spans="1:71" ht="15.75" customHeight="1">
      <c r="A507" s="4" t="s">
        <v>1968</v>
      </c>
      <c r="B507" s="4" t="s">
        <v>103</v>
      </c>
      <c r="C507" s="4" t="s">
        <v>1969</v>
      </c>
      <c r="D507" s="4" t="s">
        <v>107</v>
      </c>
      <c r="E507" s="4" t="s">
        <v>109</v>
      </c>
      <c r="G507" s="4" t="s">
        <v>2019</v>
      </c>
      <c r="I507" s="4" t="s">
        <v>2148</v>
      </c>
      <c r="J507" s="295">
        <v>43524</v>
      </c>
      <c r="K507" s="152">
        <f t="shared" si="59"/>
        <v>2</v>
      </c>
      <c r="L507" s="4" t="s">
        <v>2149</v>
      </c>
      <c r="M507" s="126">
        <v>43525</v>
      </c>
      <c r="N507" s="4" t="s">
        <v>2150</v>
      </c>
      <c r="O507" s="4" t="s">
        <v>2151</v>
      </c>
      <c r="P507" s="126">
        <v>43525</v>
      </c>
      <c r="Q507" s="4" t="s">
        <v>2152</v>
      </c>
      <c r="R507" s="4">
        <v>14</v>
      </c>
      <c r="S507" s="86" t="s">
        <v>2122</v>
      </c>
      <c r="T507" s="299">
        <v>43525</v>
      </c>
      <c r="U507" s="86">
        <v>13000</v>
      </c>
      <c r="V507" s="174" t="s">
        <v>441</v>
      </c>
      <c r="W507" s="4" t="s">
        <v>122</v>
      </c>
      <c r="X507" s="12"/>
      <c r="Y507" s="13"/>
      <c r="Z507" s="183">
        <v>13978</v>
      </c>
      <c r="AA507" s="15"/>
      <c r="AB507" s="4" t="s">
        <v>71</v>
      </c>
      <c r="AC507" s="86" t="s">
        <v>1013</v>
      </c>
      <c r="AD507" s="4" t="s">
        <v>125</v>
      </c>
      <c r="AE507" s="86" t="s">
        <v>126</v>
      </c>
      <c r="AF507" s="19" t="e">
        <f t="shared" si="17"/>
        <v>#VALUE!</v>
      </c>
      <c r="AG507" s="295">
        <v>43574</v>
      </c>
      <c r="AH507" s="4" t="s">
        <v>2153</v>
      </c>
      <c r="AI507" s="86">
        <v>39</v>
      </c>
      <c r="AJ507" s="87">
        <v>43525</v>
      </c>
      <c r="AK507" s="4">
        <v>17000</v>
      </c>
      <c r="AL507" s="4" t="s">
        <v>122</v>
      </c>
      <c r="AM507" s="4">
        <v>39</v>
      </c>
      <c r="AN507" s="295">
        <v>43525</v>
      </c>
      <c r="AR507" s="147"/>
      <c r="AS507" s="4">
        <v>52</v>
      </c>
      <c r="AT507" s="4" t="s">
        <v>71</v>
      </c>
      <c r="AU507" s="295">
        <v>43539</v>
      </c>
      <c r="AV507" s="17">
        <f t="shared" si="62"/>
        <v>3022</v>
      </c>
      <c r="BA507" s="4" t="s">
        <v>110</v>
      </c>
    </row>
    <row r="508" spans="1:71" ht="15.75" customHeight="1">
      <c r="A508" s="4" t="s">
        <v>2076</v>
      </c>
      <c r="B508" s="4" t="s">
        <v>103</v>
      </c>
      <c r="C508" s="4" t="s">
        <v>714</v>
      </c>
      <c r="D508" s="4" t="s">
        <v>107</v>
      </c>
      <c r="E508" s="4" t="s">
        <v>109</v>
      </c>
      <c r="G508" s="4" t="s">
        <v>882</v>
      </c>
      <c r="I508" s="4" t="s">
        <v>2154</v>
      </c>
      <c r="J508" s="295">
        <v>43525</v>
      </c>
      <c r="K508" s="152">
        <f t="shared" si="59"/>
        <v>3</v>
      </c>
      <c r="L508" s="4" t="s">
        <v>2155</v>
      </c>
      <c r="M508" s="126">
        <v>43525</v>
      </c>
      <c r="N508" s="4" t="s">
        <v>116</v>
      </c>
      <c r="O508" s="4" t="s">
        <v>2156</v>
      </c>
      <c r="P508" s="126">
        <v>43528</v>
      </c>
      <c r="Q508" s="4" t="s">
        <v>2157</v>
      </c>
      <c r="R508" s="4">
        <v>152</v>
      </c>
      <c r="S508" s="86" t="s">
        <v>71</v>
      </c>
      <c r="T508" s="299">
        <v>43528</v>
      </c>
      <c r="U508" s="86">
        <v>29000</v>
      </c>
      <c r="V508" s="174" t="s">
        <v>121</v>
      </c>
      <c r="W508" s="4" t="s">
        <v>122</v>
      </c>
      <c r="X508" s="12"/>
      <c r="Y508" s="13"/>
      <c r="Z508" s="183">
        <v>29000</v>
      </c>
      <c r="AA508" s="15"/>
      <c r="AB508" s="4" t="s">
        <v>71</v>
      </c>
      <c r="AC508" s="86" t="s">
        <v>2158</v>
      </c>
      <c r="AD508" s="4" t="s">
        <v>125</v>
      </c>
      <c r="AE508" s="86" t="s">
        <v>297</v>
      </c>
      <c r="AF508" s="19" t="e">
        <f t="shared" si="17"/>
        <v>#VALUE!</v>
      </c>
      <c r="AG508" s="295">
        <v>43543</v>
      </c>
      <c r="AH508" s="4" t="s">
        <v>2094</v>
      </c>
      <c r="AI508" s="86">
        <v>40</v>
      </c>
      <c r="AJ508" s="180">
        <v>43525</v>
      </c>
      <c r="AK508" s="4">
        <v>35000</v>
      </c>
      <c r="AL508" s="4" t="s">
        <v>122</v>
      </c>
      <c r="AM508" s="4">
        <v>40</v>
      </c>
      <c r="AN508" s="295">
        <v>43528</v>
      </c>
      <c r="AP508" s="4" t="s">
        <v>2159</v>
      </c>
      <c r="AR508" s="10"/>
      <c r="AS508" s="4">
        <v>52</v>
      </c>
      <c r="AT508" s="4" t="s">
        <v>71</v>
      </c>
      <c r="AU508" s="295">
        <v>43570</v>
      </c>
      <c r="AV508" s="17">
        <f t="shared" si="62"/>
        <v>6000</v>
      </c>
    </row>
    <row r="509" spans="1:71" ht="15.75" customHeight="1">
      <c r="A509" s="4"/>
      <c r="B509" s="4" t="s">
        <v>103</v>
      </c>
      <c r="C509" s="4" t="s">
        <v>148</v>
      </c>
      <c r="D509" s="4" t="s">
        <v>107</v>
      </c>
      <c r="E509" s="4" t="s">
        <v>109</v>
      </c>
      <c r="G509" s="4" t="s">
        <v>149</v>
      </c>
      <c r="I509" s="131" t="s">
        <v>2160</v>
      </c>
      <c r="J509" s="295">
        <v>43524</v>
      </c>
      <c r="K509" s="152">
        <f t="shared" si="59"/>
        <v>2</v>
      </c>
      <c r="L509" s="4" t="s">
        <v>81</v>
      </c>
      <c r="M509" s="126">
        <v>43525</v>
      </c>
      <c r="N509" s="4" t="s">
        <v>116</v>
      </c>
      <c r="O509" s="4" t="s">
        <v>136</v>
      </c>
      <c r="P509" s="126">
        <v>43525</v>
      </c>
      <c r="Q509" s="4" t="s">
        <v>1319</v>
      </c>
      <c r="R509" s="4">
        <v>93</v>
      </c>
      <c r="S509" s="86"/>
      <c r="T509" s="299">
        <v>43525</v>
      </c>
      <c r="U509" s="86">
        <v>2500</v>
      </c>
      <c r="V509" s="174" t="s">
        <v>121</v>
      </c>
      <c r="W509" s="4" t="s">
        <v>122</v>
      </c>
      <c r="X509" s="12"/>
      <c r="Y509" s="13"/>
      <c r="Z509" s="183">
        <v>2500</v>
      </c>
      <c r="AA509" s="15"/>
      <c r="AB509" s="4" t="s">
        <v>112</v>
      </c>
      <c r="AC509" s="86">
        <v>10</v>
      </c>
      <c r="AD509" s="4" t="s">
        <v>125</v>
      </c>
      <c r="AE509" s="86" t="s">
        <v>297</v>
      </c>
      <c r="AF509" s="19" t="e">
        <f t="shared" si="17"/>
        <v>#VALUE!</v>
      </c>
      <c r="AG509" s="295">
        <v>43531</v>
      </c>
      <c r="AH509" s="4" t="s">
        <v>1914</v>
      </c>
      <c r="AI509" s="10"/>
      <c r="AK509" s="4">
        <v>0</v>
      </c>
      <c r="AL509" s="4" t="s">
        <v>122</v>
      </c>
      <c r="AR509" s="10"/>
      <c r="AS509" s="4">
        <v>52</v>
      </c>
      <c r="AT509" s="4" t="s">
        <v>89</v>
      </c>
      <c r="AV509" s="197">
        <f t="shared" si="62"/>
        <v>-2500</v>
      </c>
    </row>
    <row r="510" spans="1:71" ht="15.75" customHeight="1">
      <c r="A510" s="4"/>
      <c r="B510" s="4" t="s">
        <v>103</v>
      </c>
      <c r="C510" s="4" t="s">
        <v>148</v>
      </c>
      <c r="D510" s="4" t="s">
        <v>107</v>
      </c>
      <c r="E510" s="4" t="s">
        <v>790</v>
      </c>
      <c r="G510" s="4" t="s">
        <v>149</v>
      </c>
      <c r="I510" s="131" t="s">
        <v>2161</v>
      </c>
      <c r="J510" s="295">
        <v>43525</v>
      </c>
      <c r="K510" s="152">
        <f t="shared" si="59"/>
        <v>3</v>
      </c>
      <c r="L510" s="170" t="s">
        <v>1364</v>
      </c>
      <c r="M510" s="126">
        <v>43528</v>
      </c>
      <c r="N510" s="4" t="s">
        <v>116</v>
      </c>
      <c r="O510" s="4" t="s">
        <v>1365</v>
      </c>
      <c r="P510" s="126">
        <v>43529</v>
      </c>
      <c r="Q510" s="4" t="s">
        <v>463</v>
      </c>
      <c r="R510" s="4" t="s">
        <v>465</v>
      </c>
      <c r="S510" s="86" t="s">
        <v>71</v>
      </c>
      <c r="T510" s="299">
        <v>43529</v>
      </c>
      <c r="U510" s="86">
        <v>16000</v>
      </c>
      <c r="V510" s="174" t="s">
        <v>441</v>
      </c>
      <c r="W510" s="4" t="s">
        <v>122</v>
      </c>
      <c r="X510" s="12"/>
      <c r="Y510" s="13"/>
      <c r="Z510" s="183">
        <v>17204</v>
      </c>
      <c r="AA510" s="15"/>
      <c r="AB510" s="4" t="s">
        <v>71</v>
      </c>
      <c r="AC510" s="86">
        <v>10</v>
      </c>
      <c r="AD510" s="4" t="s">
        <v>125</v>
      </c>
      <c r="AE510" s="86" t="s">
        <v>126</v>
      </c>
      <c r="AF510" s="19" t="e">
        <f t="shared" si="17"/>
        <v>#VALUE!</v>
      </c>
      <c r="AG510" s="295">
        <v>43544</v>
      </c>
      <c r="AH510" s="4" t="s">
        <v>1914</v>
      </c>
      <c r="AI510" s="86">
        <v>43</v>
      </c>
      <c r="AJ510" s="87">
        <v>43528</v>
      </c>
      <c r="AK510" s="4">
        <v>104928</v>
      </c>
      <c r="AL510" s="4" t="s">
        <v>122</v>
      </c>
      <c r="AM510" s="4">
        <v>43</v>
      </c>
      <c r="AN510" s="295">
        <v>43529</v>
      </c>
      <c r="AP510" s="4" t="s">
        <v>2162</v>
      </c>
      <c r="AR510" s="10"/>
      <c r="AS510" s="4">
        <v>52</v>
      </c>
      <c r="AT510" s="4" t="s">
        <v>71</v>
      </c>
      <c r="AU510" s="295">
        <v>43556</v>
      </c>
      <c r="AV510" s="17">
        <f t="shared" si="62"/>
        <v>87724</v>
      </c>
    </row>
    <row r="511" spans="1:71" ht="15.75" customHeight="1">
      <c r="A511" s="4" t="s">
        <v>1968</v>
      </c>
      <c r="B511" s="4" t="s">
        <v>103</v>
      </c>
      <c r="C511" s="4" t="s">
        <v>255</v>
      </c>
      <c r="D511" s="4" t="s">
        <v>104</v>
      </c>
      <c r="E511" s="4" t="s">
        <v>790</v>
      </c>
      <c r="G511" s="4" t="s">
        <v>1018</v>
      </c>
      <c r="I511" s="4" t="s">
        <v>2163</v>
      </c>
      <c r="J511" s="295">
        <v>43528</v>
      </c>
      <c r="K511" s="152">
        <f t="shared" si="59"/>
        <v>3</v>
      </c>
      <c r="L511" s="4" t="s">
        <v>2164</v>
      </c>
      <c r="M511" s="126">
        <v>43529</v>
      </c>
      <c r="N511" s="4" t="s">
        <v>900</v>
      </c>
      <c r="O511" s="4" t="s">
        <v>319</v>
      </c>
      <c r="P511" s="126">
        <v>43531</v>
      </c>
      <c r="Q511" s="4" t="s">
        <v>481</v>
      </c>
      <c r="R511" s="4">
        <v>330</v>
      </c>
      <c r="S511" s="86" t="s">
        <v>71</v>
      </c>
      <c r="T511" s="299">
        <v>43531</v>
      </c>
      <c r="U511" s="86">
        <v>59000</v>
      </c>
      <c r="V511" s="174" t="s">
        <v>441</v>
      </c>
      <c r="W511" s="4" t="s">
        <v>122</v>
      </c>
      <c r="X511" s="12"/>
      <c r="Y511" s="13"/>
      <c r="Z511" s="183">
        <f>U511/0.93</f>
        <v>63440.860215053763</v>
      </c>
      <c r="AA511" s="15"/>
      <c r="AB511" s="4" t="s">
        <v>71</v>
      </c>
      <c r="AC511" s="86">
        <v>10</v>
      </c>
      <c r="AD511" s="4" t="s">
        <v>125</v>
      </c>
      <c r="AE511" s="86" t="s">
        <v>126</v>
      </c>
      <c r="AF511" s="19" t="e">
        <f t="shared" si="17"/>
        <v>#VALUE!</v>
      </c>
      <c r="AG511" s="295">
        <v>43556</v>
      </c>
      <c r="AH511" s="4" t="s">
        <v>1914</v>
      </c>
      <c r="AI511" s="86">
        <v>47</v>
      </c>
      <c r="AJ511" s="126">
        <v>43529</v>
      </c>
      <c r="AK511" s="4">
        <v>65000</v>
      </c>
      <c r="AL511" s="4" t="s">
        <v>122</v>
      </c>
      <c r="AM511" s="4">
        <v>47</v>
      </c>
      <c r="AN511" s="295">
        <v>43529</v>
      </c>
      <c r="AR511" s="10"/>
      <c r="AS511" s="4">
        <v>52</v>
      </c>
      <c r="AT511" s="4" t="s">
        <v>89</v>
      </c>
      <c r="AV511" s="17">
        <f t="shared" si="62"/>
        <v>1559.1397849462373</v>
      </c>
    </row>
    <row r="512" spans="1:71" ht="15.75" customHeight="1">
      <c r="A512" s="4" t="s">
        <v>2076</v>
      </c>
      <c r="B512" s="4" t="s">
        <v>103</v>
      </c>
      <c r="C512" s="4" t="s">
        <v>1434</v>
      </c>
      <c r="D512" s="4" t="s">
        <v>1434</v>
      </c>
      <c r="E512" s="4" t="s">
        <v>790</v>
      </c>
      <c r="G512" s="4" t="s">
        <v>2165</v>
      </c>
      <c r="I512" s="4" t="s">
        <v>2166</v>
      </c>
      <c r="J512" s="295">
        <v>43524</v>
      </c>
      <c r="K512" s="152">
        <f t="shared" si="59"/>
        <v>2</v>
      </c>
      <c r="L512" s="4" t="s">
        <v>2167</v>
      </c>
      <c r="M512" s="126">
        <v>43524</v>
      </c>
      <c r="N512" s="4" t="s">
        <v>2168</v>
      </c>
      <c r="O512" s="4" t="s">
        <v>2169</v>
      </c>
      <c r="P512" s="126">
        <v>43528</v>
      </c>
      <c r="Q512" s="4" t="s">
        <v>483</v>
      </c>
      <c r="R512" s="4">
        <v>24</v>
      </c>
      <c r="S512" s="86" t="s">
        <v>71</v>
      </c>
      <c r="T512" s="299">
        <v>43528</v>
      </c>
      <c r="U512" s="86">
        <v>25500</v>
      </c>
      <c r="V512" s="174" t="s">
        <v>441</v>
      </c>
      <c r="W512" s="4" t="s">
        <v>122</v>
      </c>
      <c r="X512" s="12"/>
      <c r="Y512" s="13"/>
      <c r="Z512" s="183">
        <v>25806</v>
      </c>
      <c r="AA512" s="15"/>
      <c r="AB512" s="4" t="s">
        <v>71</v>
      </c>
      <c r="AC512" s="86" t="s">
        <v>1013</v>
      </c>
      <c r="AD512" s="4" t="s">
        <v>125</v>
      </c>
      <c r="AE512" s="86" t="s">
        <v>126</v>
      </c>
      <c r="AF512" s="19" t="e">
        <f t="shared" si="17"/>
        <v>#VALUE!</v>
      </c>
      <c r="AG512" s="295">
        <v>43574</v>
      </c>
      <c r="AH512" s="4" t="s">
        <v>2153</v>
      </c>
      <c r="AI512" s="86">
        <v>33</v>
      </c>
      <c r="AJ512" s="87">
        <v>43524</v>
      </c>
      <c r="AK512" s="4">
        <v>31500</v>
      </c>
      <c r="AL512" s="4" t="s">
        <v>122</v>
      </c>
      <c r="AM512" s="4">
        <v>33</v>
      </c>
      <c r="AN512" s="295">
        <v>43528</v>
      </c>
      <c r="AR512" s="10"/>
      <c r="AS512" s="4">
        <v>52</v>
      </c>
      <c r="AT512" s="4" t="s">
        <v>71</v>
      </c>
      <c r="AU512" s="295">
        <v>43530</v>
      </c>
      <c r="AV512" s="17">
        <f t="shared" si="62"/>
        <v>5694</v>
      </c>
      <c r="AY512" s="136"/>
    </row>
    <row r="513" spans="1:53" ht="15.75" customHeight="1">
      <c r="A513" s="4" t="s">
        <v>1968</v>
      </c>
      <c r="B513" s="4" t="s">
        <v>103</v>
      </c>
      <c r="C513" s="4" t="s">
        <v>255</v>
      </c>
      <c r="D513" s="4" t="s">
        <v>107</v>
      </c>
      <c r="E513" s="4" t="s">
        <v>859</v>
      </c>
      <c r="G513" s="4" t="s">
        <v>1018</v>
      </c>
      <c r="I513" s="4" t="s">
        <v>2170</v>
      </c>
      <c r="J513" s="295">
        <v>43531</v>
      </c>
      <c r="K513" s="152">
        <f t="shared" si="59"/>
        <v>3</v>
      </c>
      <c r="L513" s="4" t="s">
        <v>2171</v>
      </c>
      <c r="M513" s="126">
        <v>43534</v>
      </c>
      <c r="N513" s="4" t="s">
        <v>826</v>
      </c>
      <c r="O513" s="4" t="s">
        <v>454</v>
      </c>
      <c r="P513" s="126">
        <v>43536</v>
      </c>
      <c r="Q513" s="4" t="s">
        <v>487</v>
      </c>
      <c r="R513" s="4">
        <v>294</v>
      </c>
      <c r="S513" s="10"/>
      <c r="T513" s="299">
        <v>43537</v>
      </c>
      <c r="U513" s="86">
        <v>58000</v>
      </c>
      <c r="V513" s="174" t="s">
        <v>441</v>
      </c>
      <c r="W513" s="4" t="s">
        <v>122</v>
      </c>
      <c r="X513" s="12"/>
      <c r="Y513" s="13"/>
      <c r="Z513" s="183">
        <f t="shared" ref="Z513:Z522" si="64">U513/0.93</f>
        <v>62365.591397849457</v>
      </c>
      <c r="AA513" s="15"/>
      <c r="AB513" s="4" t="s">
        <v>71</v>
      </c>
      <c r="AC513" s="86" t="s">
        <v>2172</v>
      </c>
      <c r="AD513" s="4" t="s">
        <v>201</v>
      </c>
      <c r="AE513" s="86" t="s">
        <v>126</v>
      </c>
      <c r="AF513" s="19" t="e">
        <f t="shared" si="17"/>
        <v>#VALUE!</v>
      </c>
      <c r="AG513" s="295">
        <v>43574</v>
      </c>
      <c r="AH513" s="4" t="s">
        <v>2153</v>
      </c>
      <c r="AI513" s="86">
        <v>48</v>
      </c>
      <c r="AJ513" s="126">
        <v>43534</v>
      </c>
      <c r="AK513" s="4">
        <v>66000</v>
      </c>
      <c r="AL513" s="4" t="s">
        <v>122</v>
      </c>
      <c r="AM513" s="4">
        <v>48</v>
      </c>
      <c r="AN513" s="295">
        <v>43536</v>
      </c>
      <c r="AR513" s="10"/>
      <c r="AS513" s="4">
        <v>52</v>
      </c>
      <c r="AT513" s="4" t="s">
        <v>89</v>
      </c>
      <c r="AV513" s="17">
        <f t="shared" si="62"/>
        <v>3634.4086021505427</v>
      </c>
    </row>
    <row r="514" spans="1:53" ht="15.75" customHeight="1">
      <c r="A514" s="4"/>
      <c r="B514" s="4" t="s">
        <v>103</v>
      </c>
      <c r="C514" s="4" t="s">
        <v>148</v>
      </c>
      <c r="D514" s="4" t="s">
        <v>5</v>
      </c>
      <c r="E514" s="4" t="s">
        <v>109</v>
      </c>
      <c r="G514" s="4" t="s">
        <v>149</v>
      </c>
      <c r="I514" s="4" t="s">
        <v>2173</v>
      </c>
      <c r="J514" s="295">
        <v>43530</v>
      </c>
      <c r="K514" s="152">
        <f t="shared" si="59"/>
        <v>3</v>
      </c>
      <c r="L514" s="4" t="s">
        <v>166</v>
      </c>
      <c r="M514" s="126">
        <v>43533</v>
      </c>
      <c r="N514" s="4" t="s">
        <v>116</v>
      </c>
      <c r="O514" s="4" t="s">
        <v>1084</v>
      </c>
      <c r="P514" s="126">
        <v>43535</v>
      </c>
      <c r="Q514" s="4" t="s">
        <v>2174</v>
      </c>
      <c r="R514" s="4" t="s">
        <v>467</v>
      </c>
      <c r="S514" s="86" t="s">
        <v>71</v>
      </c>
      <c r="T514" s="299">
        <v>43531</v>
      </c>
      <c r="U514" s="86">
        <v>12000</v>
      </c>
      <c r="V514" s="174" t="s">
        <v>441</v>
      </c>
      <c r="W514" s="4" t="s">
        <v>122</v>
      </c>
      <c r="X514" s="12"/>
      <c r="Y514" s="13"/>
      <c r="Z514" s="183">
        <f t="shared" si="64"/>
        <v>12903.225806451612</v>
      </c>
      <c r="AA514" s="15"/>
      <c r="AB514" s="4" t="s">
        <v>71</v>
      </c>
      <c r="AC514" s="86">
        <v>10</v>
      </c>
      <c r="AD514" s="4" t="s">
        <v>125</v>
      </c>
      <c r="AE514" s="86" t="s">
        <v>126</v>
      </c>
      <c r="AF514" s="19" t="e">
        <f t="shared" si="17"/>
        <v>#VALUE!</v>
      </c>
      <c r="AG514" s="295">
        <v>43556</v>
      </c>
      <c r="AH514" s="4" t="s">
        <v>1914</v>
      </c>
      <c r="AI514" s="86">
        <v>41</v>
      </c>
      <c r="AJ514" s="87">
        <v>43533</v>
      </c>
      <c r="AK514" s="4">
        <v>30000</v>
      </c>
      <c r="AL514" s="4" t="s">
        <v>122</v>
      </c>
      <c r="AM514" s="4">
        <v>41</v>
      </c>
      <c r="AN514" s="295">
        <v>43719</v>
      </c>
      <c r="AP514" s="4" t="s">
        <v>2162</v>
      </c>
      <c r="AR514" s="10"/>
      <c r="AS514" s="4">
        <v>52</v>
      </c>
      <c r="AT514" s="4" t="s">
        <v>71</v>
      </c>
      <c r="AU514" s="295">
        <v>43556</v>
      </c>
      <c r="AV514" s="17">
        <f t="shared" si="62"/>
        <v>17096.774193548386</v>
      </c>
    </row>
    <row r="515" spans="1:53" ht="15.75" customHeight="1">
      <c r="A515" s="4"/>
      <c r="B515" s="4" t="s">
        <v>103</v>
      </c>
      <c r="C515" s="4" t="s">
        <v>148</v>
      </c>
      <c r="D515" s="4" t="s">
        <v>107</v>
      </c>
      <c r="E515" s="4" t="s">
        <v>109</v>
      </c>
      <c r="G515" s="4" t="s">
        <v>149</v>
      </c>
      <c r="I515" s="4" t="s">
        <v>2175</v>
      </c>
      <c r="J515" s="295">
        <v>43525</v>
      </c>
      <c r="K515" s="152">
        <f t="shared" si="59"/>
        <v>3</v>
      </c>
      <c r="L515" s="4" t="s">
        <v>2103</v>
      </c>
      <c r="M515" s="87">
        <v>43529</v>
      </c>
      <c r="N515" s="4" t="s">
        <v>366</v>
      </c>
      <c r="O515" s="4" t="s">
        <v>1084</v>
      </c>
      <c r="P515" s="126">
        <v>43531</v>
      </c>
      <c r="Q515" s="4" t="s">
        <v>463</v>
      </c>
      <c r="R515" s="4" t="s">
        <v>464</v>
      </c>
      <c r="S515" s="86" t="s">
        <v>71</v>
      </c>
      <c r="T515" s="299">
        <v>43530</v>
      </c>
      <c r="U515" s="86">
        <v>12000</v>
      </c>
      <c r="V515" s="174" t="s">
        <v>441</v>
      </c>
      <c r="W515" s="4" t="s">
        <v>122</v>
      </c>
      <c r="X515" s="12"/>
      <c r="Y515" s="13"/>
      <c r="Z515" s="183">
        <f t="shared" si="64"/>
        <v>12903.225806451612</v>
      </c>
      <c r="AA515" s="15"/>
      <c r="AB515" s="4" t="s">
        <v>71</v>
      </c>
      <c r="AC515" s="86">
        <v>10</v>
      </c>
      <c r="AD515" s="4" t="s">
        <v>125</v>
      </c>
      <c r="AE515" s="86" t="s">
        <v>126</v>
      </c>
      <c r="AF515" s="19" t="e">
        <f t="shared" si="17"/>
        <v>#VALUE!</v>
      </c>
      <c r="AG515" s="295">
        <v>43544</v>
      </c>
      <c r="AH515" s="4" t="s">
        <v>1914</v>
      </c>
      <c r="AI515" s="86">
        <v>42</v>
      </c>
      <c r="AJ515" s="87">
        <v>43529</v>
      </c>
      <c r="AK515" s="4">
        <v>18000</v>
      </c>
      <c r="AL515" s="4" t="s">
        <v>122</v>
      </c>
      <c r="AM515" s="4">
        <v>42</v>
      </c>
      <c r="AN515" s="295">
        <v>43531</v>
      </c>
      <c r="AP515" s="4" t="s">
        <v>2162</v>
      </c>
      <c r="AR515" s="10"/>
      <c r="AS515" s="4">
        <v>52</v>
      </c>
      <c r="AT515" s="4" t="s">
        <v>71</v>
      </c>
      <c r="AU515" s="295">
        <v>43556</v>
      </c>
      <c r="AV515" s="17">
        <f t="shared" si="62"/>
        <v>5096.7741935483882</v>
      </c>
    </row>
    <row r="516" spans="1:53" ht="15.75" customHeight="1">
      <c r="A516" s="4" t="s">
        <v>1968</v>
      </c>
      <c r="B516" s="4" t="s">
        <v>103</v>
      </c>
      <c r="C516" s="4" t="s">
        <v>255</v>
      </c>
      <c r="D516" s="4" t="s">
        <v>107</v>
      </c>
      <c r="E516" s="4" t="s">
        <v>790</v>
      </c>
      <c r="G516" s="4" t="s">
        <v>1018</v>
      </c>
      <c r="I516" s="131" t="s">
        <v>2176</v>
      </c>
      <c r="J516" s="295">
        <v>43535</v>
      </c>
      <c r="K516" s="152">
        <f t="shared" si="59"/>
        <v>3</v>
      </c>
      <c r="L516" s="4" t="s">
        <v>2164</v>
      </c>
      <c r="M516" s="126">
        <v>43536</v>
      </c>
      <c r="N516" s="4" t="s">
        <v>826</v>
      </c>
      <c r="O516" s="4" t="s">
        <v>454</v>
      </c>
      <c r="P516" s="126">
        <v>43538</v>
      </c>
      <c r="Q516" s="4" t="s">
        <v>2177</v>
      </c>
      <c r="R516" s="4">
        <v>21</v>
      </c>
      <c r="S516" s="86" t="s">
        <v>71</v>
      </c>
      <c r="T516" s="299">
        <v>43538</v>
      </c>
      <c r="U516" s="86">
        <v>58000</v>
      </c>
      <c r="V516" s="174" t="s">
        <v>441</v>
      </c>
      <c r="W516" s="4" t="s">
        <v>122</v>
      </c>
      <c r="X516" s="12"/>
      <c r="Y516" s="13"/>
      <c r="Z516" s="183">
        <f t="shared" si="64"/>
        <v>62365.591397849457</v>
      </c>
      <c r="AA516" s="15"/>
      <c r="AB516" s="136" t="s">
        <v>71</v>
      </c>
      <c r="AC516" s="86">
        <v>10</v>
      </c>
      <c r="AD516" s="4" t="s">
        <v>125</v>
      </c>
      <c r="AE516" s="86" t="s">
        <v>126</v>
      </c>
      <c r="AF516" s="19" t="e">
        <f t="shared" si="17"/>
        <v>#VALUE!</v>
      </c>
      <c r="AH516" s="4" t="s">
        <v>2178</v>
      </c>
      <c r="AI516" s="86">
        <v>46</v>
      </c>
      <c r="AJ516" s="126">
        <v>43536</v>
      </c>
      <c r="AK516" s="4">
        <v>66000</v>
      </c>
      <c r="AL516" s="4" t="s">
        <v>122</v>
      </c>
      <c r="AM516" s="4">
        <v>46</v>
      </c>
      <c r="AN516" s="295">
        <v>43538</v>
      </c>
      <c r="AR516" s="10"/>
      <c r="AS516" s="4">
        <v>52</v>
      </c>
      <c r="AT516" s="4" t="s">
        <v>89</v>
      </c>
      <c r="AV516" s="17">
        <f t="shared" si="62"/>
        <v>3634.4086021505427</v>
      </c>
    </row>
    <row r="517" spans="1:53" ht="15.75" customHeight="1">
      <c r="A517" s="4"/>
      <c r="B517" s="4" t="s">
        <v>103</v>
      </c>
      <c r="C517" s="4" t="s">
        <v>148</v>
      </c>
      <c r="D517" s="4" t="s">
        <v>107</v>
      </c>
      <c r="E517" s="4" t="s">
        <v>790</v>
      </c>
      <c r="G517" s="4" t="s">
        <v>149</v>
      </c>
      <c r="I517" s="131" t="s">
        <v>2179</v>
      </c>
      <c r="J517" s="295">
        <v>43535</v>
      </c>
      <c r="K517" s="152">
        <f t="shared" si="59"/>
        <v>3</v>
      </c>
      <c r="L517" s="4" t="s">
        <v>166</v>
      </c>
      <c r="M517" s="126">
        <v>43535</v>
      </c>
      <c r="N517" s="4" t="s">
        <v>116</v>
      </c>
      <c r="O517" s="4" t="s">
        <v>1084</v>
      </c>
      <c r="P517" s="126">
        <v>43537</v>
      </c>
      <c r="Q517" s="4" t="s">
        <v>2180</v>
      </c>
      <c r="R517" s="4">
        <v>298</v>
      </c>
      <c r="S517" s="86" t="s">
        <v>71</v>
      </c>
      <c r="T517" s="299">
        <v>43537</v>
      </c>
      <c r="U517" s="86">
        <v>12000</v>
      </c>
      <c r="V517" s="174" t="s">
        <v>441</v>
      </c>
      <c r="W517" s="4" t="s">
        <v>122</v>
      </c>
      <c r="X517" s="12"/>
      <c r="Y517" s="13"/>
      <c r="Z517" s="183">
        <f t="shared" si="64"/>
        <v>12903.225806451612</v>
      </c>
      <c r="AA517" s="15"/>
      <c r="AB517" s="4" t="s">
        <v>71</v>
      </c>
      <c r="AC517" s="86">
        <v>10</v>
      </c>
      <c r="AD517" s="4" t="s">
        <v>125</v>
      </c>
      <c r="AE517" s="86" t="s">
        <v>126</v>
      </c>
      <c r="AF517" s="19" t="e">
        <f t="shared" si="17"/>
        <v>#VALUE!</v>
      </c>
      <c r="AG517" s="295">
        <v>43556</v>
      </c>
      <c r="AH517" s="4" t="s">
        <v>1914</v>
      </c>
      <c r="AI517" s="86">
        <v>61</v>
      </c>
      <c r="AJ517" s="87">
        <v>43535</v>
      </c>
      <c r="AK517" s="4">
        <v>20000</v>
      </c>
      <c r="AL517" s="4" t="s">
        <v>122</v>
      </c>
      <c r="AM517" s="4">
        <v>61</v>
      </c>
      <c r="AN517" s="295">
        <v>43537</v>
      </c>
      <c r="AR517" s="10"/>
      <c r="AS517" s="4">
        <v>52</v>
      </c>
      <c r="AT517" s="4" t="s">
        <v>71</v>
      </c>
      <c r="AU517" s="295">
        <v>43565</v>
      </c>
      <c r="AV517" s="17">
        <f t="shared" si="62"/>
        <v>7096.7741935483882</v>
      </c>
    </row>
    <row r="518" spans="1:53" ht="15.75" customHeight="1">
      <c r="A518" s="4" t="s">
        <v>2076</v>
      </c>
      <c r="B518" s="4" t="s">
        <v>103</v>
      </c>
      <c r="C518" s="4" t="s">
        <v>1806</v>
      </c>
      <c r="D518" s="4" t="s">
        <v>1970</v>
      </c>
      <c r="E518" s="4" t="s">
        <v>790</v>
      </c>
      <c r="G518" s="4" t="s">
        <v>1896</v>
      </c>
      <c r="I518" s="4" t="s">
        <v>2181</v>
      </c>
      <c r="J518" s="295">
        <v>43536</v>
      </c>
      <c r="K518" s="152">
        <f t="shared" si="59"/>
        <v>3</v>
      </c>
      <c r="L518" s="4" t="s">
        <v>693</v>
      </c>
      <c r="M518" s="126">
        <v>43538</v>
      </c>
      <c r="N518" s="4" t="s">
        <v>2182</v>
      </c>
      <c r="O518" s="4" t="s">
        <v>1827</v>
      </c>
      <c r="P518" s="126">
        <v>43541</v>
      </c>
      <c r="Q518" s="4" t="s">
        <v>492</v>
      </c>
      <c r="R518" s="4">
        <v>7</v>
      </c>
      <c r="S518" s="86" t="s">
        <v>71</v>
      </c>
      <c r="T518" s="299">
        <v>43541</v>
      </c>
      <c r="U518" s="86">
        <v>48000</v>
      </c>
      <c r="V518" s="174" t="s">
        <v>441</v>
      </c>
      <c r="W518" s="4" t="s">
        <v>122</v>
      </c>
      <c r="X518" s="12"/>
      <c r="Y518" s="13"/>
      <c r="Z518" s="183">
        <f t="shared" si="64"/>
        <v>51612.903225806447</v>
      </c>
      <c r="AA518" s="15"/>
      <c r="AC518" s="86" t="s">
        <v>1013</v>
      </c>
      <c r="AD518" s="4" t="s">
        <v>125</v>
      </c>
      <c r="AE518" s="147">
        <v>43563</v>
      </c>
      <c r="AF518" s="19">
        <f t="shared" si="17"/>
        <v>15</v>
      </c>
      <c r="AI518" s="86">
        <v>56</v>
      </c>
      <c r="AJ518" s="87">
        <v>43538</v>
      </c>
      <c r="AK518" s="4">
        <v>59000</v>
      </c>
      <c r="AL518" s="4" t="s">
        <v>122</v>
      </c>
      <c r="AM518" s="4">
        <v>56</v>
      </c>
      <c r="AN518" s="295">
        <v>43541</v>
      </c>
      <c r="AR518" s="10"/>
      <c r="AS518" s="4">
        <v>52</v>
      </c>
      <c r="AT518" s="4" t="s">
        <v>89</v>
      </c>
      <c r="AV518" s="17">
        <f t="shared" si="62"/>
        <v>7387.0967741935528</v>
      </c>
      <c r="AY518" s="4">
        <v>1</v>
      </c>
      <c r="BA518" s="4">
        <v>9600</v>
      </c>
    </row>
    <row r="519" spans="1:53" ht="15.75" customHeight="1">
      <c r="A519" s="4" t="s">
        <v>2076</v>
      </c>
      <c r="B519" s="4" t="s">
        <v>103</v>
      </c>
      <c r="C519" s="4" t="s">
        <v>148</v>
      </c>
      <c r="D519" s="4" t="s">
        <v>107</v>
      </c>
      <c r="E519" s="4" t="s">
        <v>790</v>
      </c>
      <c r="G519" s="4" t="s">
        <v>149</v>
      </c>
      <c r="I519" s="4" t="s">
        <v>2183</v>
      </c>
      <c r="J519" s="295">
        <v>43536</v>
      </c>
      <c r="K519" s="152">
        <f t="shared" si="59"/>
        <v>3</v>
      </c>
      <c r="L519" s="4" t="s">
        <v>2184</v>
      </c>
      <c r="M519" s="126">
        <v>43536</v>
      </c>
      <c r="N519" s="4" t="s">
        <v>2185</v>
      </c>
      <c r="O519" s="4" t="s">
        <v>1180</v>
      </c>
      <c r="P519" s="126">
        <v>43538</v>
      </c>
      <c r="Q519" s="4" t="s">
        <v>493</v>
      </c>
      <c r="R519" s="4">
        <v>1531</v>
      </c>
      <c r="S519" s="86" t="s">
        <v>71</v>
      </c>
      <c r="T519" s="299">
        <v>43539</v>
      </c>
      <c r="U519" s="86">
        <v>10000</v>
      </c>
      <c r="V519" s="174" t="s">
        <v>441</v>
      </c>
      <c r="W519" s="4" t="s">
        <v>122</v>
      </c>
      <c r="X519" s="12"/>
      <c r="Y519" s="13"/>
      <c r="Z519" s="183">
        <f t="shared" si="64"/>
        <v>10752.68817204301</v>
      </c>
      <c r="AA519" s="15"/>
      <c r="AC519" s="86">
        <v>10</v>
      </c>
      <c r="AD519" s="4" t="s">
        <v>125</v>
      </c>
      <c r="AE519" s="147">
        <v>43563</v>
      </c>
      <c r="AF519" s="19">
        <f t="shared" si="17"/>
        <v>15</v>
      </c>
      <c r="AI519" s="86">
        <v>62</v>
      </c>
      <c r="AJ519" s="87">
        <v>43536</v>
      </c>
      <c r="AK519" s="4">
        <v>16000</v>
      </c>
      <c r="AL519" s="4" t="s">
        <v>122</v>
      </c>
      <c r="AM519" s="4">
        <v>62</v>
      </c>
      <c r="AN519" s="295">
        <v>43538</v>
      </c>
      <c r="AP519" s="4" t="s">
        <v>2186</v>
      </c>
      <c r="AR519" s="10"/>
      <c r="AS519" s="4">
        <v>52</v>
      </c>
      <c r="AT519" s="4" t="s">
        <v>71</v>
      </c>
      <c r="AU519" s="295">
        <v>43571</v>
      </c>
      <c r="AV519" s="17">
        <f t="shared" si="62"/>
        <v>5247.3118279569899</v>
      </c>
      <c r="AY519" s="4">
        <v>1</v>
      </c>
      <c r="BA519" s="4">
        <v>5000</v>
      </c>
    </row>
    <row r="520" spans="1:53" ht="15.75" customHeight="1">
      <c r="A520" s="4" t="s">
        <v>2076</v>
      </c>
      <c r="B520" s="4" t="s">
        <v>103</v>
      </c>
      <c r="C520" s="4" t="s">
        <v>104</v>
      </c>
      <c r="D520" s="4" t="s">
        <v>104</v>
      </c>
      <c r="E520" s="4" t="s">
        <v>790</v>
      </c>
      <c r="G520" s="4" t="s">
        <v>111</v>
      </c>
      <c r="I520" s="4" t="s">
        <v>2187</v>
      </c>
      <c r="J520" s="295">
        <v>43536</v>
      </c>
      <c r="K520" s="152">
        <f t="shared" si="59"/>
        <v>3</v>
      </c>
      <c r="L520" s="4" t="s">
        <v>2188</v>
      </c>
      <c r="M520" s="126">
        <v>43536</v>
      </c>
      <c r="N520" s="4" t="s">
        <v>378</v>
      </c>
      <c r="O520" s="4" t="s">
        <v>2189</v>
      </c>
      <c r="P520" s="126">
        <v>43539</v>
      </c>
      <c r="Q520" s="4" t="s">
        <v>495</v>
      </c>
      <c r="R520" s="4">
        <v>14</v>
      </c>
      <c r="S520" s="86" t="s">
        <v>112</v>
      </c>
      <c r="T520" s="299">
        <v>43539</v>
      </c>
      <c r="U520" s="86">
        <v>14000</v>
      </c>
      <c r="V520" s="174" t="s">
        <v>441</v>
      </c>
      <c r="W520" s="4" t="s">
        <v>122</v>
      </c>
      <c r="X520" s="12"/>
      <c r="Y520" s="13"/>
      <c r="Z520" s="183">
        <f t="shared" si="64"/>
        <v>15053.763440860213</v>
      </c>
      <c r="AA520" s="15"/>
      <c r="AC520" s="86">
        <v>10</v>
      </c>
      <c r="AD520" s="4" t="s">
        <v>125</v>
      </c>
      <c r="AE520" s="147">
        <v>43565</v>
      </c>
      <c r="AF520" s="19">
        <f t="shared" si="17"/>
        <v>15</v>
      </c>
      <c r="AI520" s="86">
        <v>54</v>
      </c>
      <c r="AJ520" s="87">
        <v>43536</v>
      </c>
      <c r="AK520" s="4">
        <v>23000</v>
      </c>
      <c r="AL520" s="4" t="s">
        <v>122</v>
      </c>
      <c r="AM520" s="4">
        <v>54</v>
      </c>
      <c r="AN520" s="295">
        <v>43539</v>
      </c>
      <c r="AR520" s="10"/>
      <c r="AS520" s="4">
        <v>52</v>
      </c>
      <c r="AT520" s="4" t="s">
        <v>71</v>
      </c>
      <c r="AU520" s="295">
        <v>43573</v>
      </c>
      <c r="AV520" s="17">
        <f t="shared" si="62"/>
        <v>7946.2365591397866</v>
      </c>
      <c r="AY520" s="4">
        <v>1</v>
      </c>
      <c r="BA520" s="4">
        <v>7000</v>
      </c>
    </row>
    <row r="521" spans="1:53" ht="15.75" customHeight="1">
      <c r="A521" s="4" t="s">
        <v>2076</v>
      </c>
      <c r="B521" s="4" t="s">
        <v>103</v>
      </c>
      <c r="C521" s="4" t="s">
        <v>104</v>
      </c>
      <c r="D521" s="4" t="s">
        <v>104</v>
      </c>
      <c r="E521" s="4" t="s">
        <v>790</v>
      </c>
      <c r="G521" s="4" t="s">
        <v>111</v>
      </c>
      <c r="I521" s="4" t="s">
        <v>2187</v>
      </c>
      <c r="J521" s="295">
        <v>43536</v>
      </c>
      <c r="K521" s="152">
        <f t="shared" si="59"/>
        <v>3</v>
      </c>
      <c r="L521" s="4" t="s">
        <v>2190</v>
      </c>
      <c r="M521" s="126">
        <v>43537</v>
      </c>
      <c r="N521" s="4" t="s">
        <v>2191</v>
      </c>
      <c r="O521" s="4" t="s">
        <v>1743</v>
      </c>
      <c r="P521" s="126">
        <v>43539</v>
      </c>
      <c r="Q521" s="4" t="s">
        <v>2192</v>
      </c>
      <c r="R521" s="4">
        <v>64</v>
      </c>
      <c r="S521" s="86" t="s">
        <v>71</v>
      </c>
      <c r="T521" s="299">
        <v>43538</v>
      </c>
      <c r="U521" s="86">
        <v>10000</v>
      </c>
      <c r="V521" s="174" t="s">
        <v>441</v>
      </c>
      <c r="W521" s="4" t="s">
        <v>122</v>
      </c>
      <c r="X521" s="12"/>
      <c r="Y521" s="13"/>
      <c r="Z521" s="183">
        <f t="shared" si="64"/>
        <v>10752.68817204301</v>
      </c>
      <c r="AA521" s="15"/>
      <c r="AB521" s="4" t="s">
        <v>71</v>
      </c>
      <c r="AC521" s="86">
        <v>10</v>
      </c>
      <c r="AD521" s="4" t="s">
        <v>201</v>
      </c>
      <c r="AE521" s="86" t="s">
        <v>126</v>
      </c>
      <c r="AF521" s="19" t="e">
        <f t="shared" si="17"/>
        <v>#VALUE!</v>
      </c>
      <c r="AG521" s="295">
        <v>43556</v>
      </c>
      <c r="AH521" s="4" t="s">
        <v>1914</v>
      </c>
      <c r="AI521" s="86">
        <v>59</v>
      </c>
      <c r="AJ521" s="87">
        <v>43537</v>
      </c>
      <c r="AK521" s="4">
        <v>19000</v>
      </c>
      <c r="AL521" s="4" t="s">
        <v>122</v>
      </c>
      <c r="AM521" s="4">
        <v>59</v>
      </c>
      <c r="AN521" s="295">
        <v>43539</v>
      </c>
      <c r="AR521" s="10"/>
      <c r="AS521" s="4">
        <v>52</v>
      </c>
      <c r="AT521" s="4" t="s">
        <v>71</v>
      </c>
      <c r="AU521" s="295">
        <v>43571</v>
      </c>
      <c r="AV521" s="17">
        <f t="shared" si="62"/>
        <v>8247.3118279569899</v>
      </c>
    </row>
    <row r="522" spans="1:53" ht="15.75" customHeight="1">
      <c r="A522" s="4" t="s">
        <v>2076</v>
      </c>
      <c r="B522" s="4" t="s">
        <v>103</v>
      </c>
      <c r="C522" s="4" t="s">
        <v>1836</v>
      </c>
      <c r="D522" s="4" t="s">
        <v>104</v>
      </c>
      <c r="E522" s="4" t="s">
        <v>790</v>
      </c>
      <c r="G522" s="4" t="s">
        <v>1369</v>
      </c>
      <c r="I522" s="4" t="s">
        <v>2193</v>
      </c>
      <c r="J522" s="295">
        <v>43531</v>
      </c>
      <c r="K522" s="152">
        <f t="shared" si="59"/>
        <v>3</v>
      </c>
      <c r="L522" s="4" t="s">
        <v>2091</v>
      </c>
      <c r="M522" s="126">
        <v>43536</v>
      </c>
      <c r="N522" s="4" t="s">
        <v>1105</v>
      </c>
      <c r="O522" s="4" t="s">
        <v>2194</v>
      </c>
      <c r="P522" s="126">
        <v>43536</v>
      </c>
      <c r="Q522" s="4" t="s">
        <v>498</v>
      </c>
      <c r="R522" s="4">
        <v>166</v>
      </c>
      <c r="S522" s="86" t="s">
        <v>112</v>
      </c>
      <c r="T522" s="299">
        <v>43536</v>
      </c>
      <c r="U522" s="86">
        <v>60000</v>
      </c>
      <c r="V522" s="174" t="s">
        <v>441</v>
      </c>
      <c r="W522" s="4" t="s">
        <v>122</v>
      </c>
      <c r="X522" s="12"/>
      <c r="Y522" s="13"/>
      <c r="Z522" s="183">
        <f t="shared" si="64"/>
        <v>64516.129032258061</v>
      </c>
      <c r="AA522" s="15"/>
      <c r="AC522" s="86" t="s">
        <v>1013</v>
      </c>
      <c r="AD522" s="4" t="s">
        <v>125</v>
      </c>
      <c r="AE522" s="147">
        <v>43563</v>
      </c>
      <c r="AF522" s="19">
        <f t="shared" si="17"/>
        <v>15</v>
      </c>
      <c r="AI522" s="198">
        <v>57</v>
      </c>
      <c r="AJ522" s="180">
        <v>43531</v>
      </c>
      <c r="AK522" s="4">
        <v>71000</v>
      </c>
      <c r="AL522" s="4" t="s">
        <v>122</v>
      </c>
      <c r="AM522" s="4">
        <v>57</v>
      </c>
      <c r="AN522" s="295">
        <v>43536</v>
      </c>
      <c r="AR522" s="10"/>
      <c r="AS522" s="4">
        <v>52</v>
      </c>
      <c r="AT522" s="4" t="s">
        <v>89</v>
      </c>
      <c r="AV522" s="17">
        <f t="shared" si="62"/>
        <v>6483.8709677419392</v>
      </c>
      <c r="AY522" s="4">
        <v>1</v>
      </c>
    </row>
    <row r="523" spans="1:53" ht="15.75" customHeight="1">
      <c r="A523" s="4" t="s">
        <v>1968</v>
      </c>
      <c r="B523" s="4" t="s">
        <v>103</v>
      </c>
      <c r="C523" s="4" t="s">
        <v>1836</v>
      </c>
      <c r="D523" s="4" t="s">
        <v>104</v>
      </c>
      <c r="E523" s="4" t="s">
        <v>790</v>
      </c>
      <c r="G523" s="4" t="s">
        <v>1369</v>
      </c>
      <c r="I523" s="4" t="s">
        <v>2195</v>
      </c>
      <c r="J523" s="295">
        <v>43536</v>
      </c>
      <c r="K523" s="152">
        <f t="shared" si="59"/>
        <v>3</v>
      </c>
      <c r="L523" s="4" t="s">
        <v>2091</v>
      </c>
      <c r="M523" s="126">
        <v>43537</v>
      </c>
      <c r="N523" s="4" t="s">
        <v>1105</v>
      </c>
      <c r="O523" s="4" t="s">
        <v>2196</v>
      </c>
      <c r="P523" s="126">
        <v>43540</v>
      </c>
      <c r="Q523" s="4" t="s">
        <v>2197</v>
      </c>
      <c r="R523" s="4">
        <v>683</v>
      </c>
      <c r="S523" s="86" t="s">
        <v>71</v>
      </c>
      <c r="T523" s="299">
        <v>43542</v>
      </c>
      <c r="U523" s="86">
        <v>71000</v>
      </c>
      <c r="V523" s="174" t="s">
        <v>121</v>
      </c>
      <c r="W523" s="4" t="s">
        <v>122</v>
      </c>
      <c r="X523" s="12"/>
      <c r="Y523" s="13"/>
      <c r="Z523" s="183">
        <f>U523</f>
        <v>71000</v>
      </c>
      <c r="AA523" s="15"/>
      <c r="AB523" s="4" t="s">
        <v>71</v>
      </c>
      <c r="AC523" s="86" t="s">
        <v>1013</v>
      </c>
      <c r="AD523" s="4" t="s">
        <v>125</v>
      </c>
      <c r="AE523" s="178">
        <v>43579</v>
      </c>
      <c r="AF523" s="19">
        <f t="shared" si="17"/>
        <v>17</v>
      </c>
      <c r="AI523" s="198">
        <v>58</v>
      </c>
      <c r="AJ523" s="87">
        <v>43537</v>
      </c>
      <c r="AK523" s="4">
        <v>78000</v>
      </c>
      <c r="AL523" s="4" t="s">
        <v>122</v>
      </c>
      <c r="AM523" s="4">
        <v>58</v>
      </c>
      <c r="AN523" s="295">
        <v>43540</v>
      </c>
      <c r="AR523" s="10"/>
      <c r="AS523" s="4">
        <v>52</v>
      </c>
      <c r="AT523" s="4" t="s">
        <v>89</v>
      </c>
      <c r="AV523" s="17">
        <f t="shared" si="62"/>
        <v>7000</v>
      </c>
      <c r="AY523" s="136">
        <v>1</v>
      </c>
      <c r="BA523" s="136">
        <f>30000+41000</f>
        <v>71000</v>
      </c>
    </row>
    <row r="524" spans="1:53" ht="15.75" customHeight="1">
      <c r="A524" s="4" t="s">
        <v>1968</v>
      </c>
      <c r="B524" s="4" t="s">
        <v>103</v>
      </c>
      <c r="C524" s="4" t="s">
        <v>1973</v>
      </c>
      <c r="D524" s="4" t="s">
        <v>104</v>
      </c>
      <c r="E524" s="4" t="s">
        <v>790</v>
      </c>
      <c r="G524" s="4" t="s">
        <v>733</v>
      </c>
      <c r="I524" s="4" t="s">
        <v>2198</v>
      </c>
      <c r="J524" s="295">
        <v>43536</v>
      </c>
      <c r="K524" s="152">
        <f t="shared" si="59"/>
        <v>3</v>
      </c>
      <c r="L524" s="4" t="s">
        <v>392</v>
      </c>
      <c r="M524" s="126">
        <v>43537</v>
      </c>
      <c r="N524" s="4" t="s">
        <v>1828</v>
      </c>
      <c r="O524" s="4" t="s">
        <v>2199</v>
      </c>
      <c r="P524" s="126">
        <v>43539</v>
      </c>
      <c r="Q524" s="4" t="s">
        <v>2200</v>
      </c>
      <c r="R524" s="4">
        <v>152</v>
      </c>
      <c r="S524" s="86" t="s">
        <v>71</v>
      </c>
      <c r="T524" s="299">
        <v>43538</v>
      </c>
      <c r="U524" s="86">
        <v>27000</v>
      </c>
      <c r="V524" s="174" t="s">
        <v>441</v>
      </c>
      <c r="W524" s="4" t="s">
        <v>122</v>
      </c>
      <c r="X524" s="12"/>
      <c r="Y524" s="13"/>
      <c r="Z524" s="183">
        <f t="shared" ref="Z524:Z527" si="65">U524/0.93</f>
        <v>29032.258064516129</v>
      </c>
      <c r="AA524" s="15"/>
      <c r="AB524" s="4" t="s">
        <v>112</v>
      </c>
      <c r="AC524" s="86" t="s">
        <v>1013</v>
      </c>
      <c r="AD524" s="4" t="s">
        <v>125</v>
      </c>
      <c r="AE524" s="86" t="s">
        <v>126</v>
      </c>
      <c r="AF524" s="19" t="e">
        <f t="shared" si="17"/>
        <v>#VALUE!</v>
      </c>
      <c r="AG524" s="295">
        <v>43558</v>
      </c>
      <c r="AH524" s="4" t="s">
        <v>2153</v>
      </c>
      <c r="AI524" s="86">
        <v>53</v>
      </c>
      <c r="AJ524" s="87">
        <v>43537</v>
      </c>
      <c r="AK524" s="4">
        <v>35000</v>
      </c>
      <c r="AL524" s="4" t="s">
        <v>122</v>
      </c>
      <c r="AM524" s="4">
        <v>53</v>
      </c>
      <c r="AN524" s="295">
        <v>43539</v>
      </c>
      <c r="AR524" s="10"/>
      <c r="AS524" s="4">
        <v>52</v>
      </c>
      <c r="AT524" s="4" t="s">
        <v>89</v>
      </c>
      <c r="AV524" s="17">
        <f t="shared" si="62"/>
        <v>5967.7419354838712</v>
      </c>
    </row>
    <row r="525" spans="1:53" ht="15.75" customHeight="1">
      <c r="A525" s="4" t="s">
        <v>1968</v>
      </c>
      <c r="B525" s="4" t="s">
        <v>103</v>
      </c>
      <c r="C525" s="4" t="s">
        <v>1836</v>
      </c>
      <c r="D525" s="4" t="s">
        <v>104</v>
      </c>
      <c r="E525" s="4" t="s">
        <v>790</v>
      </c>
      <c r="G525" s="4" t="s">
        <v>1369</v>
      </c>
      <c r="I525" s="4" t="s">
        <v>2201</v>
      </c>
      <c r="J525" s="295">
        <v>43536</v>
      </c>
      <c r="K525" s="152">
        <f t="shared" si="59"/>
        <v>3</v>
      </c>
      <c r="L525" s="4" t="s">
        <v>2091</v>
      </c>
      <c r="M525" s="126">
        <v>43536</v>
      </c>
      <c r="N525" s="4" t="s">
        <v>1105</v>
      </c>
      <c r="O525" s="4" t="s">
        <v>2092</v>
      </c>
      <c r="P525" s="126">
        <v>43539</v>
      </c>
      <c r="Q525" s="4" t="s">
        <v>2202</v>
      </c>
      <c r="R525" s="136">
        <v>3142019</v>
      </c>
      <c r="S525" s="86" t="s">
        <v>71</v>
      </c>
      <c r="T525" s="299">
        <v>43538</v>
      </c>
      <c r="U525" s="86">
        <v>59000</v>
      </c>
      <c r="V525" s="174" t="s">
        <v>441</v>
      </c>
      <c r="W525" s="4" t="s">
        <v>122</v>
      </c>
      <c r="X525" s="12"/>
      <c r="Y525" s="13"/>
      <c r="Z525" s="183">
        <f t="shared" si="65"/>
        <v>63440.860215053763</v>
      </c>
      <c r="AA525" s="15"/>
      <c r="AC525" s="86" t="s">
        <v>1013</v>
      </c>
      <c r="AD525" s="4" t="s">
        <v>125</v>
      </c>
      <c r="AE525" s="147">
        <v>43581</v>
      </c>
      <c r="AF525" s="19">
        <f t="shared" si="17"/>
        <v>17</v>
      </c>
      <c r="AI525" s="198">
        <v>60</v>
      </c>
      <c r="AJ525" s="87">
        <v>43536</v>
      </c>
      <c r="AK525" s="4">
        <v>72000</v>
      </c>
      <c r="AL525" s="4" t="s">
        <v>122</v>
      </c>
      <c r="AM525" s="4">
        <v>60</v>
      </c>
      <c r="AN525" s="295">
        <v>43539</v>
      </c>
      <c r="AR525" s="10"/>
      <c r="AS525" s="4">
        <v>52</v>
      </c>
      <c r="AT525" s="4" t="s">
        <v>89</v>
      </c>
      <c r="AV525" s="17">
        <f t="shared" si="62"/>
        <v>8559.1397849462373</v>
      </c>
      <c r="AY525" s="136">
        <v>1</v>
      </c>
    </row>
    <row r="526" spans="1:53" ht="15.75" customHeight="1">
      <c r="A526" s="4" t="s">
        <v>2076</v>
      </c>
      <c r="B526" s="4" t="s">
        <v>103</v>
      </c>
      <c r="C526" s="4" t="s">
        <v>104</v>
      </c>
      <c r="D526" s="4" t="s">
        <v>104</v>
      </c>
      <c r="E526" s="4" t="s">
        <v>790</v>
      </c>
      <c r="G526" s="4" t="s">
        <v>111</v>
      </c>
      <c r="I526" s="4" t="s">
        <v>2203</v>
      </c>
      <c r="J526" s="295">
        <v>43535</v>
      </c>
      <c r="K526" s="152">
        <f t="shared" si="59"/>
        <v>3</v>
      </c>
      <c r="L526" s="4" t="s">
        <v>319</v>
      </c>
      <c r="M526" s="126">
        <v>43535</v>
      </c>
      <c r="N526" s="4" t="s">
        <v>2204</v>
      </c>
      <c r="O526" s="4" t="s">
        <v>1743</v>
      </c>
      <c r="P526" s="126">
        <v>43537</v>
      </c>
      <c r="Q526" s="4" t="s">
        <v>484</v>
      </c>
      <c r="R526" s="4" t="s">
        <v>2205</v>
      </c>
      <c r="S526" s="86" t="s">
        <v>71</v>
      </c>
      <c r="T526" s="299">
        <v>43537</v>
      </c>
      <c r="U526" s="86">
        <v>25000</v>
      </c>
      <c r="V526" s="174" t="s">
        <v>441</v>
      </c>
      <c r="W526" s="4" t="s">
        <v>122</v>
      </c>
      <c r="X526" s="12"/>
      <c r="Y526" s="13"/>
      <c r="Z526" s="183">
        <f t="shared" si="65"/>
        <v>26881.720430107525</v>
      </c>
      <c r="AA526" s="15"/>
      <c r="AB526" s="4" t="s">
        <v>71</v>
      </c>
      <c r="AC526" s="86" t="s">
        <v>1013</v>
      </c>
      <c r="AD526" s="4" t="s">
        <v>125</v>
      </c>
      <c r="AE526" s="86" t="s">
        <v>126</v>
      </c>
      <c r="AF526" s="19" t="e">
        <f t="shared" si="17"/>
        <v>#VALUE!</v>
      </c>
      <c r="AG526" s="295">
        <v>43574</v>
      </c>
      <c r="AH526" s="4" t="s">
        <v>2153</v>
      </c>
      <c r="AI526" s="86">
        <v>55</v>
      </c>
      <c r="AJ526" s="87">
        <v>43535</v>
      </c>
      <c r="AK526" s="4">
        <v>42000</v>
      </c>
      <c r="AL526" s="4" t="s">
        <v>122</v>
      </c>
      <c r="AM526" s="4">
        <v>55</v>
      </c>
      <c r="AN526" s="295">
        <v>43537</v>
      </c>
      <c r="AR526" s="10"/>
      <c r="AS526" s="4">
        <v>52</v>
      </c>
      <c r="AT526" s="4" t="s">
        <v>71</v>
      </c>
      <c r="AU526" s="295">
        <v>43571</v>
      </c>
      <c r="AV526" s="17">
        <f t="shared" si="62"/>
        <v>15118.279569892475</v>
      </c>
    </row>
    <row r="527" spans="1:53" ht="15.75" customHeight="1">
      <c r="A527" s="4" t="s">
        <v>1968</v>
      </c>
      <c r="B527" s="4" t="s">
        <v>103</v>
      </c>
      <c r="C527" s="4" t="s">
        <v>1836</v>
      </c>
      <c r="D527" s="4" t="s">
        <v>104</v>
      </c>
      <c r="E527" s="4" t="s">
        <v>790</v>
      </c>
      <c r="G527" s="4" t="s">
        <v>1369</v>
      </c>
      <c r="I527" s="4" t="s">
        <v>2206</v>
      </c>
      <c r="J527" s="295">
        <v>43538</v>
      </c>
      <c r="K527" s="152">
        <f t="shared" si="59"/>
        <v>3</v>
      </c>
      <c r="L527" s="4" t="s">
        <v>2091</v>
      </c>
      <c r="M527" s="126">
        <v>43538</v>
      </c>
      <c r="N527" s="4" t="s">
        <v>1105</v>
      </c>
      <c r="O527" s="4" t="s">
        <v>2092</v>
      </c>
      <c r="P527" s="126">
        <v>43542</v>
      </c>
      <c r="Q527" s="4" t="s">
        <v>496</v>
      </c>
      <c r="R527" s="4">
        <v>105</v>
      </c>
      <c r="S527" s="86" t="s">
        <v>71</v>
      </c>
      <c r="T527" s="299">
        <v>43542</v>
      </c>
      <c r="U527" s="86">
        <v>59000</v>
      </c>
      <c r="V527" s="174" t="s">
        <v>441</v>
      </c>
      <c r="W527" s="4" t="s">
        <v>122</v>
      </c>
      <c r="X527" s="12"/>
      <c r="Y527" s="13"/>
      <c r="Z527" s="183">
        <f t="shared" si="65"/>
        <v>63440.860215053763</v>
      </c>
      <c r="AA527" s="15"/>
      <c r="AB527" s="4" t="s">
        <v>71</v>
      </c>
      <c r="AC527" s="86" t="s">
        <v>1013</v>
      </c>
      <c r="AD527" s="4" t="s">
        <v>125</v>
      </c>
      <c r="AE527" s="86" t="s">
        <v>126</v>
      </c>
      <c r="AF527" s="19" t="e">
        <f t="shared" si="17"/>
        <v>#VALUE!</v>
      </c>
      <c r="AI527" s="198">
        <v>71</v>
      </c>
      <c r="AJ527" s="87">
        <v>43538</v>
      </c>
      <c r="AK527" s="4">
        <v>71000</v>
      </c>
      <c r="AL527" s="4" t="s">
        <v>122</v>
      </c>
      <c r="AM527" s="4">
        <v>71</v>
      </c>
      <c r="AN527" s="295">
        <v>43542</v>
      </c>
      <c r="AR527" s="10"/>
      <c r="AS527" s="4">
        <v>52</v>
      </c>
      <c r="AT527" s="4" t="s">
        <v>89</v>
      </c>
      <c r="AV527" s="17">
        <f t="shared" si="62"/>
        <v>7559.1397849462373</v>
      </c>
      <c r="AY527" s="136"/>
      <c r="BA527" s="4">
        <f>30000+29000</f>
        <v>59000</v>
      </c>
    </row>
    <row r="528" spans="1:53" ht="15.75" customHeight="1">
      <c r="A528" s="4" t="s">
        <v>1968</v>
      </c>
      <c r="B528" s="4" t="s">
        <v>103</v>
      </c>
      <c r="C528" s="4" t="s">
        <v>104</v>
      </c>
      <c r="D528" s="4" t="s">
        <v>104</v>
      </c>
      <c r="E528" s="4" t="s">
        <v>790</v>
      </c>
      <c r="G528" s="4" t="s">
        <v>111</v>
      </c>
      <c r="I528" s="4" t="s">
        <v>2207</v>
      </c>
      <c r="J528" s="295">
        <v>43538</v>
      </c>
      <c r="K528" s="152">
        <f t="shared" si="59"/>
        <v>3</v>
      </c>
      <c r="L528" s="4" t="s">
        <v>2208</v>
      </c>
      <c r="M528" s="126">
        <v>43539</v>
      </c>
      <c r="N528" s="4" t="s">
        <v>2209</v>
      </c>
      <c r="O528" s="4" t="s">
        <v>2189</v>
      </c>
      <c r="P528" s="126">
        <v>43542</v>
      </c>
      <c r="Q528" s="4" t="s">
        <v>2210</v>
      </c>
      <c r="R528" s="199">
        <v>43553</v>
      </c>
      <c r="S528" s="86" t="s">
        <v>71</v>
      </c>
      <c r="T528" s="299">
        <v>43542</v>
      </c>
      <c r="U528" s="86">
        <v>58000</v>
      </c>
      <c r="V528" s="174" t="s">
        <v>121</v>
      </c>
      <c r="W528" s="4" t="s">
        <v>122</v>
      </c>
      <c r="X528" s="12"/>
      <c r="Y528" s="13"/>
      <c r="Z528" s="183">
        <v>58000</v>
      </c>
      <c r="AA528" s="15"/>
      <c r="AB528" s="4" t="s">
        <v>112</v>
      </c>
      <c r="AC528" s="86" t="s">
        <v>1013</v>
      </c>
      <c r="AD528" s="4" t="s">
        <v>125</v>
      </c>
      <c r="AE528" s="86" t="s">
        <v>297</v>
      </c>
      <c r="AF528" s="19" t="e">
        <f t="shared" si="17"/>
        <v>#VALUE!</v>
      </c>
      <c r="AG528" s="295">
        <v>43581</v>
      </c>
      <c r="AI528" s="86">
        <v>73</v>
      </c>
      <c r="AJ528" s="87">
        <v>43539</v>
      </c>
      <c r="AK528" s="4">
        <v>70000</v>
      </c>
      <c r="AL528" s="4" t="s">
        <v>122</v>
      </c>
      <c r="AM528" s="4">
        <v>73</v>
      </c>
      <c r="AN528" s="295">
        <v>43542</v>
      </c>
      <c r="AR528" s="10"/>
      <c r="AS528" s="4">
        <v>52</v>
      </c>
      <c r="AT528" s="4" t="s">
        <v>71</v>
      </c>
      <c r="AU528" s="295">
        <v>43573</v>
      </c>
      <c r="AV528" s="17">
        <f t="shared" si="62"/>
        <v>12000</v>
      </c>
      <c r="BA528" s="4">
        <v>20000</v>
      </c>
    </row>
    <row r="529" spans="1:71" ht="15.75" customHeight="1">
      <c r="A529" s="4" t="s">
        <v>1968</v>
      </c>
      <c r="B529" s="4" t="s">
        <v>103</v>
      </c>
      <c r="C529" s="4" t="s">
        <v>148</v>
      </c>
      <c r="D529" s="4" t="s">
        <v>107</v>
      </c>
      <c r="E529" s="4" t="s">
        <v>790</v>
      </c>
      <c r="G529" s="4" t="s">
        <v>149</v>
      </c>
      <c r="I529" s="4" t="s">
        <v>2211</v>
      </c>
      <c r="J529" s="295">
        <v>43538</v>
      </c>
      <c r="K529" s="152">
        <f t="shared" si="59"/>
        <v>3</v>
      </c>
      <c r="L529" s="4" t="s">
        <v>2212</v>
      </c>
      <c r="M529" s="126">
        <v>43538</v>
      </c>
      <c r="N529" s="4" t="s">
        <v>378</v>
      </c>
      <c r="O529" s="4" t="s">
        <v>1084</v>
      </c>
      <c r="P529" s="126">
        <v>43542</v>
      </c>
      <c r="Q529" s="4" t="s">
        <v>1834</v>
      </c>
      <c r="R529" s="4">
        <v>53</v>
      </c>
      <c r="S529" s="10"/>
      <c r="T529" s="299">
        <v>43541</v>
      </c>
      <c r="U529" s="86">
        <v>15000</v>
      </c>
      <c r="V529" s="174" t="s">
        <v>441</v>
      </c>
      <c r="W529" s="4" t="s">
        <v>122</v>
      </c>
      <c r="X529" s="12"/>
      <c r="Y529" s="13"/>
      <c r="Z529" s="183">
        <v>16129</v>
      </c>
      <c r="AA529" s="15"/>
      <c r="AB529" s="4" t="s">
        <v>71</v>
      </c>
      <c r="AC529" s="86">
        <v>10</v>
      </c>
      <c r="AD529" s="4" t="s">
        <v>125</v>
      </c>
      <c r="AE529" s="86" t="s">
        <v>126</v>
      </c>
      <c r="AF529" s="19" t="e">
        <f t="shared" si="17"/>
        <v>#VALUE!</v>
      </c>
      <c r="AG529" s="295">
        <v>43581</v>
      </c>
      <c r="AI529" s="86">
        <v>63</v>
      </c>
      <c r="AJ529" s="87">
        <v>43538</v>
      </c>
      <c r="AK529" s="4">
        <v>26000</v>
      </c>
      <c r="AL529" s="4" t="s">
        <v>122</v>
      </c>
      <c r="AM529" s="4">
        <v>63</v>
      </c>
      <c r="AN529" s="295">
        <v>43539</v>
      </c>
      <c r="AR529" s="10"/>
      <c r="AS529" s="4">
        <v>52</v>
      </c>
      <c r="AT529" s="4" t="s">
        <v>71</v>
      </c>
      <c r="AU529" s="295">
        <v>43565</v>
      </c>
      <c r="AV529" s="17">
        <f t="shared" si="62"/>
        <v>9871</v>
      </c>
    </row>
    <row r="530" spans="1:71" ht="15.75" customHeight="1">
      <c r="A530" s="4" t="s">
        <v>1968</v>
      </c>
      <c r="B530" s="4" t="s">
        <v>32</v>
      </c>
      <c r="C530" s="4" t="s">
        <v>255</v>
      </c>
      <c r="D530" s="4" t="s">
        <v>104</v>
      </c>
      <c r="E530" s="4" t="s">
        <v>109</v>
      </c>
      <c r="G530" s="4" t="s">
        <v>1990</v>
      </c>
      <c r="I530" s="4" t="s">
        <v>2213</v>
      </c>
      <c r="J530" s="295">
        <v>43538</v>
      </c>
      <c r="K530" s="152">
        <f t="shared" si="59"/>
        <v>3</v>
      </c>
      <c r="L530" s="4" t="s">
        <v>1992</v>
      </c>
      <c r="M530" s="126">
        <v>43552</v>
      </c>
      <c r="N530" s="4" t="s">
        <v>2126</v>
      </c>
      <c r="O530" s="4" t="s">
        <v>2214</v>
      </c>
      <c r="P530" s="126">
        <v>43560</v>
      </c>
      <c r="Q530" s="4" t="s">
        <v>2054</v>
      </c>
      <c r="S530" s="10"/>
      <c r="T530" s="299"/>
      <c r="U530" s="86">
        <v>1650</v>
      </c>
      <c r="V530" s="174">
        <v>0</v>
      </c>
      <c r="W530" s="4" t="s">
        <v>355</v>
      </c>
      <c r="X530" s="12"/>
      <c r="Y530" s="13"/>
      <c r="Z530" s="183">
        <v>1650</v>
      </c>
      <c r="AA530" s="15"/>
      <c r="AC530" s="86" t="s">
        <v>1924</v>
      </c>
      <c r="AD530" s="4" t="s">
        <v>125</v>
      </c>
      <c r="AE530" s="10"/>
      <c r="AF530" s="19">
        <f t="shared" si="17"/>
        <v>0</v>
      </c>
      <c r="AI530" s="86">
        <v>129</v>
      </c>
      <c r="AJ530" s="87">
        <v>43566</v>
      </c>
      <c r="AK530" s="4">
        <v>1800</v>
      </c>
      <c r="AL530" s="4" t="s">
        <v>355</v>
      </c>
      <c r="AM530" s="4">
        <v>129</v>
      </c>
      <c r="AN530" s="295">
        <v>43567</v>
      </c>
      <c r="AR530" s="10"/>
      <c r="AS530" s="4">
        <v>52</v>
      </c>
      <c r="AT530" s="4" t="s">
        <v>89</v>
      </c>
      <c r="AV530" s="17">
        <f t="shared" si="62"/>
        <v>150</v>
      </c>
    </row>
    <row r="531" spans="1:71" ht="15.75" customHeight="1">
      <c r="A531" s="4" t="s">
        <v>1968</v>
      </c>
      <c r="B531" s="4" t="s">
        <v>103</v>
      </c>
      <c r="C531" s="4" t="s">
        <v>1973</v>
      </c>
      <c r="D531" s="4" t="s">
        <v>104</v>
      </c>
      <c r="E531" s="4" t="s">
        <v>790</v>
      </c>
      <c r="G531" s="4" t="s">
        <v>1091</v>
      </c>
      <c r="I531" s="4" t="s">
        <v>2215</v>
      </c>
      <c r="J531" s="295">
        <v>43538</v>
      </c>
      <c r="K531" s="152">
        <f t="shared" si="59"/>
        <v>3</v>
      </c>
      <c r="L531" s="4" t="s">
        <v>2092</v>
      </c>
      <c r="M531" s="126">
        <v>43539</v>
      </c>
      <c r="N531" s="4" t="s">
        <v>1105</v>
      </c>
      <c r="O531" s="4" t="s">
        <v>2216</v>
      </c>
      <c r="P531" s="126">
        <v>43543</v>
      </c>
      <c r="Q531" s="4" t="s">
        <v>1630</v>
      </c>
      <c r="R531" s="4">
        <v>18</v>
      </c>
      <c r="S531" s="86" t="s">
        <v>71</v>
      </c>
      <c r="T531" s="299">
        <v>43542</v>
      </c>
      <c r="U531" s="86">
        <v>73000</v>
      </c>
      <c r="V531" s="174" t="s">
        <v>441</v>
      </c>
      <c r="W531" s="4" t="s">
        <v>122</v>
      </c>
      <c r="X531" s="12"/>
      <c r="Y531" s="13"/>
      <c r="Z531" s="183"/>
      <c r="AA531" s="15"/>
      <c r="AB531" s="4" t="s">
        <v>71</v>
      </c>
      <c r="AC531" s="86" t="s">
        <v>1013</v>
      </c>
      <c r="AD531" s="4" t="s">
        <v>125</v>
      </c>
      <c r="AE531" s="86" t="s">
        <v>126</v>
      </c>
      <c r="AF531" s="19" t="e">
        <f t="shared" si="17"/>
        <v>#VALUE!</v>
      </c>
      <c r="AG531" s="295">
        <v>43556</v>
      </c>
      <c r="AH531" s="4" t="s">
        <v>1914</v>
      </c>
      <c r="AI531" s="86">
        <v>50</v>
      </c>
      <c r="AJ531" s="87">
        <v>43539</v>
      </c>
      <c r="AK531" s="4">
        <v>85000</v>
      </c>
      <c r="AL531" s="4" t="s">
        <v>122</v>
      </c>
      <c r="AM531" s="4">
        <v>50</v>
      </c>
      <c r="AN531" s="295">
        <v>43542</v>
      </c>
      <c r="AR531" s="10"/>
      <c r="AS531" s="4">
        <v>52</v>
      </c>
      <c r="AT531" s="4" t="s">
        <v>71</v>
      </c>
      <c r="AU531" s="295">
        <v>43579</v>
      </c>
      <c r="AV531" s="17">
        <f t="shared" si="62"/>
        <v>85000</v>
      </c>
    </row>
    <row r="532" spans="1:71" ht="15.75" customHeight="1">
      <c r="A532" s="4" t="s">
        <v>1968</v>
      </c>
      <c r="B532" s="4" t="s">
        <v>103</v>
      </c>
      <c r="C532" s="4" t="s">
        <v>255</v>
      </c>
      <c r="E532" s="4" t="s">
        <v>109</v>
      </c>
      <c r="G532" s="4" t="s">
        <v>1018</v>
      </c>
      <c r="I532" s="4" t="s">
        <v>2217</v>
      </c>
      <c r="J532" s="295">
        <v>43538</v>
      </c>
      <c r="K532" s="152">
        <f t="shared" si="59"/>
        <v>3</v>
      </c>
      <c r="L532" s="4" t="s">
        <v>2164</v>
      </c>
      <c r="M532" s="126">
        <v>43541</v>
      </c>
      <c r="N532" s="4" t="s">
        <v>826</v>
      </c>
      <c r="O532" s="4" t="s">
        <v>454</v>
      </c>
      <c r="P532" s="126">
        <v>43543</v>
      </c>
      <c r="Q532" s="4" t="s">
        <v>487</v>
      </c>
      <c r="R532" s="4">
        <v>303</v>
      </c>
      <c r="S532" s="10"/>
      <c r="T532" s="299">
        <v>43543</v>
      </c>
      <c r="U532" s="86">
        <v>56500</v>
      </c>
      <c r="V532" s="174" t="s">
        <v>441</v>
      </c>
      <c r="W532" s="4" t="s">
        <v>122</v>
      </c>
      <c r="X532" s="12"/>
      <c r="Y532" s="13"/>
      <c r="Z532" s="183">
        <v>60752.68</v>
      </c>
      <c r="AA532" s="15"/>
      <c r="AB532" s="4" t="s">
        <v>112</v>
      </c>
      <c r="AC532" s="86">
        <v>7</v>
      </c>
      <c r="AD532" s="4" t="s">
        <v>125</v>
      </c>
      <c r="AE532" s="147">
        <v>43580</v>
      </c>
      <c r="AF532" s="19">
        <f t="shared" si="17"/>
        <v>17</v>
      </c>
      <c r="AI532" s="86">
        <v>80</v>
      </c>
      <c r="AJ532" s="87">
        <v>43541</v>
      </c>
      <c r="AK532" s="4">
        <v>66000</v>
      </c>
      <c r="AL532" s="4" t="s">
        <v>122</v>
      </c>
      <c r="AM532" s="4">
        <v>80</v>
      </c>
      <c r="AN532" s="295">
        <v>43543</v>
      </c>
      <c r="AR532" s="10"/>
      <c r="AS532" s="4">
        <v>52</v>
      </c>
      <c r="AT532" s="4" t="s">
        <v>71</v>
      </c>
      <c r="AU532" s="295">
        <v>43578</v>
      </c>
      <c r="AV532" s="17">
        <f t="shared" si="62"/>
        <v>5247.32</v>
      </c>
      <c r="AY532" s="4">
        <v>1</v>
      </c>
    </row>
    <row r="533" spans="1:71" ht="15.75" customHeight="1">
      <c r="A533" s="184"/>
      <c r="B533" s="184" t="s">
        <v>103</v>
      </c>
      <c r="C533" s="184" t="s">
        <v>1976</v>
      </c>
      <c r="D533" s="184" t="s">
        <v>107</v>
      </c>
      <c r="E533" s="184" t="s">
        <v>790</v>
      </c>
      <c r="F533" s="185"/>
      <c r="G533" s="184" t="s">
        <v>1027</v>
      </c>
      <c r="H533" s="185"/>
      <c r="I533" s="184" t="s">
        <v>2218</v>
      </c>
      <c r="J533" s="296">
        <v>43538</v>
      </c>
      <c r="K533" s="187">
        <f t="shared" si="59"/>
        <v>3</v>
      </c>
      <c r="L533" s="184" t="s">
        <v>2080</v>
      </c>
      <c r="M533" s="186">
        <v>43560</v>
      </c>
      <c r="N533" s="184" t="s">
        <v>2219</v>
      </c>
      <c r="O533" s="184" t="s">
        <v>1513</v>
      </c>
      <c r="P533" s="186">
        <v>43563</v>
      </c>
      <c r="Q533" s="184" t="s">
        <v>2220</v>
      </c>
      <c r="R533" s="185"/>
      <c r="S533" s="188"/>
      <c r="T533" s="302"/>
      <c r="U533" s="189">
        <v>0</v>
      </c>
      <c r="V533" s="190" t="s">
        <v>441</v>
      </c>
      <c r="W533" s="184" t="s">
        <v>122</v>
      </c>
      <c r="X533" s="191"/>
      <c r="Y533" s="192"/>
      <c r="Z533" s="193">
        <v>0</v>
      </c>
      <c r="AA533" s="194"/>
      <c r="AB533" s="185"/>
      <c r="AC533" s="189" t="s">
        <v>2221</v>
      </c>
      <c r="AD533" s="184" t="s">
        <v>201</v>
      </c>
      <c r="AE533" s="188"/>
      <c r="AF533" s="195">
        <f t="shared" si="17"/>
        <v>0</v>
      </c>
      <c r="AG533" s="292"/>
      <c r="AH533" s="185"/>
      <c r="AI533" s="188"/>
      <c r="AJ533" s="185"/>
      <c r="AK533" s="184">
        <v>0</v>
      </c>
      <c r="AL533" s="184" t="s">
        <v>122</v>
      </c>
      <c r="AM533" s="185"/>
      <c r="AN533" s="292"/>
      <c r="AO533" s="185"/>
      <c r="AP533" s="185"/>
      <c r="AQ533" s="292"/>
      <c r="AR533" s="188"/>
      <c r="AS533" s="184">
        <v>52</v>
      </c>
      <c r="AT533" s="184" t="s">
        <v>888</v>
      </c>
      <c r="AU533" s="292"/>
      <c r="AV533" s="196">
        <f t="shared" si="62"/>
        <v>0</v>
      </c>
      <c r="AW533" s="185"/>
      <c r="AX533" s="185"/>
      <c r="AY533" s="185"/>
      <c r="AZ533" s="185"/>
      <c r="BA533" s="185"/>
      <c r="BB533" s="185"/>
      <c r="BC533" s="185"/>
      <c r="BD533" s="185"/>
      <c r="BE533" s="185"/>
      <c r="BF533" s="185"/>
      <c r="BG533" s="185"/>
      <c r="BH533" s="185"/>
      <c r="BI533" s="185"/>
      <c r="BJ533" s="185"/>
      <c r="BK533" s="185"/>
      <c r="BL533" s="185"/>
      <c r="BM533" s="185"/>
      <c r="BN533" s="185"/>
      <c r="BO533" s="185"/>
      <c r="BP533" s="185"/>
      <c r="BQ533" s="185"/>
      <c r="BR533" s="185"/>
      <c r="BS533" s="185"/>
    </row>
    <row r="534" spans="1:71" ht="15.75" customHeight="1">
      <c r="A534" s="4" t="s">
        <v>2076</v>
      </c>
      <c r="B534" s="4" t="s">
        <v>103</v>
      </c>
      <c r="C534" s="4" t="s">
        <v>1976</v>
      </c>
      <c r="D534" s="4" t="s">
        <v>104</v>
      </c>
      <c r="E534" s="4" t="s">
        <v>790</v>
      </c>
      <c r="G534" s="4" t="s">
        <v>1027</v>
      </c>
      <c r="I534" s="4" t="s">
        <v>2222</v>
      </c>
      <c r="J534" s="295">
        <v>43539</v>
      </c>
      <c r="K534" s="152">
        <f t="shared" si="59"/>
        <v>3</v>
      </c>
      <c r="L534" s="4" t="s">
        <v>2164</v>
      </c>
      <c r="M534" s="126">
        <v>43543</v>
      </c>
      <c r="N534" s="4" t="s">
        <v>2223</v>
      </c>
      <c r="O534" s="4" t="s">
        <v>2224</v>
      </c>
      <c r="P534" s="126">
        <v>43544</v>
      </c>
      <c r="Q534" s="4" t="s">
        <v>2225</v>
      </c>
      <c r="R534" s="4" t="s">
        <v>2226</v>
      </c>
      <c r="S534" s="86" t="s">
        <v>112</v>
      </c>
      <c r="T534" s="299">
        <v>43544</v>
      </c>
      <c r="U534" s="86">
        <v>30000</v>
      </c>
      <c r="V534" s="174" t="s">
        <v>441</v>
      </c>
      <c r="W534" s="4" t="s">
        <v>122</v>
      </c>
      <c r="X534" s="200">
        <v>43553</v>
      </c>
      <c r="Y534" s="13"/>
      <c r="Z534" s="183">
        <v>32258</v>
      </c>
      <c r="AA534" s="15"/>
      <c r="AB534" s="4" t="s">
        <v>71</v>
      </c>
      <c r="AC534" s="86" t="s">
        <v>2227</v>
      </c>
      <c r="AD534" s="4" t="s">
        <v>201</v>
      </c>
      <c r="AE534" s="86" t="s">
        <v>126</v>
      </c>
      <c r="AF534" s="19" t="e">
        <f t="shared" si="17"/>
        <v>#VALUE!</v>
      </c>
      <c r="AG534" s="295">
        <v>43557</v>
      </c>
      <c r="AH534" s="4" t="s">
        <v>2153</v>
      </c>
      <c r="AI534" s="86">
        <v>79</v>
      </c>
      <c r="AJ534" s="87">
        <v>43543</v>
      </c>
      <c r="AK534" s="4">
        <v>37000</v>
      </c>
      <c r="AL534" s="4" t="s">
        <v>122</v>
      </c>
      <c r="AM534" s="4">
        <v>79</v>
      </c>
      <c r="AN534" s="295">
        <v>43544</v>
      </c>
      <c r="AR534" s="10"/>
      <c r="AS534" s="4">
        <v>52</v>
      </c>
      <c r="AT534" s="4" t="s">
        <v>71</v>
      </c>
      <c r="AU534" s="295">
        <v>43578</v>
      </c>
      <c r="AV534" s="17">
        <f t="shared" si="62"/>
        <v>4742</v>
      </c>
    </row>
    <row r="535" spans="1:71" ht="15.75" customHeight="1">
      <c r="A535" s="4" t="s">
        <v>2076</v>
      </c>
      <c r="B535" s="4" t="s">
        <v>103</v>
      </c>
      <c r="C535" s="4" t="s">
        <v>1976</v>
      </c>
      <c r="D535" s="4" t="s">
        <v>107</v>
      </c>
      <c r="E535" s="4" t="s">
        <v>790</v>
      </c>
      <c r="G535" s="4" t="s">
        <v>1027</v>
      </c>
      <c r="I535" s="4" t="s">
        <v>2228</v>
      </c>
      <c r="J535" s="295">
        <v>43542</v>
      </c>
      <c r="K535" s="152">
        <f t="shared" si="59"/>
        <v>3</v>
      </c>
      <c r="L535" s="4" t="s">
        <v>2164</v>
      </c>
      <c r="M535" s="126">
        <v>43543</v>
      </c>
      <c r="N535" s="4" t="s">
        <v>1030</v>
      </c>
      <c r="O535" s="4" t="s">
        <v>1029</v>
      </c>
      <c r="P535" s="180">
        <v>43544</v>
      </c>
      <c r="Q535" s="4" t="s">
        <v>499</v>
      </c>
      <c r="R535" s="4">
        <v>487</v>
      </c>
      <c r="S535" s="86" t="s">
        <v>71</v>
      </c>
      <c r="T535" s="299">
        <v>43544</v>
      </c>
      <c r="U535" s="86">
        <v>30000</v>
      </c>
      <c r="V535" s="174" t="s">
        <v>441</v>
      </c>
      <c r="W535" s="4" t="s">
        <v>122</v>
      </c>
      <c r="X535" s="12"/>
      <c r="Y535" s="13"/>
      <c r="Z535" s="183">
        <v>32258</v>
      </c>
      <c r="AA535" s="15"/>
      <c r="AC535" s="86">
        <v>10</v>
      </c>
      <c r="AD535" s="4" t="s">
        <v>125</v>
      </c>
      <c r="AE535" s="147">
        <v>43570</v>
      </c>
      <c r="AF535" s="19">
        <f t="shared" si="17"/>
        <v>16</v>
      </c>
      <c r="AI535" s="86">
        <v>78</v>
      </c>
      <c r="AJ535" s="87">
        <v>43543</v>
      </c>
      <c r="AK535" s="4">
        <v>37000</v>
      </c>
      <c r="AL535" s="4" t="s">
        <v>122</v>
      </c>
      <c r="AM535" s="4">
        <v>78</v>
      </c>
      <c r="AN535" s="295">
        <v>43544</v>
      </c>
      <c r="AR535" s="10"/>
      <c r="AS535" s="4">
        <v>52</v>
      </c>
      <c r="AT535" s="4" t="s">
        <v>71</v>
      </c>
      <c r="AU535" s="295">
        <v>43578</v>
      </c>
      <c r="AV535" s="17">
        <f t="shared" si="62"/>
        <v>4742</v>
      </c>
      <c r="AY535" s="4">
        <v>1</v>
      </c>
    </row>
    <row r="536" spans="1:71" ht="15.75" customHeight="1">
      <c r="A536" s="4" t="s">
        <v>2076</v>
      </c>
      <c r="B536" s="4" t="s">
        <v>103</v>
      </c>
      <c r="C536" s="4" t="s">
        <v>1976</v>
      </c>
      <c r="D536" s="4" t="s">
        <v>107</v>
      </c>
      <c r="E536" s="4" t="s">
        <v>790</v>
      </c>
      <c r="G536" s="4" t="s">
        <v>2020</v>
      </c>
      <c r="I536" s="4" t="s">
        <v>2229</v>
      </c>
      <c r="J536" s="295">
        <v>43542</v>
      </c>
      <c r="K536" s="152">
        <f t="shared" si="59"/>
        <v>3</v>
      </c>
      <c r="L536" s="4" t="s">
        <v>643</v>
      </c>
      <c r="M536" s="126">
        <v>43543</v>
      </c>
      <c r="N536" s="4" t="s">
        <v>2230</v>
      </c>
      <c r="O536" s="4" t="s">
        <v>1389</v>
      </c>
      <c r="P536" s="126">
        <v>43545</v>
      </c>
      <c r="Q536" s="4" t="s">
        <v>2231</v>
      </c>
      <c r="R536" s="4">
        <v>92</v>
      </c>
      <c r="S536" s="86" t="s">
        <v>112</v>
      </c>
      <c r="T536" s="299">
        <v>43546</v>
      </c>
      <c r="U536" s="86">
        <v>30000</v>
      </c>
      <c r="V536" s="174" t="s">
        <v>441</v>
      </c>
      <c r="W536" s="4" t="s">
        <v>122</v>
      </c>
      <c r="X536" s="12"/>
      <c r="Y536" s="13"/>
      <c r="Z536" s="183">
        <v>32258</v>
      </c>
      <c r="AA536" s="15"/>
      <c r="AB536" s="4" t="s">
        <v>71</v>
      </c>
      <c r="AC536" s="86" t="s">
        <v>2000</v>
      </c>
      <c r="AD536" s="4" t="s">
        <v>125</v>
      </c>
      <c r="AE536" s="86" t="s">
        <v>126</v>
      </c>
      <c r="AF536" s="19" t="e">
        <f t="shared" si="17"/>
        <v>#VALUE!</v>
      </c>
      <c r="AG536" s="295">
        <v>43574</v>
      </c>
      <c r="AH536" s="4" t="s">
        <v>2153</v>
      </c>
      <c r="AI536" s="86">
        <v>77</v>
      </c>
      <c r="AJ536" s="87">
        <v>43543</v>
      </c>
      <c r="AK536" s="4">
        <v>40000</v>
      </c>
      <c r="AL536" s="4" t="s">
        <v>122</v>
      </c>
      <c r="AM536" s="4">
        <v>77</v>
      </c>
      <c r="AN536" s="295">
        <v>43545</v>
      </c>
      <c r="AR536" s="10"/>
      <c r="AS536" s="4">
        <v>52</v>
      </c>
      <c r="AT536" s="4" t="s">
        <v>89</v>
      </c>
      <c r="AV536" s="17">
        <f t="shared" si="62"/>
        <v>7742</v>
      </c>
    </row>
    <row r="537" spans="1:71" ht="15.75" customHeight="1">
      <c r="A537" s="4" t="s">
        <v>2076</v>
      </c>
      <c r="B537" s="4" t="s">
        <v>103</v>
      </c>
      <c r="C537" s="4" t="s">
        <v>255</v>
      </c>
      <c r="D537" s="4" t="s">
        <v>107</v>
      </c>
      <c r="E537" s="4" t="s">
        <v>790</v>
      </c>
      <c r="G537" s="4" t="s">
        <v>1098</v>
      </c>
      <c r="I537" s="4" t="s">
        <v>2232</v>
      </c>
      <c r="J537" s="295">
        <v>43542</v>
      </c>
      <c r="K537" s="152">
        <f t="shared" si="59"/>
        <v>3</v>
      </c>
      <c r="L537" s="4" t="s">
        <v>838</v>
      </c>
      <c r="M537" s="181">
        <v>43544</v>
      </c>
      <c r="N537" s="4" t="s">
        <v>1100</v>
      </c>
      <c r="O537" s="4" t="s">
        <v>454</v>
      </c>
      <c r="P537" s="126">
        <v>43545</v>
      </c>
      <c r="Q537" s="4" t="s">
        <v>2233</v>
      </c>
      <c r="R537" s="4">
        <v>19</v>
      </c>
      <c r="S537" s="86" t="s">
        <v>112</v>
      </c>
      <c r="T537" s="299">
        <v>43546</v>
      </c>
      <c r="U537" s="86">
        <v>18000</v>
      </c>
      <c r="V537" s="174" t="s">
        <v>441</v>
      </c>
      <c r="W537" s="4" t="s">
        <v>122</v>
      </c>
      <c r="X537" s="12"/>
      <c r="Y537" s="13"/>
      <c r="Z537" s="183">
        <v>19354</v>
      </c>
      <c r="AA537" s="15"/>
      <c r="AC537" s="86">
        <v>10</v>
      </c>
      <c r="AD537" s="4" t="s">
        <v>125</v>
      </c>
      <c r="AE537" s="147">
        <v>43565</v>
      </c>
      <c r="AF537" s="19">
        <f t="shared" si="17"/>
        <v>15</v>
      </c>
      <c r="AI537" s="86">
        <v>75</v>
      </c>
      <c r="AJ537" s="87">
        <v>43545</v>
      </c>
      <c r="AK537" s="4">
        <v>22000</v>
      </c>
      <c r="AL537" s="4" t="s">
        <v>122</v>
      </c>
      <c r="AM537" s="4">
        <v>75</v>
      </c>
      <c r="AN537" s="295">
        <v>43545</v>
      </c>
      <c r="AR537" s="10"/>
      <c r="AS537" s="4">
        <v>52</v>
      </c>
      <c r="AT537" s="4" t="s">
        <v>71</v>
      </c>
      <c r="AU537" s="295">
        <v>43577</v>
      </c>
      <c r="AV537" s="17">
        <f t="shared" si="62"/>
        <v>2646</v>
      </c>
      <c r="AY537" s="4">
        <v>1</v>
      </c>
      <c r="BA537" s="4">
        <v>7000</v>
      </c>
    </row>
    <row r="538" spans="1:71" ht="15.75" customHeight="1">
      <c r="A538" s="4" t="s">
        <v>2076</v>
      </c>
      <c r="B538" s="4" t="s">
        <v>103</v>
      </c>
      <c r="C538" s="4" t="s">
        <v>255</v>
      </c>
      <c r="D538" s="4" t="s">
        <v>107</v>
      </c>
      <c r="E538" s="4" t="s">
        <v>790</v>
      </c>
      <c r="G538" s="4" t="s">
        <v>1098</v>
      </c>
      <c r="I538" s="4" t="s">
        <v>2234</v>
      </c>
      <c r="J538" s="295">
        <v>43542</v>
      </c>
      <c r="K538" s="152">
        <f t="shared" si="59"/>
        <v>3</v>
      </c>
      <c r="L538" s="4" t="s">
        <v>838</v>
      </c>
      <c r="M538" s="181">
        <v>43545</v>
      </c>
      <c r="N538" s="4" t="s">
        <v>1100</v>
      </c>
      <c r="O538" s="4" t="s">
        <v>1101</v>
      </c>
      <c r="P538" s="126">
        <v>43543</v>
      </c>
      <c r="Q538" s="4" t="s">
        <v>2235</v>
      </c>
      <c r="R538" s="4">
        <v>20</v>
      </c>
      <c r="S538" s="86" t="s">
        <v>71</v>
      </c>
      <c r="T538" s="299">
        <v>43546</v>
      </c>
      <c r="U538" s="86">
        <v>24000</v>
      </c>
      <c r="V538" s="174" t="s">
        <v>441</v>
      </c>
      <c r="W538" s="4" t="s">
        <v>122</v>
      </c>
      <c r="X538" s="12"/>
      <c r="Y538" s="13"/>
      <c r="Z538" s="183">
        <v>25807</v>
      </c>
      <c r="AA538" s="15"/>
      <c r="AC538" s="86" t="s">
        <v>1175</v>
      </c>
      <c r="AD538" s="4" t="s">
        <v>125</v>
      </c>
      <c r="AE538" s="178">
        <v>43560</v>
      </c>
      <c r="AF538" s="19">
        <f t="shared" si="17"/>
        <v>14</v>
      </c>
      <c r="AI538" s="86">
        <v>76</v>
      </c>
      <c r="AJ538" s="87">
        <v>43542</v>
      </c>
      <c r="AK538" s="4">
        <v>29000</v>
      </c>
      <c r="AL538" s="4" t="s">
        <v>122</v>
      </c>
      <c r="AM538" s="4">
        <v>76</v>
      </c>
      <c r="AN538" s="295">
        <v>43543</v>
      </c>
      <c r="AR538" s="10"/>
      <c r="AS538" s="4">
        <v>52</v>
      </c>
      <c r="AT538" s="4" t="s">
        <v>71</v>
      </c>
      <c r="AU538" s="295">
        <v>43577</v>
      </c>
      <c r="AV538" s="17">
        <f t="shared" si="62"/>
        <v>3193</v>
      </c>
      <c r="AY538" s="4">
        <v>1</v>
      </c>
      <c r="BA538" s="4">
        <v>5000</v>
      </c>
    </row>
    <row r="539" spans="1:71" ht="15.75" customHeight="1">
      <c r="A539" s="4" t="s">
        <v>2076</v>
      </c>
      <c r="B539" s="4" t="s">
        <v>103</v>
      </c>
      <c r="C539" s="4" t="s">
        <v>1434</v>
      </c>
      <c r="D539" s="4" t="s">
        <v>1434</v>
      </c>
      <c r="E539" s="4" t="s">
        <v>109</v>
      </c>
      <c r="G539" s="4" t="s">
        <v>2022</v>
      </c>
      <c r="I539" s="4" t="s">
        <v>2236</v>
      </c>
      <c r="J539" s="295">
        <v>43539</v>
      </c>
      <c r="K539" s="152">
        <f t="shared" si="59"/>
        <v>3</v>
      </c>
      <c r="L539" s="4" t="s">
        <v>2237</v>
      </c>
      <c r="M539" s="126">
        <v>43542</v>
      </c>
      <c r="N539" s="4" t="s">
        <v>2238</v>
      </c>
      <c r="O539" s="4" t="s">
        <v>2239</v>
      </c>
      <c r="P539" s="126">
        <v>43544</v>
      </c>
      <c r="Q539" s="4" t="s">
        <v>2240</v>
      </c>
      <c r="R539" s="4">
        <v>57</v>
      </c>
      <c r="S539" s="10"/>
      <c r="T539" s="299">
        <v>43543</v>
      </c>
      <c r="U539" s="86">
        <v>34500</v>
      </c>
      <c r="V539" s="174" t="s">
        <v>121</v>
      </c>
      <c r="W539" s="4" t="s">
        <v>122</v>
      </c>
      <c r="X539" s="12"/>
      <c r="Y539" s="13"/>
      <c r="Z539" s="183">
        <v>34500</v>
      </c>
      <c r="AA539" s="15"/>
      <c r="AC539" s="86" t="s">
        <v>1013</v>
      </c>
      <c r="AD539" s="4" t="s">
        <v>125</v>
      </c>
      <c r="AE539" s="147">
        <v>43563</v>
      </c>
      <c r="AF539" s="19">
        <f t="shared" si="17"/>
        <v>15</v>
      </c>
      <c r="AI539" s="86">
        <v>49</v>
      </c>
      <c r="AJ539" s="87">
        <v>43542</v>
      </c>
      <c r="AK539" s="4">
        <v>39000</v>
      </c>
      <c r="AL539" s="4" t="s">
        <v>122</v>
      </c>
      <c r="AM539" s="136">
        <v>49</v>
      </c>
      <c r="AN539" s="295">
        <v>43544</v>
      </c>
      <c r="AR539" s="10"/>
      <c r="AS539" s="4">
        <v>52</v>
      </c>
      <c r="AT539" s="4" t="s">
        <v>71</v>
      </c>
      <c r="AU539" s="295">
        <v>43544</v>
      </c>
      <c r="AV539" s="17">
        <f t="shared" si="62"/>
        <v>4500</v>
      </c>
      <c r="AY539" s="4">
        <v>1</v>
      </c>
    </row>
    <row r="540" spans="1:71" ht="15.75" customHeight="1">
      <c r="A540" s="4" t="s">
        <v>1968</v>
      </c>
      <c r="B540" s="4" t="s">
        <v>103</v>
      </c>
      <c r="C540" s="4" t="s">
        <v>1836</v>
      </c>
      <c r="D540" s="4" t="s">
        <v>104</v>
      </c>
      <c r="E540" s="4" t="s">
        <v>790</v>
      </c>
      <c r="G540" s="4" t="s">
        <v>1369</v>
      </c>
      <c r="I540" s="4" t="s">
        <v>2241</v>
      </c>
      <c r="J540" s="295">
        <v>43543</v>
      </c>
      <c r="K540" s="152">
        <f t="shared" si="59"/>
        <v>3</v>
      </c>
      <c r="L540" s="4" t="s">
        <v>2091</v>
      </c>
      <c r="M540" s="126">
        <v>43543</v>
      </c>
      <c r="N540" s="4" t="s">
        <v>1105</v>
      </c>
      <c r="O540" s="4" t="s">
        <v>2242</v>
      </c>
      <c r="P540" s="126">
        <v>43545</v>
      </c>
      <c r="Q540" s="4" t="s">
        <v>2243</v>
      </c>
      <c r="R540" s="201" t="s">
        <v>2244</v>
      </c>
      <c r="S540" s="86" t="s">
        <v>71</v>
      </c>
      <c r="T540" s="299">
        <v>43543</v>
      </c>
      <c r="U540" s="86">
        <v>56000</v>
      </c>
      <c r="V540" s="174" t="s">
        <v>441</v>
      </c>
      <c r="W540" s="4" t="s">
        <v>122</v>
      </c>
      <c r="X540" s="12"/>
      <c r="Y540" s="13"/>
      <c r="Z540" s="183">
        <v>60215</v>
      </c>
      <c r="AA540" s="15"/>
      <c r="AB540" s="4" t="s">
        <v>71</v>
      </c>
      <c r="AC540" s="86" t="s">
        <v>1013</v>
      </c>
      <c r="AD540" s="4" t="s">
        <v>125</v>
      </c>
      <c r="AE540" s="86" t="s">
        <v>126</v>
      </c>
      <c r="AF540" s="19" t="e">
        <f t="shared" si="17"/>
        <v>#VALUE!</v>
      </c>
      <c r="AG540" s="295">
        <v>43573</v>
      </c>
      <c r="AH540" s="4" t="s">
        <v>2153</v>
      </c>
      <c r="AI540" s="198">
        <v>72</v>
      </c>
      <c r="AJ540" s="87">
        <v>43543</v>
      </c>
      <c r="AK540" s="4">
        <v>68000</v>
      </c>
      <c r="AL540" s="4" t="s">
        <v>122</v>
      </c>
      <c r="AM540" s="4">
        <v>72</v>
      </c>
      <c r="AN540" s="295">
        <v>43545</v>
      </c>
      <c r="AR540" s="10"/>
      <c r="AS540" s="4">
        <v>52</v>
      </c>
      <c r="AT540" s="4" t="s">
        <v>89</v>
      </c>
      <c r="AV540" s="17">
        <f t="shared" si="62"/>
        <v>7785</v>
      </c>
    </row>
    <row r="541" spans="1:71" ht="15.75" customHeight="1">
      <c r="A541" s="4" t="s">
        <v>2076</v>
      </c>
      <c r="B541" s="4" t="s">
        <v>103</v>
      </c>
      <c r="C541" s="4" t="s">
        <v>104</v>
      </c>
      <c r="D541" s="4" t="s">
        <v>104</v>
      </c>
      <c r="E541" s="4" t="s">
        <v>790</v>
      </c>
      <c r="G541" s="4" t="s">
        <v>111</v>
      </c>
      <c r="I541" s="4" t="s">
        <v>2245</v>
      </c>
      <c r="J541" s="295">
        <v>43543</v>
      </c>
      <c r="K541" s="152">
        <f t="shared" si="59"/>
        <v>3</v>
      </c>
      <c r="L541" s="4" t="s">
        <v>2208</v>
      </c>
      <c r="M541" s="126">
        <v>43543</v>
      </c>
      <c r="N541" s="4" t="s">
        <v>2168</v>
      </c>
      <c r="O541" s="4" t="s">
        <v>2189</v>
      </c>
      <c r="P541" s="126">
        <v>43546</v>
      </c>
      <c r="Q541" s="4" t="s">
        <v>2246</v>
      </c>
      <c r="R541" s="4">
        <v>40</v>
      </c>
      <c r="S541" s="86" t="s">
        <v>71</v>
      </c>
      <c r="T541" s="299">
        <v>43546</v>
      </c>
      <c r="U541" s="86">
        <v>77000</v>
      </c>
      <c r="V541" s="174" t="s">
        <v>441</v>
      </c>
      <c r="W541" s="4" t="s">
        <v>122</v>
      </c>
      <c r="X541" s="12"/>
      <c r="Y541" s="13"/>
      <c r="Z541" s="183">
        <v>82795</v>
      </c>
      <c r="AA541" s="15"/>
      <c r="AC541" s="86" t="s">
        <v>1013</v>
      </c>
      <c r="AD541" s="4" t="s">
        <v>125</v>
      </c>
      <c r="AE541" s="147">
        <v>43571</v>
      </c>
      <c r="AF541" s="19">
        <f t="shared" si="17"/>
        <v>16</v>
      </c>
      <c r="AI541" s="86">
        <v>74</v>
      </c>
      <c r="AJ541" s="87">
        <v>43543</v>
      </c>
      <c r="AK541" s="4">
        <v>96000</v>
      </c>
      <c r="AL541" s="4" t="s">
        <v>122</v>
      </c>
      <c r="AM541" s="4">
        <v>74</v>
      </c>
      <c r="AN541" s="295">
        <v>43546</v>
      </c>
      <c r="AR541" s="10"/>
      <c r="AS541" s="4">
        <v>52</v>
      </c>
      <c r="AT541" s="4" t="s">
        <v>71</v>
      </c>
      <c r="AU541" s="295">
        <v>43573</v>
      </c>
      <c r="AV541" s="17">
        <f t="shared" si="62"/>
        <v>13205</v>
      </c>
      <c r="AY541" s="136">
        <v>1</v>
      </c>
    </row>
    <row r="542" spans="1:71" ht="15.75" customHeight="1">
      <c r="A542" s="4" t="s">
        <v>1968</v>
      </c>
      <c r="B542" s="4" t="s">
        <v>103</v>
      </c>
      <c r="C542" s="4" t="s">
        <v>255</v>
      </c>
      <c r="D542" s="4" t="s">
        <v>107</v>
      </c>
      <c r="E542" s="4" t="s">
        <v>109</v>
      </c>
      <c r="G542" s="4" t="s">
        <v>1990</v>
      </c>
      <c r="I542" s="4" t="s">
        <v>2247</v>
      </c>
      <c r="J542" s="295">
        <v>43543</v>
      </c>
      <c r="K542" s="152">
        <f t="shared" si="59"/>
        <v>3</v>
      </c>
      <c r="L542" s="4" t="s">
        <v>1992</v>
      </c>
      <c r="M542" s="126">
        <v>43544</v>
      </c>
      <c r="N542" s="4" t="s">
        <v>2126</v>
      </c>
      <c r="O542" s="4" t="s">
        <v>2248</v>
      </c>
      <c r="P542" s="126">
        <v>43549</v>
      </c>
      <c r="Q542" s="4" t="s">
        <v>507</v>
      </c>
      <c r="R542" s="4">
        <v>103</v>
      </c>
      <c r="S542" s="86" t="s">
        <v>71</v>
      </c>
      <c r="T542" s="299">
        <v>43553</v>
      </c>
      <c r="U542" s="86">
        <v>100000</v>
      </c>
      <c r="V542" s="174" t="s">
        <v>441</v>
      </c>
      <c r="W542" s="4" t="s">
        <v>122</v>
      </c>
      <c r="X542" s="12"/>
      <c r="Y542" s="13"/>
      <c r="Z542" s="183">
        <v>107526</v>
      </c>
      <c r="AA542" s="15"/>
      <c r="AC542" s="86" t="s">
        <v>1021</v>
      </c>
      <c r="AD542" s="4" t="s">
        <v>125</v>
      </c>
      <c r="AE542" s="147">
        <v>43573</v>
      </c>
      <c r="AF542" s="19">
        <f t="shared" si="17"/>
        <v>16</v>
      </c>
      <c r="AI542" s="86">
        <v>67</v>
      </c>
      <c r="AJ542" s="87">
        <v>43544</v>
      </c>
      <c r="AK542" s="4">
        <v>133900</v>
      </c>
      <c r="AL542" s="4" t="s">
        <v>122</v>
      </c>
      <c r="AM542" s="4">
        <v>67</v>
      </c>
      <c r="AN542" s="295">
        <v>43549</v>
      </c>
      <c r="AR542" s="10"/>
      <c r="AS542" s="4">
        <v>52</v>
      </c>
      <c r="AT542" s="4" t="s">
        <v>89</v>
      </c>
      <c r="AV542" s="17">
        <f t="shared" si="62"/>
        <v>26374</v>
      </c>
      <c r="AY542" s="4">
        <v>1</v>
      </c>
    </row>
    <row r="543" spans="1:71" ht="15.75" customHeight="1">
      <c r="A543" s="4" t="s">
        <v>2076</v>
      </c>
      <c r="B543" s="4" t="s">
        <v>103</v>
      </c>
      <c r="C543" s="4" t="s">
        <v>1434</v>
      </c>
      <c r="D543" s="4" t="s">
        <v>1434</v>
      </c>
      <c r="E543" s="4" t="s">
        <v>790</v>
      </c>
      <c r="G543" s="4" t="s">
        <v>2025</v>
      </c>
      <c r="I543" s="4" t="s">
        <v>2249</v>
      </c>
      <c r="J543" s="295">
        <v>43543</v>
      </c>
      <c r="K543" s="152">
        <f t="shared" si="59"/>
        <v>3</v>
      </c>
      <c r="L543" s="4" t="s">
        <v>2250</v>
      </c>
      <c r="M543" s="126">
        <v>43544</v>
      </c>
      <c r="N543" s="4" t="s">
        <v>2251</v>
      </c>
      <c r="O543" s="4" t="s">
        <v>2252</v>
      </c>
      <c r="P543" s="4" t="s">
        <v>2253</v>
      </c>
      <c r="Q543" s="4" t="s">
        <v>494</v>
      </c>
      <c r="R543" s="4">
        <v>33</v>
      </c>
      <c r="S543" s="86" t="s">
        <v>112</v>
      </c>
      <c r="T543" s="299">
        <v>43546</v>
      </c>
      <c r="U543" s="86">
        <v>31000</v>
      </c>
      <c r="V543" s="174" t="s">
        <v>441</v>
      </c>
      <c r="W543" s="4" t="s">
        <v>122</v>
      </c>
      <c r="X543" s="12"/>
      <c r="Y543" s="13"/>
      <c r="Z543" s="183">
        <v>33333</v>
      </c>
      <c r="AA543" s="15"/>
      <c r="AC543" s="86" t="s">
        <v>1013</v>
      </c>
      <c r="AD543" s="4" t="s">
        <v>125</v>
      </c>
      <c r="AE543" s="147">
        <v>43563</v>
      </c>
      <c r="AF543" s="19">
        <f t="shared" si="17"/>
        <v>15</v>
      </c>
      <c r="AI543" s="86">
        <v>51</v>
      </c>
      <c r="AJ543" s="87">
        <v>43544</v>
      </c>
      <c r="AK543" s="4">
        <v>37000</v>
      </c>
      <c r="AL543" s="4" t="s">
        <v>122</v>
      </c>
      <c r="AM543" s="4">
        <v>51</v>
      </c>
      <c r="AN543" s="295">
        <v>43544</v>
      </c>
      <c r="AR543" s="10"/>
      <c r="AS543" s="4">
        <v>52</v>
      </c>
      <c r="AT543" s="4" t="s">
        <v>71</v>
      </c>
      <c r="AU543" s="295">
        <v>43556</v>
      </c>
      <c r="AV543" s="17">
        <f t="shared" si="62"/>
        <v>3667</v>
      </c>
      <c r="AY543" s="4">
        <v>1</v>
      </c>
    </row>
    <row r="544" spans="1:71" ht="15.75" customHeight="1">
      <c r="A544" s="4" t="s">
        <v>2076</v>
      </c>
      <c r="B544" s="4" t="s">
        <v>103</v>
      </c>
      <c r="C544" s="4" t="s">
        <v>104</v>
      </c>
      <c r="D544" s="4" t="s">
        <v>107</v>
      </c>
      <c r="E544" s="4" t="s">
        <v>790</v>
      </c>
      <c r="G544" s="4" t="s">
        <v>268</v>
      </c>
      <c r="I544" s="4" t="s">
        <v>2254</v>
      </c>
      <c r="J544" s="295">
        <v>43544</v>
      </c>
      <c r="K544" s="152">
        <f t="shared" si="59"/>
        <v>3</v>
      </c>
      <c r="L544" s="4" t="s">
        <v>2255</v>
      </c>
      <c r="M544" s="126">
        <v>43546</v>
      </c>
      <c r="N544" s="4" t="s">
        <v>900</v>
      </c>
      <c r="O544" s="4" t="s">
        <v>1138</v>
      </c>
      <c r="P544" s="126">
        <v>43549</v>
      </c>
      <c r="Q544" s="4" t="s">
        <v>490</v>
      </c>
      <c r="R544" s="4">
        <v>224</v>
      </c>
      <c r="S544" s="86" t="s">
        <v>2256</v>
      </c>
      <c r="T544" s="299">
        <v>43549</v>
      </c>
      <c r="U544" s="86">
        <v>113000</v>
      </c>
      <c r="V544" s="174" t="s">
        <v>441</v>
      </c>
      <c r="W544" s="4" t="s">
        <v>122</v>
      </c>
      <c r="X544" s="12"/>
      <c r="Y544" s="13"/>
      <c r="Z544" s="183">
        <v>121505</v>
      </c>
      <c r="AA544" s="15"/>
      <c r="AC544" s="86">
        <v>10</v>
      </c>
      <c r="AD544" s="4" t="s">
        <v>125</v>
      </c>
      <c r="AE544" s="147">
        <v>43563</v>
      </c>
      <c r="AF544" s="19">
        <f t="shared" si="17"/>
        <v>15</v>
      </c>
      <c r="AI544" s="86">
        <v>65</v>
      </c>
      <c r="AJ544" s="87">
        <v>43546</v>
      </c>
      <c r="AK544" s="4">
        <v>144000</v>
      </c>
      <c r="AL544" s="4" t="s">
        <v>122</v>
      </c>
      <c r="AM544" s="4">
        <v>65</v>
      </c>
      <c r="AN544" s="295">
        <v>43549</v>
      </c>
      <c r="AR544" s="10"/>
      <c r="AS544" s="4">
        <v>52</v>
      </c>
      <c r="AT544" s="4" t="s">
        <v>89</v>
      </c>
      <c r="AV544" s="17">
        <f t="shared" si="62"/>
        <v>22495</v>
      </c>
      <c r="AY544" s="4">
        <v>1</v>
      </c>
      <c r="BA544" s="4">
        <v>22600</v>
      </c>
    </row>
    <row r="545" spans="1:53" ht="15.75" customHeight="1">
      <c r="A545" s="4" t="s">
        <v>2076</v>
      </c>
      <c r="B545" s="4" t="s">
        <v>103</v>
      </c>
      <c r="C545" s="4" t="s">
        <v>255</v>
      </c>
      <c r="D545" s="4" t="s">
        <v>107</v>
      </c>
      <c r="E545" s="4" t="s">
        <v>790</v>
      </c>
      <c r="G545" s="4" t="s">
        <v>1018</v>
      </c>
      <c r="I545" s="4" t="s">
        <v>2257</v>
      </c>
      <c r="J545" s="295">
        <v>43544</v>
      </c>
      <c r="K545" s="152">
        <f t="shared" si="59"/>
        <v>3</v>
      </c>
      <c r="L545" s="4" t="s">
        <v>2164</v>
      </c>
      <c r="M545" s="126">
        <v>43548</v>
      </c>
      <c r="N545" s="4" t="s">
        <v>826</v>
      </c>
      <c r="O545" s="4" t="s">
        <v>454</v>
      </c>
      <c r="P545" s="126">
        <v>43550</v>
      </c>
      <c r="Q545" s="4" t="s">
        <v>486</v>
      </c>
      <c r="R545" s="4">
        <v>1</v>
      </c>
      <c r="S545" s="10"/>
      <c r="T545" s="299">
        <v>43550</v>
      </c>
      <c r="U545" s="86">
        <v>56500</v>
      </c>
      <c r="V545" s="174" t="s">
        <v>441</v>
      </c>
      <c r="W545" s="4" t="s">
        <v>122</v>
      </c>
      <c r="X545" s="12"/>
      <c r="Y545" s="13"/>
      <c r="Z545" s="183">
        <v>60752</v>
      </c>
      <c r="AA545" s="15"/>
      <c r="AC545" s="86">
        <v>10</v>
      </c>
      <c r="AD545" s="4" t="s">
        <v>201</v>
      </c>
      <c r="AE545" s="147">
        <v>43559</v>
      </c>
      <c r="AF545" s="19">
        <f t="shared" si="17"/>
        <v>14</v>
      </c>
      <c r="AI545" s="86">
        <v>68</v>
      </c>
      <c r="AJ545" s="87">
        <v>43548</v>
      </c>
      <c r="AK545" s="4">
        <v>66000</v>
      </c>
      <c r="AL545" s="4" t="s">
        <v>122</v>
      </c>
      <c r="AM545" s="4">
        <v>68</v>
      </c>
      <c r="AN545" s="295">
        <v>43550</v>
      </c>
      <c r="AR545" s="10"/>
      <c r="AS545" s="4">
        <v>52</v>
      </c>
      <c r="AT545" s="4" t="s">
        <v>71</v>
      </c>
      <c r="AU545" s="295">
        <v>43578</v>
      </c>
      <c r="AV545" s="17">
        <f t="shared" si="62"/>
        <v>5248</v>
      </c>
      <c r="AY545" s="4">
        <v>1</v>
      </c>
      <c r="BA545" s="4">
        <v>11300</v>
      </c>
    </row>
    <row r="546" spans="1:53" ht="15.75" customHeight="1">
      <c r="A546" s="4" t="s">
        <v>2076</v>
      </c>
      <c r="B546" s="4" t="s">
        <v>103</v>
      </c>
      <c r="C546" s="4" t="s">
        <v>255</v>
      </c>
      <c r="D546" s="4" t="s">
        <v>107</v>
      </c>
      <c r="E546" s="4" t="s">
        <v>790</v>
      </c>
      <c r="G546" s="4" t="s">
        <v>1098</v>
      </c>
      <c r="I546" s="4" t="s">
        <v>2258</v>
      </c>
      <c r="J546" s="295">
        <v>43543</v>
      </c>
      <c r="K546" s="152">
        <f t="shared" si="59"/>
        <v>3</v>
      </c>
      <c r="L546" s="4" t="s">
        <v>838</v>
      </c>
      <c r="M546" s="126">
        <v>43544</v>
      </c>
      <c r="N546" s="4" t="s">
        <v>1100</v>
      </c>
      <c r="O546" s="4" t="s">
        <v>454</v>
      </c>
      <c r="P546" s="126">
        <v>43545</v>
      </c>
      <c r="Q546" s="4" t="s">
        <v>522</v>
      </c>
      <c r="R546" s="4">
        <v>26</v>
      </c>
      <c r="S546" s="86" t="s">
        <v>71</v>
      </c>
      <c r="T546" s="299">
        <v>43564</v>
      </c>
      <c r="U546" s="86">
        <v>17000</v>
      </c>
      <c r="V546" s="174" t="s">
        <v>441</v>
      </c>
      <c r="W546" s="4" t="s">
        <v>122</v>
      </c>
      <c r="X546" s="12"/>
      <c r="Y546" s="13"/>
      <c r="Z546" s="183">
        <v>18279</v>
      </c>
      <c r="AA546" s="15"/>
      <c r="AC546" s="86">
        <v>10</v>
      </c>
      <c r="AD546" s="4" t="s">
        <v>125</v>
      </c>
      <c r="AE546" s="10"/>
      <c r="AF546" s="19">
        <f t="shared" si="17"/>
        <v>0</v>
      </c>
      <c r="AI546" s="86">
        <v>69</v>
      </c>
      <c r="AJ546" s="87">
        <v>43544</v>
      </c>
      <c r="AK546" s="4">
        <v>21000</v>
      </c>
      <c r="AL546" s="4" t="s">
        <v>122</v>
      </c>
      <c r="AM546" s="4">
        <v>69</v>
      </c>
      <c r="AN546" s="295">
        <v>43545</v>
      </c>
      <c r="AR546" s="10"/>
      <c r="AS546" s="4">
        <v>52</v>
      </c>
      <c r="AT546" s="4" t="s">
        <v>89</v>
      </c>
      <c r="AV546" s="17">
        <f t="shared" si="62"/>
        <v>2721</v>
      </c>
    </row>
    <row r="547" spans="1:53" ht="15.75" customHeight="1">
      <c r="A547" s="4" t="s">
        <v>2076</v>
      </c>
      <c r="B547" s="4" t="s">
        <v>103</v>
      </c>
      <c r="C547" s="4" t="s">
        <v>1971</v>
      </c>
      <c r="D547" s="4" t="s">
        <v>1970</v>
      </c>
      <c r="E547" s="4" t="s">
        <v>790</v>
      </c>
      <c r="G547" s="4" t="s">
        <v>2027</v>
      </c>
      <c r="I547" s="4" t="s">
        <v>2259</v>
      </c>
      <c r="J547" s="295">
        <v>43546</v>
      </c>
      <c r="K547" s="152">
        <f t="shared" si="59"/>
        <v>3</v>
      </c>
      <c r="L547" s="4" t="s">
        <v>945</v>
      </c>
      <c r="M547" s="126">
        <v>43546</v>
      </c>
      <c r="N547" s="4" t="s">
        <v>2238</v>
      </c>
      <c r="O547" s="4" t="s">
        <v>1506</v>
      </c>
      <c r="P547" s="126">
        <v>43547</v>
      </c>
      <c r="Q547" s="4" t="s">
        <v>497</v>
      </c>
      <c r="R547" s="4">
        <v>17</v>
      </c>
      <c r="S547" s="86" t="s">
        <v>112</v>
      </c>
      <c r="T547" s="299">
        <v>43550</v>
      </c>
      <c r="U547" s="86">
        <v>17000</v>
      </c>
      <c r="V547" s="174" t="s">
        <v>441</v>
      </c>
      <c r="W547" s="4" t="s">
        <v>122</v>
      </c>
      <c r="X547" s="12"/>
      <c r="Y547" s="13"/>
      <c r="Z547" s="183">
        <v>18279</v>
      </c>
      <c r="AA547" s="15"/>
      <c r="AC547" s="86">
        <v>10</v>
      </c>
      <c r="AD547" s="4" t="s">
        <v>125</v>
      </c>
      <c r="AE547" s="147">
        <v>43565</v>
      </c>
      <c r="AF547" s="19">
        <f t="shared" si="17"/>
        <v>15</v>
      </c>
      <c r="AI547" s="86">
        <v>66</v>
      </c>
      <c r="AJ547" s="87">
        <v>43546</v>
      </c>
      <c r="AK547" s="4">
        <v>22000</v>
      </c>
      <c r="AL547" s="4" t="s">
        <v>122</v>
      </c>
      <c r="AM547" s="4">
        <v>66</v>
      </c>
      <c r="AN547" s="295">
        <v>43547</v>
      </c>
      <c r="AR547" s="86"/>
      <c r="AS547" s="4">
        <v>52</v>
      </c>
      <c r="AT547" s="136" t="s">
        <v>71</v>
      </c>
      <c r="AU547" s="295">
        <v>43567</v>
      </c>
      <c r="AV547" s="17">
        <f t="shared" si="62"/>
        <v>3721</v>
      </c>
      <c r="AY547" s="4">
        <v>1</v>
      </c>
      <c r="BA547" s="4">
        <v>5000</v>
      </c>
    </row>
    <row r="548" spans="1:53" ht="15.75" customHeight="1">
      <c r="A548" s="4" t="s">
        <v>2076</v>
      </c>
      <c r="B548" s="4" t="s">
        <v>103</v>
      </c>
      <c r="C548" s="4" t="s">
        <v>255</v>
      </c>
      <c r="D548" s="4" t="s">
        <v>104</v>
      </c>
      <c r="E548" s="4" t="s">
        <v>790</v>
      </c>
      <c r="G548" s="4" t="s">
        <v>1018</v>
      </c>
      <c r="I548" s="4" t="s">
        <v>2260</v>
      </c>
      <c r="J548" s="295">
        <v>43546</v>
      </c>
      <c r="K548" s="152">
        <f t="shared" si="59"/>
        <v>3</v>
      </c>
      <c r="L548" s="4" t="s">
        <v>2164</v>
      </c>
      <c r="M548" s="126">
        <v>43547</v>
      </c>
      <c r="N548" s="4" t="s">
        <v>1105</v>
      </c>
      <c r="O548" s="4" t="s">
        <v>319</v>
      </c>
      <c r="P548" s="126">
        <v>43550</v>
      </c>
      <c r="Q548" s="4" t="s">
        <v>2261</v>
      </c>
      <c r="R548" s="4">
        <v>624</v>
      </c>
      <c r="S548" s="86" t="s">
        <v>71</v>
      </c>
      <c r="T548" s="299">
        <v>43560</v>
      </c>
      <c r="U548" s="86">
        <v>62000</v>
      </c>
      <c r="V548" s="174" t="s">
        <v>121</v>
      </c>
      <c r="W548" s="4" t="s">
        <v>122</v>
      </c>
      <c r="X548" s="12"/>
      <c r="Y548" s="13"/>
      <c r="Z548" s="183">
        <v>62000</v>
      </c>
      <c r="AA548" s="15"/>
      <c r="AC548" s="86" t="s">
        <v>1013</v>
      </c>
      <c r="AD548" s="4" t="s">
        <v>125</v>
      </c>
      <c r="AE548" s="147">
        <v>43584</v>
      </c>
      <c r="AF548" s="19">
        <f t="shared" si="17"/>
        <v>18</v>
      </c>
      <c r="AI548" s="86">
        <v>91</v>
      </c>
      <c r="AJ548" s="87">
        <v>43547</v>
      </c>
      <c r="AK548" s="4">
        <v>66000</v>
      </c>
      <c r="AL548" s="4" t="s">
        <v>122</v>
      </c>
      <c r="AM548" s="4">
        <v>91</v>
      </c>
      <c r="AN548" s="295">
        <v>43549</v>
      </c>
      <c r="AR548" s="10"/>
      <c r="AS548" s="4">
        <v>52</v>
      </c>
      <c r="AT548" s="4" t="s">
        <v>89</v>
      </c>
      <c r="AV548" s="17">
        <f t="shared" si="62"/>
        <v>4000</v>
      </c>
    </row>
    <row r="549" spans="1:53" ht="15.75" customHeight="1">
      <c r="A549" s="4" t="s">
        <v>2076</v>
      </c>
      <c r="B549" s="4" t="s">
        <v>103</v>
      </c>
      <c r="C549" s="4" t="s">
        <v>1836</v>
      </c>
      <c r="D549" s="4" t="s">
        <v>104</v>
      </c>
      <c r="E549" s="4" t="s">
        <v>790</v>
      </c>
      <c r="G549" s="4" t="s">
        <v>1369</v>
      </c>
      <c r="I549" s="4" t="s">
        <v>2260</v>
      </c>
      <c r="J549" s="295">
        <v>43546</v>
      </c>
      <c r="K549" s="152">
        <f t="shared" si="59"/>
        <v>3</v>
      </c>
      <c r="L549" s="4" t="s">
        <v>2091</v>
      </c>
      <c r="M549" s="126">
        <v>43546</v>
      </c>
      <c r="N549" s="4" t="s">
        <v>1105</v>
      </c>
      <c r="O549" s="4" t="s">
        <v>2262</v>
      </c>
      <c r="P549" s="126">
        <v>43549</v>
      </c>
      <c r="Q549" s="4" t="s">
        <v>488</v>
      </c>
      <c r="R549" s="4">
        <v>12</v>
      </c>
      <c r="S549" s="86" t="s">
        <v>112</v>
      </c>
      <c r="T549" s="299">
        <v>43549</v>
      </c>
      <c r="U549" s="86">
        <v>50000</v>
      </c>
      <c r="V549" s="174" t="s">
        <v>441</v>
      </c>
      <c r="W549" s="4" t="s">
        <v>122</v>
      </c>
      <c r="X549" s="12"/>
      <c r="Y549" s="13"/>
      <c r="Z549" s="183">
        <v>53763</v>
      </c>
      <c r="AA549" s="15"/>
      <c r="AC549" s="86" t="s">
        <v>1013</v>
      </c>
      <c r="AD549" s="4" t="s">
        <v>201</v>
      </c>
      <c r="AE549" s="147">
        <v>43556</v>
      </c>
      <c r="AF549" s="19">
        <f t="shared" si="17"/>
        <v>14</v>
      </c>
      <c r="AI549" s="198">
        <v>70</v>
      </c>
      <c r="AJ549" s="87">
        <v>43546</v>
      </c>
      <c r="AK549" s="4">
        <v>60000</v>
      </c>
      <c r="AL549" s="4" t="s">
        <v>122</v>
      </c>
      <c r="AM549" s="4">
        <v>70</v>
      </c>
      <c r="AN549" s="295">
        <v>43549</v>
      </c>
      <c r="AR549" s="10"/>
      <c r="AS549" s="4">
        <v>52</v>
      </c>
      <c r="AT549" s="4" t="s">
        <v>89</v>
      </c>
      <c r="AV549" s="17">
        <f t="shared" si="62"/>
        <v>6237</v>
      </c>
      <c r="AY549" s="4">
        <v>1</v>
      </c>
      <c r="BA549" s="4">
        <v>30000</v>
      </c>
    </row>
    <row r="550" spans="1:53" ht="15.75" customHeight="1">
      <c r="A550" s="4" t="s">
        <v>2076</v>
      </c>
      <c r="B550" s="4" t="s">
        <v>103</v>
      </c>
      <c r="C550" s="4" t="s">
        <v>1973</v>
      </c>
      <c r="D550" s="4" t="s">
        <v>104</v>
      </c>
      <c r="E550" s="4" t="s">
        <v>790</v>
      </c>
      <c r="G550" s="4" t="s">
        <v>1388</v>
      </c>
      <c r="I550" s="4" t="s">
        <v>2263</v>
      </c>
      <c r="J550" s="295">
        <v>43545</v>
      </c>
      <c r="K550" s="152">
        <f t="shared" si="59"/>
        <v>3</v>
      </c>
      <c r="L550" s="4" t="s">
        <v>243</v>
      </c>
      <c r="M550" s="126">
        <v>43546</v>
      </c>
      <c r="N550" s="4" t="s">
        <v>1105</v>
      </c>
      <c r="O550" s="4" t="s">
        <v>376</v>
      </c>
      <c r="P550" s="126">
        <v>43551</v>
      </c>
      <c r="Q550" s="4" t="s">
        <v>502</v>
      </c>
      <c r="R550" s="4">
        <v>28</v>
      </c>
      <c r="S550" s="86" t="s">
        <v>71</v>
      </c>
      <c r="T550" s="299">
        <v>43549</v>
      </c>
      <c r="U550" s="86">
        <v>100000</v>
      </c>
      <c r="V550" s="174" t="s">
        <v>441</v>
      </c>
      <c r="W550" s="4" t="s">
        <v>122</v>
      </c>
      <c r="X550" s="12"/>
      <c r="Y550" s="13"/>
      <c r="Z550" s="13">
        <f>U550/0.93</f>
        <v>107526.8817204301</v>
      </c>
      <c r="AA550" s="15"/>
      <c r="AC550" s="86" t="s">
        <v>1013</v>
      </c>
      <c r="AD550" s="4" t="s">
        <v>125</v>
      </c>
      <c r="AE550" s="147">
        <v>43567</v>
      </c>
      <c r="AF550" s="19">
        <f t="shared" si="17"/>
        <v>15</v>
      </c>
      <c r="AI550" s="86">
        <v>85</v>
      </c>
      <c r="AJ550" s="87">
        <v>43546</v>
      </c>
      <c r="AK550" s="4">
        <v>118000</v>
      </c>
      <c r="AL550" s="4" t="s">
        <v>122</v>
      </c>
      <c r="AM550" s="4">
        <v>85</v>
      </c>
      <c r="AN550" s="295">
        <v>43551</v>
      </c>
      <c r="AR550" s="10"/>
      <c r="AS550" s="4">
        <v>52</v>
      </c>
      <c r="AT550" s="4" t="s">
        <v>89</v>
      </c>
      <c r="AV550" s="17">
        <f t="shared" si="62"/>
        <v>10473.118279569899</v>
      </c>
      <c r="AY550" s="4">
        <v>1</v>
      </c>
      <c r="BA550" s="4">
        <v>20000</v>
      </c>
    </row>
    <row r="551" spans="1:53" ht="15.75" customHeight="1">
      <c r="A551" s="4" t="s">
        <v>2076</v>
      </c>
      <c r="B551" s="4" t="s">
        <v>103</v>
      </c>
      <c r="C551" s="4" t="s">
        <v>1976</v>
      </c>
      <c r="D551" s="4" t="s">
        <v>104</v>
      </c>
      <c r="E551" s="4" t="s">
        <v>790</v>
      </c>
      <c r="G551" s="4" t="s">
        <v>1027</v>
      </c>
      <c r="I551" s="4" t="s">
        <v>2264</v>
      </c>
      <c r="J551" s="295">
        <v>43545</v>
      </c>
      <c r="K551" s="152">
        <f t="shared" si="59"/>
        <v>3</v>
      </c>
      <c r="L551" s="4" t="s">
        <v>2164</v>
      </c>
      <c r="M551" s="126">
        <v>43546</v>
      </c>
      <c r="N551" s="4" t="s">
        <v>2223</v>
      </c>
      <c r="O551" s="4" t="s">
        <v>2224</v>
      </c>
      <c r="P551" s="126">
        <v>43549</v>
      </c>
      <c r="Q551" s="4" t="s">
        <v>2265</v>
      </c>
      <c r="S551" s="10"/>
      <c r="T551" s="299"/>
      <c r="U551" s="86">
        <v>33000</v>
      </c>
      <c r="V551" s="174" t="s">
        <v>121</v>
      </c>
      <c r="W551" s="4" t="s">
        <v>122</v>
      </c>
      <c r="X551" s="12"/>
      <c r="Y551" s="13"/>
      <c r="Z551" s="183">
        <v>33000</v>
      </c>
      <c r="AA551" s="15"/>
      <c r="AC551" s="86" t="s">
        <v>1013</v>
      </c>
      <c r="AD551" s="4" t="s">
        <v>125</v>
      </c>
      <c r="AE551" s="10"/>
      <c r="AF551" s="19">
        <f t="shared" si="17"/>
        <v>0</v>
      </c>
      <c r="AI551" s="86">
        <v>84</v>
      </c>
      <c r="AJ551" s="87">
        <v>43546</v>
      </c>
      <c r="AK551" s="4">
        <v>37000</v>
      </c>
      <c r="AL551" s="4" t="s">
        <v>122</v>
      </c>
      <c r="AM551" s="4">
        <v>84</v>
      </c>
      <c r="AN551" s="295">
        <v>43549</v>
      </c>
      <c r="AO551" s="4" t="s">
        <v>110</v>
      </c>
      <c r="AR551" s="10"/>
      <c r="AS551" s="4">
        <v>52</v>
      </c>
      <c r="AT551" s="4" t="s">
        <v>71</v>
      </c>
      <c r="AU551" s="295">
        <v>43578</v>
      </c>
      <c r="AV551" s="17">
        <f t="shared" si="62"/>
        <v>4000</v>
      </c>
    </row>
    <row r="552" spans="1:53" ht="15.75" customHeight="1">
      <c r="A552" s="4" t="s">
        <v>2076</v>
      </c>
      <c r="B552" s="4" t="s">
        <v>103</v>
      </c>
      <c r="C552" s="4" t="s">
        <v>1836</v>
      </c>
      <c r="D552" s="4" t="s">
        <v>104</v>
      </c>
      <c r="E552" s="4" t="s">
        <v>790</v>
      </c>
      <c r="G552" s="4" t="s">
        <v>1369</v>
      </c>
      <c r="I552" s="4" t="s">
        <v>2266</v>
      </c>
      <c r="J552" s="295">
        <v>43549</v>
      </c>
      <c r="K552" s="152">
        <f t="shared" si="59"/>
        <v>3</v>
      </c>
      <c r="L552" s="4" t="s">
        <v>2112</v>
      </c>
      <c r="M552" s="126">
        <v>43549</v>
      </c>
      <c r="N552" s="4" t="s">
        <v>1105</v>
      </c>
      <c r="O552" s="4" t="s">
        <v>2078</v>
      </c>
      <c r="P552" s="126">
        <v>43551</v>
      </c>
      <c r="Q552" s="4" t="s">
        <v>500</v>
      </c>
      <c r="R552" s="4">
        <v>1</v>
      </c>
      <c r="S552" s="10"/>
      <c r="T552" s="299">
        <v>43551</v>
      </c>
      <c r="U552" s="86">
        <v>50000</v>
      </c>
      <c r="V552" s="174" t="s">
        <v>441</v>
      </c>
      <c r="W552" s="4" t="s">
        <v>122</v>
      </c>
      <c r="X552" s="12"/>
      <c r="Y552" s="13"/>
      <c r="Z552" s="13">
        <f>U552/0.93</f>
        <v>53763.440860215051</v>
      </c>
      <c r="AA552" s="15"/>
      <c r="AC552" s="86" t="s">
        <v>1013</v>
      </c>
      <c r="AD552" s="4" t="s">
        <v>125</v>
      </c>
      <c r="AE552" s="147">
        <v>43567</v>
      </c>
      <c r="AF552" s="19">
        <f t="shared" si="17"/>
        <v>15</v>
      </c>
      <c r="AI552" s="202">
        <v>92</v>
      </c>
      <c r="AJ552" s="87">
        <v>43549</v>
      </c>
      <c r="AK552" s="4">
        <v>63000</v>
      </c>
      <c r="AL552" s="4" t="s">
        <v>122</v>
      </c>
      <c r="AM552" s="4">
        <v>92</v>
      </c>
      <c r="AN552" s="295">
        <v>43551</v>
      </c>
      <c r="AR552" s="10"/>
      <c r="AS552" s="4">
        <v>52</v>
      </c>
      <c r="AT552" s="4" t="s">
        <v>89</v>
      </c>
      <c r="AV552" s="17">
        <f t="shared" si="62"/>
        <v>9236.5591397849494</v>
      </c>
      <c r="AY552" s="4">
        <v>1</v>
      </c>
      <c r="BA552" s="4">
        <v>10000</v>
      </c>
    </row>
    <row r="553" spans="1:53" ht="15.75" customHeight="1">
      <c r="A553" s="4" t="s">
        <v>2076</v>
      </c>
      <c r="B553" s="4" t="s">
        <v>103</v>
      </c>
      <c r="C553" s="4" t="s">
        <v>255</v>
      </c>
      <c r="D553" s="4" t="s">
        <v>104</v>
      </c>
      <c r="E553" s="4" t="s">
        <v>790</v>
      </c>
      <c r="G553" s="4" t="s">
        <v>1418</v>
      </c>
      <c r="I553" s="4" t="s">
        <v>2267</v>
      </c>
      <c r="J553" s="295">
        <v>43549</v>
      </c>
      <c r="K553" s="152">
        <f t="shared" si="59"/>
        <v>3</v>
      </c>
      <c r="L553" s="4" t="s">
        <v>2268</v>
      </c>
      <c r="M553" s="126">
        <v>43549</v>
      </c>
      <c r="N553" s="4" t="s">
        <v>1105</v>
      </c>
      <c r="O553" s="4" t="s">
        <v>1951</v>
      </c>
      <c r="P553" s="126">
        <v>43552</v>
      </c>
      <c r="Q553" s="4" t="s">
        <v>2269</v>
      </c>
      <c r="R553" s="4">
        <v>234</v>
      </c>
      <c r="S553" s="86" t="s">
        <v>71</v>
      </c>
      <c r="T553" s="299">
        <v>43552</v>
      </c>
      <c r="U553" s="86">
        <v>44000</v>
      </c>
      <c r="V553" s="174" t="s">
        <v>121</v>
      </c>
      <c r="W553" s="4" t="s">
        <v>122</v>
      </c>
      <c r="X553" s="12"/>
      <c r="Y553" s="13"/>
      <c r="Z553" s="183">
        <v>44000</v>
      </c>
      <c r="AA553" s="15"/>
      <c r="AC553" s="86" t="s">
        <v>1013</v>
      </c>
      <c r="AD553" s="4" t="s">
        <v>125</v>
      </c>
      <c r="AE553" s="147">
        <v>43567</v>
      </c>
      <c r="AF553" s="19">
        <f t="shared" si="17"/>
        <v>15</v>
      </c>
      <c r="AI553" s="86">
        <v>90</v>
      </c>
      <c r="AJ553" s="87">
        <v>43549</v>
      </c>
      <c r="AK553" s="4">
        <v>47000</v>
      </c>
      <c r="AL553" s="4" t="s">
        <v>122</v>
      </c>
      <c r="AM553" s="4">
        <v>90</v>
      </c>
      <c r="AN553" s="295">
        <v>43552</v>
      </c>
      <c r="AR553" s="10"/>
      <c r="AS553" s="4">
        <v>52</v>
      </c>
      <c r="AT553" s="4" t="s">
        <v>89</v>
      </c>
      <c r="AV553" s="17">
        <f t="shared" si="62"/>
        <v>3000</v>
      </c>
      <c r="AY553" s="4">
        <v>1</v>
      </c>
      <c r="BA553" s="4">
        <v>8800</v>
      </c>
    </row>
    <row r="554" spans="1:53" ht="15.75" customHeight="1">
      <c r="A554" s="4" t="s">
        <v>2076</v>
      </c>
      <c r="B554" s="4" t="s">
        <v>103</v>
      </c>
      <c r="C554" s="4" t="s">
        <v>104</v>
      </c>
      <c r="D554" s="4" t="s">
        <v>104</v>
      </c>
      <c r="E554" s="4" t="s">
        <v>790</v>
      </c>
      <c r="G554" s="4" t="s">
        <v>111</v>
      </c>
      <c r="I554" s="4" t="s">
        <v>2270</v>
      </c>
      <c r="J554" s="295">
        <v>43549</v>
      </c>
      <c r="K554" s="152">
        <f t="shared" si="59"/>
        <v>3</v>
      </c>
      <c r="L554" s="4" t="s">
        <v>243</v>
      </c>
      <c r="M554" s="126">
        <v>43551</v>
      </c>
      <c r="N554" s="4" t="s">
        <v>378</v>
      </c>
      <c r="O554" s="4" t="s">
        <v>2189</v>
      </c>
      <c r="P554" s="126">
        <v>43556</v>
      </c>
      <c r="Q554" s="4" t="s">
        <v>529</v>
      </c>
      <c r="R554" s="4">
        <v>126</v>
      </c>
      <c r="S554" s="86" t="s">
        <v>71</v>
      </c>
      <c r="T554" s="299">
        <v>43550</v>
      </c>
      <c r="U554" s="86">
        <v>14000</v>
      </c>
      <c r="V554" s="174" t="s">
        <v>441</v>
      </c>
      <c r="W554" s="4" t="s">
        <v>122</v>
      </c>
      <c r="X554" s="12"/>
      <c r="Y554" s="13"/>
      <c r="Z554" s="13">
        <f>U554/0.93</f>
        <v>15053.763440860213</v>
      </c>
      <c r="AA554" s="15"/>
      <c r="AC554" s="86" t="s">
        <v>2143</v>
      </c>
      <c r="AD554" s="4" t="s">
        <v>125</v>
      </c>
      <c r="AE554" s="147">
        <v>43591</v>
      </c>
      <c r="AF554" s="19">
        <f t="shared" si="17"/>
        <v>19</v>
      </c>
      <c r="AI554" s="86">
        <v>98</v>
      </c>
      <c r="AJ554" s="87">
        <v>43551</v>
      </c>
      <c r="AK554" s="4">
        <v>23000</v>
      </c>
      <c r="AL554" s="4" t="s">
        <v>122</v>
      </c>
      <c r="AM554" s="4">
        <v>98</v>
      </c>
      <c r="AN554" s="295">
        <v>43558</v>
      </c>
      <c r="AR554" s="10"/>
      <c r="AS554" s="4">
        <v>52</v>
      </c>
      <c r="AT554" s="4" t="s">
        <v>89</v>
      </c>
      <c r="AV554" s="17">
        <f t="shared" si="62"/>
        <v>7946.2365591397866</v>
      </c>
    </row>
    <row r="555" spans="1:53" ht="15.75" customHeight="1">
      <c r="A555" s="4" t="s">
        <v>1968</v>
      </c>
      <c r="B555" s="4" t="s">
        <v>103</v>
      </c>
      <c r="C555" s="4" t="s">
        <v>255</v>
      </c>
      <c r="D555" s="4" t="s">
        <v>107</v>
      </c>
      <c r="E555" s="4" t="s">
        <v>790</v>
      </c>
      <c r="G555" s="4" t="s">
        <v>2028</v>
      </c>
      <c r="I555" s="4" t="s">
        <v>2271</v>
      </c>
      <c r="J555" s="295">
        <v>43550</v>
      </c>
      <c r="K555" s="152">
        <f t="shared" si="59"/>
        <v>3</v>
      </c>
      <c r="L555" s="4" t="s">
        <v>2272</v>
      </c>
      <c r="M555" s="126">
        <v>43553</v>
      </c>
      <c r="N555" s="4" t="s">
        <v>2273</v>
      </c>
      <c r="O555" s="131" t="s">
        <v>2274</v>
      </c>
      <c r="P555" s="126">
        <v>43554</v>
      </c>
      <c r="Q555" s="4" t="s">
        <v>2275</v>
      </c>
      <c r="R555" s="4">
        <v>127</v>
      </c>
      <c r="S555" s="86" t="s">
        <v>112</v>
      </c>
      <c r="T555" s="299">
        <v>43557</v>
      </c>
      <c r="U555" s="86">
        <v>30000</v>
      </c>
      <c r="V555" s="174" t="s">
        <v>121</v>
      </c>
      <c r="W555" s="4" t="s">
        <v>122</v>
      </c>
      <c r="X555" s="12"/>
      <c r="Y555" s="13"/>
      <c r="Z555" s="183">
        <v>30000</v>
      </c>
      <c r="AA555" s="15"/>
      <c r="AC555" s="86">
        <v>10</v>
      </c>
      <c r="AD555" s="4" t="s">
        <v>125</v>
      </c>
      <c r="AE555" s="169">
        <v>43579</v>
      </c>
      <c r="AF555" s="19">
        <f t="shared" si="17"/>
        <v>17</v>
      </c>
      <c r="AI555" s="86">
        <v>100</v>
      </c>
      <c r="AJ555" s="87">
        <v>43553</v>
      </c>
      <c r="AK555" s="4">
        <v>31000</v>
      </c>
      <c r="AL555" s="4" t="s">
        <v>122</v>
      </c>
      <c r="AM555" s="4">
        <v>100</v>
      </c>
      <c r="AN555" s="295">
        <v>43554</v>
      </c>
      <c r="AR555" s="10"/>
      <c r="AS555" s="4">
        <v>52</v>
      </c>
      <c r="AT555" s="4" t="s">
        <v>89</v>
      </c>
      <c r="AV555" s="17">
        <f t="shared" si="62"/>
        <v>1000</v>
      </c>
      <c r="AY555" s="4">
        <v>1</v>
      </c>
    </row>
    <row r="556" spans="1:53" ht="15.75" customHeight="1">
      <c r="A556" s="4" t="s">
        <v>1968</v>
      </c>
      <c r="B556" s="4" t="s">
        <v>103</v>
      </c>
      <c r="C556" s="4" t="s">
        <v>255</v>
      </c>
      <c r="D556" s="4" t="s">
        <v>107</v>
      </c>
      <c r="E556" s="4" t="s">
        <v>790</v>
      </c>
      <c r="G556" s="4" t="s">
        <v>2028</v>
      </c>
      <c r="I556" s="4" t="s">
        <v>2276</v>
      </c>
      <c r="J556" s="295">
        <v>43550</v>
      </c>
      <c r="K556" s="152">
        <f t="shared" si="59"/>
        <v>3</v>
      </c>
      <c r="L556" s="4" t="s">
        <v>2274</v>
      </c>
      <c r="M556" s="126">
        <v>43554</v>
      </c>
      <c r="N556" s="4" t="s">
        <v>2273</v>
      </c>
      <c r="O556" s="4" t="s">
        <v>1431</v>
      </c>
      <c r="P556" s="126">
        <v>43555</v>
      </c>
      <c r="Q556" s="4" t="s">
        <v>2275</v>
      </c>
      <c r="R556" s="4">
        <v>127</v>
      </c>
      <c r="S556" s="86" t="s">
        <v>112</v>
      </c>
      <c r="T556" s="299">
        <v>43557</v>
      </c>
      <c r="U556" s="86">
        <v>30000</v>
      </c>
      <c r="V556" s="174" t="s">
        <v>121</v>
      </c>
      <c r="W556" s="4" t="s">
        <v>122</v>
      </c>
      <c r="X556" s="12"/>
      <c r="Y556" s="13"/>
      <c r="Z556" s="183">
        <v>30000</v>
      </c>
      <c r="AA556" s="15"/>
      <c r="AC556" s="86">
        <v>10</v>
      </c>
      <c r="AD556" s="4" t="s">
        <v>125</v>
      </c>
      <c r="AE556" s="169">
        <v>43579</v>
      </c>
      <c r="AF556" s="19">
        <f t="shared" si="17"/>
        <v>17</v>
      </c>
      <c r="AI556" s="86">
        <v>99</v>
      </c>
      <c r="AJ556" s="87">
        <v>43554</v>
      </c>
      <c r="AK556" s="4">
        <v>31000</v>
      </c>
      <c r="AL556" s="4" t="s">
        <v>122</v>
      </c>
      <c r="AM556" s="4">
        <v>99</v>
      </c>
      <c r="AN556" s="295">
        <v>43556</v>
      </c>
      <c r="AR556" s="10"/>
      <c r="AS556" s="4">
        <v>52</v>
      </c>
      <c r="AT556" s="4" t="s">
        <v>89</v>
      </c>
      <c r="AV556" s="17">
        <f t="shared" si="62"/>
        <v>1000</v>
      </c>
      <c r="AY556" s="4">
        <v>1</v>
      </c>
    </row>
    <row r="557" spans="1:53" ht="15.75" customHeight="1">
      <c r="A557" s="4" t="s">
        <v>2076</v>
      </c>
      <c r="B557" s="4" t="s">
        <v>32</v>
      </c>
      <c r="C557" s="4" t="s">
        <v>255</v>
      </c>
      <c r="D557" s="4" t="s">
        <v>107</v>
      </c>
      <c r="E557" s="4" t="s">
        <v>790</v>
      </c>
      <c r="G557" s="4" t="s">
        <v>1990</v>
      </c>
      <c r="I557" s="4" t="s">
        <v>2277</v>
      </c>
      <c r="J557" s="295">
        <v>43550</v>
      </c>
      <c r="K557" s="152">
        <f t="shared" si="59"/>
        <v>3</v>
      </c>
      <c r="L557" s="4" t="s">
        <v>1992</v>
      </c>
      <c r="M557" s="126">
        <v>43558</v>
      </c>
      <c r="N557" s="4" t="s">
        <v>2126</v>
      </c>
      <c r="O557" s="1" t="s">
        <v>2053</v>
      </c>
      <c r="P557" s="4" t="s">
        <v>2278</v>
      </c>
      <c r="Q557" s="4" t="s">
        <v>2127</v>
      </c>
      <c r="S557" s="10"/>
      <c r="T557" s="299"/>
      <c r="U557" s="86">
        <v>0</v>
      </c>
      <c r="V557" s="174">
        <v>0</v>
      </c>
      <c r="W557" s="4" t="s">
        <v>355</v>
      </c>
      <c r="X557" s="12"/>
      <c r="Y557" s="13"/>
      <c r="Z557" s="13"/>
      <c r="AA557" s="15"/>
      <c r="AC557" s="86">
        <v>30</v>
      </c>
      <c r="AD557" s="4" t="s">
        <v>125</v>
      </c>
      <c r="AE557" s="10"/>
      <c r="AF557" s="19">
        <f t="shared" si="17"/>
        <v>0</v>
      </c>
      <c r="AI557" s="86">
        <v>128</v>
      </c>
      <c r="AJ557" s="87">
        <v>43567</v>
      </c>
      <c r="AL557" s="4" t="s">
        <v>122</v>
      </c>
      <c r="AM557" s="4">
        <v>128</v>
      </c>
      <c r="AN557" s="295">
        <v>43574</v>
      </c>
      <c r="AR557" s="10"/>
      <c r="AS557" s="4">
        <v>52</v>
      </c>
      <c r="AT557" s="4" t="s">
        <v>89</v>
      </c>
      <c r="AV557" s="17">
        <f t="shared" si="62"/>
        <v>0</v>
      </c>
    </row>
    <row r="558" spans="1:53" ht="15.75" customHeight="1">
      <c r="A558" s="4" t="s">
        <v>2076</v>
      </c>
      <c r="B558" s="4" t="s">
        <v>103</v>
      </c>
      <c r="C558" s="4" t="s">
        <v>104</v>
      </c>
      <c r="D558" s="4" t="s">
        <v>107</v>
      </c>
      <c r="E558" s="4" t="s">
        <v>790</v>
      </c>
      <c r="G558" s="4" t="s">
        <v>268</v>
      </c>
      <c r="I558" s="4" t="s">
        <v>2279</v>
      </c>
      <c r="J558" s="295">
        <v>43551</v>
      </c>
      <c r="K558" s="152">
        <f t="shared" si="59"/>
        <v>3</v>
      </c>
      <c r="L558" s="4" t="s">
        <v>2280</v>
      </c>
      <c r="M558" s="126">
        <v>43553</v>
      </c>
      <c r="N558" s="4" t="s">
        <v>900</v>
      </c>
      <c r="O558" s="4" t="s">
        <v>634</v>
      </c>
      <c r="P558" s="126">
        <v>43556</v>
      </c>
      <c r="Q558" s="4" t="s">
        <v>2281</v>
      </c>
      <c r="S558" s="10"/>
      <c r="T558" s="299"/>
      <c r="U558" s="86">
        <v>108000</v>
      </c>
      <c r="V558" s="174" t="s">
        <v>121</v>
      </c>
      <c r="W558" s="4" t="s">
        <v>122</v>
      </c>
      <c r="X558" s="12"/>
      <c r="Y558" s="13"/>
      <c r="Z558" s="183">
        <v>108000</v>
      </c>
      <c r="AA558" s="15"/>
      <c r="AC558" s="86">
        <v>10</v>
      </c>
      <c r="AD558" s="4" t="s">
        <v>125</v>
      </c>
      <c r="AE558" s="10"/>
      <c r="AF558" s="19">
        <f t="shared" si="17"/>
        <v>0</v>
      </c>
      <c r="AI558" s="86">
        <v>93</v>
      </c>
      <c r="AJ558" s="87">
        <v>43553</v>
      </c>
      <c r="AK558" s="4">
        <v>122000</v>
      </c>
      <c r="AL558" s="4" t="s">
        <v>122</v>
      </c>
      <c r="AM558" s="4">
        <v>93</v>
      </c>
      <c r="AN558" s="295">
        <v>43556</v>
      </c>
      <c r="AR558" s="10"/>
      <c r="AS558" s="4">
        <v>52</v>
      </c>
      <c r="AT558" s="4" t="s">
        <v>89</v>
      </c>
      <c r="AV558" s="17">
        <f t="shared" si="62"/>
        <v>14000</v>
      </c>
    </row>
    <row r="559" spans="1:53" ht="15.75" customHeight="1">
      <c r="A559" s="4" t="s">
        <v>1968</v>
      </c>
      <c r="B559" s="4" t="s">
        <v>32</v>
      </c>
      <c r="C559" s="4" t="s">
        <v>255</v>
      </c>
      <c r="D559" s="4" t="s">
        <v>107</v>
      </c>
      <c r="E559" s="4" t="s">
        <v>109</v>
      </c>
      <c r="G559" s="4" t="s">
        <v>1990</v>
      </c>
      <c r="I559" s="4" t="s">
        <v>2282</v>
      </c>
      <c r="J559" s="295">
        <v>43551</v>
      </c>
      <c r="K559" s="152">
        <f t="shared" si="59"/>
        <v>3</v>
      </c>
      <c r="L559" s="4" t="s">
        <v>1992</v>
      </c>
      <c r="M559" s="126">
        <v>43552</v>
      </c>
      <c r="N559" s="4" t="s">
        <v>2126</v>
      </c>
      <c r="O559" s="4" t="s">
        <v>2283</v>
      </c>
      <c r="P559" s="126">
        <v>43563</v>
      </c>
      <c r="Q559" s="4" t="s">
        <v>2284</v>
      </c>
      <c r="R559" s="4">
        <v>2325</v>
      </c>
      <c r="S559" s="86" t="s">
        <v>71</v>
      </c>
      <c r="T559" s="299">
        <v>43558</v>
      </c>
      <c r="U559" s="86">
        <v>105000</v>
      </c>
      <c r="V559" s="174">
        <v>0</v>
      </c>
      <c r="W559" s="4" t="s">
        <v>122</v>
      </c>
      <c r="X559" s="12"/>
      <c r="Y559" s="13"/>
      <c r="Z559" s="183">
        <v>105000</v>
      </c>
      <c r="AA559" s="15"/>
      <c r="AC559" s="86">
        <v>10</v>
      </c>
      <c r="AD559" s="4" t="s">
        <v>125</v>
      </c>
      <c r="AE559" s="147">
        <v>43580</v>
      </c>
      <c r="AF559" s="19">
        <f t="shared" si="17"/>
        <v>17</v>
      </c>
      <c r="AI559" s="86">
        <v>97</v>
      </c>
      <c r="AJ559" s="87">
        <v>43554</v>
      </c>
      <c r="AK559" s="4">
        <v>170000</v>
      </c>
      <c r="AL559" s="4" t="s">
        <v>122</v>
      </c>
      <c r="AM559" s="4">
        <v>97</v>
      </c>
      <c r="AN559" s="295">
        <v>43558</v>
      </c>
      <c r="AR559" s="10"/>
      <c r="AS559" s="4">
        <v>52</v>
      </c>
      <c r="AT559" s="4" t="s">
        <v>89</v>
      </c>
      <c r="AV559" s="17">
        <f t="shared" si="62"/>
        <v>65000</v>
      </c>
      <c r="AY559" s="136">
        <v>1</v>
      </c>
    </row>
    <row r="560" spans="1:53" ht="15.75" customHeight="1">
      <c r="A560" s="4" t="s">
        <v>2076</v>
      </c>
      <c r="B560" s="4" t="s">
        <v>103</v>
      </c>
      <c r="C560" s="4" t="s">
        <v>1434</v>
      </c>
      <c r="D560" s="4" t="s">
        <v>1434</v>
      </c>
      <c r="E560" s="4" t="s">
        <v>790</v>
      </c>
      <c r="G560" s="4" t="s">
        <v>2022</v>
      </c>
      <c r="I560" s="4" t="s">
        <v>2285</v>
      </c>
      <c r="J560" s="295">
        <v>43552</v>
      </c>
      <c r="K560" s="152">
        <f t="shared" si="59"/>
        <v>3</v>
      </c>
      <c r="L560" s="4" t="s">
        <v>2286</v>
      </c>
      <c r="M560" s="126">
        <v>43553</v>
      </c>
      <c r="N560" s="4" t="s">
        <v>2238</v>
      </c>
      <c r="O560" s="4" t="s">
        <v>2239</v>
      </c>
      <c r="P560" s="181">
        <v>43559</v>
      </c>
      <c r="Q560" s="4" t="s">
        <v>511</v>
      </c>
      <c r="R560" s="4">
        <v>3</v>
      </c>
      <c r="S560" s="86" t="s">
        <v>71</v>
      </c>
      <c r="T560" s="299">
        <v>43560</v>
      </c>
      <c r="U560" s="86">
        <v>75000</v>
      </c>
      <c r="V560" s="174" t="s">
        <v>441</v>
      </c>
      <c r="W560" s="4" t="s">
        <v>122</v>
      </c>
      <c r="X560" s="12"/>
      <c r="Y560" s="13"/>
      <c r="Z560" s="183">
        <v>80645</v>
      </c>
      <c r="AA560" s="15"/>
      <c r="AC560" s="86" t="s">
        <v>2287</v>
      </c>
      <c r="AD560" s="4" t="s">
        <v>125</v>
      </c>
      <c r="AE560" s="147">
        <v>43579</v>
      </c>
      <c r="AF560" s="19">
        <f t="shared" si="17"/>
        <v>17</v>
      </c>
      <c r="AI560" s="86">
        <v>88</v>
      </c>
      <c r="AJ560" s="87">
        <v>43553</v>
      </c>
      <c r="AK560" s="4">
        <v>93000</v>
      </c>
      <c r="AL560" s="4" t="s">
        <v>122</v>
      </c>
      <c r="AM560" s="4">
        <v>88</v>
      </c>
      <c r="AN560" s="295">
        <v>43559</v>
      </c>
      <c r="AR560" s="10"/>
      <c r="AS560" s="4">
        <v>52</v>
      </c>
      <c r="AT560" s="4" t="s">
        <v>71</v>
      </c>
      <c r="AU560" s="295">
        <v>43566</v>
      </c>
      <c r="AV560" s="17">
        <f t="shared" si="62"/>
        <v>12355</v>
      </c>
      <c r="AY560" s="4">
        <v>1</v>
      </c>
      <c r="BA560" s="4">
        <v>15000</v>
      </c>
    </row>
    <row r="561" spans="1:53" ht="15.75" customHeight="1">
      <c r="A561" s="4" t="s">
        <v>2076</v>
      </c>
      <c r="B561" s="4" t="s">
        <v>103</v>
      </c>
      <c r="C561" s="4" t="s">
        <v>1976</v>
      </c>
      <c r="D561" s="4" t="s">
        <v>107</v>
      </c>
      <c r="E561" s="4" t="s">
        <v>790</v>
      </c>
      <c r="G561" s="4" t="s">
        <v>1027</v>
      </c>
      <c r="I561" s="4" t="s">
        <v>2288</v>
      </c>
      <c r="J561" s="295">
        <v>43552</v>
      </c>
      <c r="K561" s="152">
        <f t="shared" si="59"/>
        <v>3</v>
      </c>
      <c r="L561" s="4" t="s">
        <v>1511</v>
      </c>
      <c r="M561" s="126">
        <v>43560</v>
      </c>
      <c r="N561" s="4" t="s">
        <v>2219</v>
      </c>
      <c r="O561" s="4" t="s">
        <v>1513</v>
      </c>
      <c r="P561" s="126">
        <v>43563</v>
      </c>
      <c r="Q561" s="4" t="s">
        <v>521</v>
      </c>
      <c r="R561" s="4">
        <v>28</v>
      </c>
      <c r="S561" s="86" t="s">
        <v>71</v>
      </c>
      <c r="T561" s="299">
        <v>43562</v>
      </c>
      <c r="U561" s="86">
        <v>11000</v>
      </c>
      <c r="V561" s="174" t="s">
        <v>441</v>
      </c>
      <c r="W561" s="4" t="s">
        <v>122</v>
      </c>
      <c r="X561" s="12"/>
      <c r="Y561" s="13"/>
      <c r="Z561" s="183">
        <v>11827</v>
      </c>
      <c r="AA561" s="15"/>
      <c r="AC561" s="86" t="s">
        <v>1013</v>
      </c>
      <c r="AD561" s="4" t="s">
        <v>125</v>
      </c>
      <c r="AE561" s="147">
        <v>43573</v>
      </c>
      <c r="AF561" s="19">
        <f t="shared" si="17"/>
        <v>16</v>
      </c>
      <c r="AI561" s="86">
        <v>95</v>
      </c>
      <c r="AJ561" s="87">
        <v>43560</v>
      </c>
      <c r="AK561" s="4">
        <v>18000</v>
      </c>
      <c r="AL561" s="4" t="s">
        <v>122</v>
      </c>
      <c r="AM561" s="4">
        <v>95</v>
      </c>
      <c r="AN561" s="295">
        <v>43563</v>
      </c>
      <c r="AR561" s="10"/>
      <c r="AS561" s="4">
        <v>52</v>
      </c>
      <c r="AT561" s="4" t="s">
        <v>89</v>
      </c>
      <c r="AV561" s="17">
        <f t="shared" si="62"/>
        <v>6173</v>
      </c>
      <c r="AY561" s="4">
        <v>1</v>
      </c>
    </row>
    <row r="562" spans="1:53" ht="15.75" customHeight="1">
      <c r="A562" s="4" t="s">
        <v>2076</v>
      </c>
      <c r="B562" s="4" t="s">
        <v>103</v>
      </c>
      <c r="C562" s="4" t="s">
        <v>1836</v>
      </c>
      <c r="D562" s="4" t="s">
        <v>104</v>
      </c>
      <c r="E562" s="4" t="s">
        <v>790</v>
      </c>
      <c r="G562" s="4" t="s">
        <v>1369</v>
      </c>
      <c r="I562" s="4" t="s">
        <v>2289</v>
      </c>
      <c r="J562" s="295">
        <v>43551</v>
      </c>
      <c r="K562" s="152">
        <f t="shared" si="59"/>
        <v>3</v>
      </c>
      <c r="L562" s="4" t="s">
        <v>2112</v>
      </c>
      <c r="M562" s="126">
        <v>43551</v>
      </c>
      <c r="N562" s="4" t="s">
        <v>1105</v>
      </c>
      <c r="O562" s="4" t="s">
        <v>2092</v>
      </c>
      <c r="P562" s="126">
        <v>43556</v>
      </c>
      <c r="Q562" s="4" t="s">
        <v>2290</v>
      </c>
      <c r="R562" s="4" t="s">
        <v>505</v>
      </c>
      <c r="S562" s="86" t="s">
        <v>71</v>
      </c>
      <c r="T562" s="299">
        <v>43556</v>
      </c>
      <c r="U562" s="86">
        <v>60000</v>
      </c>
      <c r="V562" s="174" t="s">
        <v>441</v>
      </c>
      <c r="W562" s="4" t="s">
        <v>122</v>
      </c>
      <c r="X562" s="12"/>
      <c r="Y562" s="13"/>
      <c r="Z562" s="183">
        <v>64516</v>
      </c>
      <c r="AA562" s="15"/>
      <c r="AC562" s="86" t="s">
        <v>1013</v>
      </c>
      <c r="AD562" s="4" t="s">
        <v>125</v>
      </c>
      <c r="AE562" s="147">
        <v>43571</v>
      </c>
      <c r="AF562" s="19">
        <f t="shared" si="17"/>
        <v>16</v>
      </c>
      <c r="AI562" s="198">
        <v>89</v>
      </c>
      <c r="AJ562" s="87">
        <v>43551</v>
      </c>
      <c r="AK562" s="4">
        <v>73000</v>
      </c>
      <c r="AL562" s="4" t="s">
        <v>122</v>
      </c>
      <c r="AM562" s="4">
        <v>89</v>
      </c>
      <c r="AN562" s="295">
        <v>43556</v>
      </c>
      <c r="AR562" s="10"/>
      <c r="AS562" s="4">
        <v>52</v>
      </c>
      <c r="AT562" s="4" t="s">
        <v>89</v>
      </c>
      <c r="AV562" s="17">
        <f t="shared" si="62"/>
        <v>8484</v>
      </c>
      <c r="AY562" s="4">
        <v>1</v>
      </c>
      <c r="BA562" s="4">
        <v>12000</v>
      </c>
    </row>
    <row r="563" spans="1:53" ht="15.75" customHeight="1">
      <c r="A563" s="4" t="s">
        <v>2076</v>
      </c>
      <c r="B563" s="4" t="s">
        <v>103</v>
      </c>
      <c r="C563" s="4" t="s">
        <v>1973</v>
      </c>
      <c r="D563" s="4" t="s">
        <v>104</v>
      </c>
      <c r="E563" s="4" t="s">
        <v>790</v>
      </c>
      <c r="G563" s="4" t="s">
        <v>1388</v>
      </c>
      <c r="I563" s="4" t="s">
        <v>2291</v>
      </c>
      <c r="J563" s="295">
        <v>43552</v>
      </c>
      <c r="K563" s="152">
        <f t="shared" si="59"/>
        <v>3</v>
      </c>
      <c r="L563" s="4" t="s">
        <v>243</v>
      </c>
      <c r="M563" s="126">
        <v>43552</v>
      </c>
      <c r="N563" s="4" t="s">
        <v>1105</v>
      </c>
      <c r="O563" s="4" t="s">
        <v>319</v>
      </c>
      <c r="P563" s="126">
        <v>43556</v>
      </c>
      <c r="Q563" s="4" t="s">
        <v>508</v>
      </c>
      <c r="R563" s="4">
        <v>643</v>
      </c>
      <c r="S563" s="86" t="s">
        <v>71</v>
      </c>
      <c r="T563" s="299">
        <v>43556</v>
      </c>
      <c r="U563" s="86">
        <v>70000</v>
      </c>
      <c r="V563" s="174" t="s">
        <v>441</v>
      </c>
      <c r="W563" s="4" t="s">
        <v>122</v>
      </c>
      <c r="X563" s="12"/>
      <c r="Y563" s="13"/>
      <c r="Z563" s="183">
        <v>75269</v>
      </c>
      <c r="AA563" s="15"/>
      <c r="AC563" s="86" t="s">
        <v>1013</v>
      </c>
      <c r="AD563" s="4" t="s">
        <v>125</v>
      </c>
      <c r="AE563" s="147">
        <v>43571</v>
      </c>
      <c r="AF563" s="19">
        <f t="shared" si="17"/>
        <v>16</v>
      </c>
      <c r="AI563" s="86">
        <v>96</v>
      </c>
      <c r="AJ563" s="87">
        <v>43552</v>
      </c>
      <c r="AK563" s="4">
        <v>86000</v>
      </c>
      <c r="AL563" s="4" t="s">
        <v>122</v>
      </c>
      <c r="AM563" s="4">
        <v>96</v>
      </c>
      <c r="AN563" s="295">
        <v>43556</v>
      </c>
      <c r="AR563" s="10"/>
      <c r="AS563" s="4">
        <v>52</v>
      </c>
      <c r="AT563" s="4" t="s">
        <v>89</v>
      </c>
      <c r="AV563" s="17">
        <f t="shared" si="62"/>
        <v>10731</v>
      </c>
      <c r="AY563" s="4">
        <v>1</v>
      </c>
    </row>
    <row r="564" spans="1:53" ht="15.75" customHeight="1">
      <c r="A564" s="4" t="s">
        <v>2076</v>
      </c>
      <c r="B564" s="4" t="s">
        <v>103</v>
      </c>
      <c r="C564" s="4" t="s">
        <v>1976</v>
      </c>
      <c r="D564" s="4" t="s">
        <v>1970</v>
      </c>
      <c r="E564" s="4" t="s">
        <v>790</v>
      </c>
      <c r="G564" s="4" t="s">
        <v>2029</v>
      </c>
      <c r="I564" s="4" t="s">
        <v>2292</v>
      </c>
      <c r="J564" s="295">
        <v>43553</v>
      </c>
      <c r="K564" s="152">
        <f t="shared" si="59"/>
        <v>3</v>
      </c>
      <c r="L564" s="4" t="s">
        <v>2293</v>
      </c>
      <c r="M564" s="126">
        <v>43557</v>
      </c>
      <c r="N564" s="4" t="s">
        <v>1030</v>
      </c>
      <c r="O564" s="4" t="s">
        <v>2294</v>
      </c>
      <c r="P564" s="126">
        <v>43559</v>
      </c>
      <c r="Q564" s="4" t="s">
        <v>2295</v>
      </c>
      <c r="R564" s="4">
        <v>25</v>
      </c>
      <c r="S564" s="86" t="s">
        <v>2256</v>
      </c>
      <c r="T564" s="299">
        <v>43558</v>
      </c>
      <c r="U564" s="86">
        <v>38000</v>
      </c>
      <c r="V564" s="174" t="s">
        <v>441</v>
      </c>
      <c r="W564" s="4" t="s">
        <v>122</v>
      </c>
      <c r="X564" s="12"/>
      <c r="Y564" s="13"/>
      <c r="Z564" s="183">
        <v>40860</v>
      </c>
      <c r="AA564" s="15"/>
      <c r="AC564" s="86">
        <v>10</v>
      </c>
      <c r="AD564" s="4" t="s">
        <v>125</v>
      </c>
      <c r="AE564" s="147">
        <v>43579</v>
      </c>
      <c r="AF564" s="19">
        <f t="shared" si="17"/>
        <v>17</v>
      </c>
      <c r="AI564" s="86">
        <v>113</v>
      </c>
      <c r="AJ564" s="126">
        <v>43557</v>
      </c>
      <c r="AK564" s="4">
        <v>46000</v>
      </c>
      <c r="AL564" s="4" t="s">
        <v>122</v>
      </c>
      <c r="AM564" s="4">
        <v>113</v>
      </c>
      <c r="AN564" s="295">
        <v>43560</v>
      </c>
      <c r="AR564" s="10"/>
      <c r="AS564" s="4">
        <v>52</v>
      </c>
      <c r="AT564" s="4" t="s">
        <v>89</v>
      </c>
      <c r="AV564" s="17">
        <f t="shared" si="62"/>
        <v>5140</v>
      </c>
      <c r="AY564" s="4">
        <v>1</v>
      </c>
    </row>
    <row r="565" spans="1:53" ht="15.75" customHeight="1">
      <c r="A565" s="4" t="s">
        <v>2076</v>
      </c>
      <c r="B565" s="4" t="s">
        <v>103</v>
      </c>
      <c r="C565" s="4" t="s">
        <v>1976</v>
      </c>
      <c r="D565" s="4" t="s">
        <v>107</v>
      </c>
      <c r="E565" s="4" t="s">
        <v>790</v>
      </c>
      <c r="G565" s="4" t="s">
        <v>1027</v>
      </c>
      <c r="I565" s="4" t="s">
        <v>2292</v>
      </c>
      <c r="J565" s="295">
        <v>43553</v>
      </c>
      <c r="K565" s="152">
        <f t="shared" si="59"/>
        <v>3</v>
      </c>
      <c r="L565" s="4" t="s">
        <v>2164</v>
      </c>
      <c r="M565" s="126">
        <v>43553</v>
      </c>
      <c r="N565" s="4" t="s">
        <v>1030</v>
      </c>
      <c r="O565" s="4" t="s">
        <v>2296</v>
      </c>
      <c r="P565" s="126">
        <v>43555</v>
      </c>
      <c r="Q565" s="4" t="s">
        <v>509</v>
      </c>
      <c r="R565" s="4">
        <v>44</v>
      </c>
      <c r="S565" s="86" t="s">
        <v>112</v>
      </c>
      <c r="T565" s="299">
        <v>43556</v>
      </c>
      <c r="U565" s="86">
        <v>56000</v>
      </c>
      <c r="V565" s="174" t="s">
        <v>441</v>
      </c>
      <c r="W565" s="4" t="s">
        <v>122</v>
      </c>
      <c r="X565" s="12"/>
      <c r="Y565" s="13"/>
      <c r="Z565" s="183">
        <v>60215</v>
      </c>
      <c r="AA565" s="15"/>
      <c r="AC565" s="86">
        <v>10</v>
      </c>
      <c r="AD565" s="4" t="s">
        <v>125</v>
      </c>
      <c r="AE565" s="147">
        <v>43572</v>
      </c>
      <c r="AF565" s="19">
        <f t="shared" si="17"/>
        <v>16</v>
      </c>
      <c r="AI565" s="86">
        <v>94</v>
      </c>
      <c r="AJ565" s="87">
        <v>43553</v>
      </c>
      <c r="AK565" s="4">
        <v>64000</v>
      </c>
      <c r="AL565" s="4" t="s">
        <v>122</v>
      </c>
      <c r="AM565" s="4">
        <v>94</v>
      </c>
      <c r="AN565" s="295">
        <v>43555</v>
      </c>
      <c r="AR565" s="10"/>
      <c r="AS565" s="4">
        <v>52</v>
      </c>
      <c r="AT565" s="4" t="s">
        <v>71</v>
      </c>
      <c r="AU565" s="295">
        <v>43578</v>
      </c>
      <c r="AV565" s="17">
        <f t="shared" si="62"/>
        <v>3785</v>
      </c>
      <c r="AY565" s="4">
        <v>1</v>
      </c>
      <c r="BA565" s="4">
        <v>11200</v>
      </c>
    </row>
    <row r="566" spans="1:53" ht="15.75" customHeight="1">
      <c r="A566" s="4" t="s">
        <v>2076</v>
      </c>
      <c r="B566" s="4" t="s">
        <v>103</v>
      </c>
      <c r="C566" s="4" t="s">
        <v>255</v>
      </c>
      <c r="D566" s="4" t="s">
        <v>107</v>
      </c>
      <c r="E566" s="4" t="s">
        <v>790</v>
      </c>
      <c r="G566" s="4" t="s">
        <v>2019</v>
      </c>
      <c r="I566" s="4" t="s">
        <v>2297</v>
      </c>
      <c r="J566" s="295">
        <v>43553</v>
      </c>
      <c r="K566" s="152">
        <f t="shared" si="59"/>
        <v>3</v>
      </c>
      <c r="L566" s="4" t="s">
        <v>2298</v>
      </c>
      <c r="M566" s="126">
        <v>43557</v>
      </c>
      <c r="N566" s="170" t="s">
        <v>2299</v>
      </c>
      <c r="O566" s="4" t="s">
        <v>2300</v>
      </c>
      <c r="P566" s="126">
        <v>43557</v>
      </c>
      <c r="Q566" s="4" t="s">
        <v>2301</v>
      </c>
      <c r="S566" s="10"/>
      <c r="T566" s="299"/>
      <c r="U566" s="86">
        <v>0</v>
      </c>
      <c r="V566" s="174" t="s">
        <v>441</v>
      </c>
      <c r="W566" s="4" t="s">
        <v>122</v>
      </c>
      <c r="X566" s="12"/>
      <c r="Y566" s="13"/>
      <c r="Z566" s="183">
        <v>0</v>
      </c>
      <c r="AA566" s="15"/>
      <c r="AC566" s="86" t="s">
        <v>1013</v>
      </c>
      <c r="AD566" s="4" t="s">
        <v>201</v>
      </c>
      <c r="AE566" s="10"/>
      <c r="AF566" s="19">
        <f t="shared" si="17"/>
        <v>0</v>
      </c>
      <c r="AI566" s="10"/>
      <c r="AK566" s="4">
        <v>0</v>
      </c>
      <c r="AL566" s="4" t="s">
        <v>122</v>
      </c>
      <c r="AR566" s="10"/>
      <c r="AS566" s="4">
        <v>52</v>
      </c>
      <c r="AT566" s="4" t="s">
        <v>89</v>
      </c>
      <c r="AV566" s="17">
        <f t="shared" si="62"/>
        <v>0</v>
      </c>
    </row>
    <row r="567" spans="1:53" ht="15.75" customHeight="1">
      <c r="A567" s="4" t="s">
        <v>1968</v>
      </c>
      <c r="B567" s="4" t="s">
        <v>103</v>
      </c>
      <c r="C567" s="4" t="s">
        <v>148</v>
      </c>
      <c r="D567" s="4" t="s">
        <v>107</v>
      </c>
      <c r="E567" s="4" t="s">
        <v>790</v>
      </c>
      <c r="G567" s="4" t="s">
        <v>149</v>
      </c>
      <c r="I567" s="4" t="s">
        <v>2302</v>
      </c>
      <c r="J567" s="295">
        <v>43556</v>
      </c>
      <c r="K567" s="152">
        <f t="shared" si="59"/>
        <v>4</v>
      </c>
      <c r="L567" s="4" t="s">
        <v>166</v>
      </c>
      <c r="M567" s="126">
        <v>43557</v>
      </c>
      <c r="N567" s="4" t="s">
        <v>366</v>
      </c>
      <c r="O567" s="4" t="s">
        <v>1084</v>
      </c>
      <c r="P567" s="126">
        <v>43560</v>
      </c>
      <c r="Q567" s="4" t="s">
        <v>536</v>
      </c>
      <c r="R567" s="4">
        <v>153</v>
      </c>
      <c r="S567" s="86" t="s">
        <v>112</v>
      </c>
      <c r="T567" s="299">
        <v>43559</v>
      </c>
      <c r="U567" s="86">
        <v>15000</v>
      </c>
      <c r="V567" s="174" t="s">
        <v>121</v>
      </c>
      <c r="W567" s="4" t="s">
        <v>122</v>
      </c>
      <c r="X567" s="12"/>
      <c r="Y567" s="13"/>
      <c r="Z567" s="183">
        <v>15000</v>
      </c>
      <c r="AA567" s="15"/>
      <c r="AC567" s="86">
        <v>10</v>
      </c>
      <c r="AD567" s="4" t="s">
        <v>125</v>
      </c>
      <c r="AE567" s="147">
        <v>43579</v>
      </c>
      <c r="AF567" s="19">
        <f t="shared" si="17"/>
        <v>17</v>
      </c>
      <c r="AI567" s="86">
        <v>101</v>
      </c>
      <c r="AJ567" s="87">
        <v>43563</v>
      </c>
      <c r="AK567" s="4">
        <v>30000</v>
      </c>
      <c r="AL567" s="4" t="s">
        <v>122</v>
      </c>
      <c r="AM567" s="4">
        <v>101</v>
      </c>
      <c r="AN567" s="295">
        <v>43560</v>
      </c>
      <c r="AR567" s="10"/>
      <c r="AS567" s="4">
        <v>52</v>
      </c>
      <c r="AT567" s="4" t="s">
        <v>89</v>
      </c>
      <c r="AV567" s="17">
        <f t="shared" si="62"/>
        <v>15000</v>
      </c>
      <c r="AY567" s="4">
        <v>1</v>
      </c>
    </row>
    <row r="568" spans="1:53" ht="15.75" customHeight="1">
      <c r="A568" s="4" t="s">
        <v>1968</v>
      </c>
      <c r="B568" s="4" t="s">
        <v>103</v>
      </c>
      <c r="C568" s="4" t="s">
        <v>1976</v>
      </c>
      <c r="D568" s="4" t="s">
        <v>107</v>
      </c>
      <c r="E568" s="4" t="s">
        <v>790</v>
      </c>
      <c r="G568" s="4" t="s">
        <v>2020</v>
      </c>
      <c r="I568" s="4" t="s">
        <v>2303</v>
      </c>
      <c r="J568" s="295">
        <v>43556</v>
      </c>
      <c r="K568" s="152">
        <f t="shared" si="59"/>
        <v>4</v>
      </c>
      <c r="L568" s="4" t="s">
        <v>643</v>
      </c>
      <c r="M568" s="126">
        <v>43557</v>
      </c>
      <c r="N568" s="4" t="s">
        <v>2304</v>
      </c>
      <c r="O568" s="4" t="s">
        <v>1165</v>
      </c>
      <c r="P568" s="126">
        <v>43560</v>
      </c>
      <c r="Q568" s="4" t="s">
        <v>537</v>
      </c>
      <c r="R568" s="4">
        <v>59</v>
      </c>
      <c r="S568" s="86" t="s">
        <v>71</v>
      </c>
      <c r="T568" s="299">
        <v>43560</v>
      </c>
      <c r="U568" s="86">
        <v>55000</v>
      </c>
      <c r="V568" s="174" t="s">
        <v>441</v>
      </c>
      <c r="W568" s="4" t="s">
        <v>122</v>
      </c>
      <c r="X568" s="12"/>
      <c r="Y568" s="13"/>
      <c r="Z568" s="183">
        <v>59139</v>
      </c>
      <c r="AA568" s="15"/>
      <c r="AC568" s="86" t="s">
        <v>1013</v>
      </c>
      <c r="AD568" s="4" t="s">
        <v>125</v>
      </c>
      <c r="AE568" s="147">
        <v>43599</v>
      </c>
      <c r="AF568" s="19">
        <f t="shared" si="17"/>
        <v>20</v>
      </c>
      <c r="AI568" s="86">
        <v>127</v>
      </c>
      <c r="AJ568" s="87">
        <v>43557</v>
      </c>
      <c r="AK568" s="4">
        <v>65000</v>
      </c>
      <c r="AL568" s="4" t="s">
        <v>122</v>
      </c>
      <c r="AM568" s="4">
        <v>127</v>
      </c>
      <c r="AN568" s="295">
        <v>43560</v>
      </c>
      <c r="AR568" s="10"/>
      <c r="AS568" s="4">
        <v>52</v>
      </c>
      <c r="AT568" s="4" t="s">
        <v>89</v>
      </c>
      <c r="AV568" s="17">
        <f t="shared" si="62"/>
        <v>5861</v>
      </c>
    </row>
    <row r="569" spans="1:53" ht="15.75" customHeight="1">
      <c r="A569" s="4" t="s">
        <v>1968</v>
      </c>
      <c r="B569" s="4" t="s">
        <v>103</v>
      </c>
      <c r="D569" s="4" t="s">
        <v>107</v>
      </c>
      <c r="E569" s="4" t="s">
        <v>790</v>
      </c>
      <c r="G569" s="4" t="s">
        <v>882</v>
      </c>
      <c r="I569" s="4" t="s">
        <v>2303</v>
      </c>
      <c r="J569" s="295">
        <v>43556</v>
      </c>
      <c r="K569" s="152">
        <f t="shared" si="59"/>
        <v>4</v>
      </c>
      <c r="L569" s="4" t="s">
        <v>1633</v>
      </c>
      <c r="M569" s="126">
        <v>43557</v>
      </c>
      <c r="N569" s="4" t="s">
        <v>2305</v>
      </c>
      <c r="O569" s="4" t="s">
        <v>2306</v>
      </c>
      <c r="P569" s="126">
        <v>43560</v>
      </c>
      <c r="Q569" s="4" t="s">
        <v>2307</v>
      </c>
      <c r="R569" s="4">
        <v>113</v>
      </c>
      <c r="S569" s="86" t="s">
        <v>2308</v>
      </c>
      <c r="T569" s="299">
        <v>43560</v>
      </c>
      <c r="U569" s="86">
        <v>55000</v>
      </c>
      <c r="V569" s="174" t="s">
        <v>441</v>
      </c>
      <c r="W569" s="4" t="s">
        <v>122</v>
      </c>
      <c r="X569" s="12"/>
      <c r="Y569" s="13"/>
      <c r="Z569" s="183">
        <v>59139</v>
      </c>
      <c r="AA569" s="15"/>
      <c r="AC569" s="86">
        <v>10</v>
      </c>
      <c r="AD569" s="4" t="s">
        <v>125</v>
      </c>
      <c r="AE569" s="147">
        <v>43579</v>
      </c>
      <c r="AF569" s="19">
        <f t="shared" si="17"/>
        <v>17</v>
      </c>
      <c r="AI569" s="86">
        <v>103</v>
      </c>
      <c r="AJ569" s="87">
        <v>43557</v>
      </c>
      <c r="AK569" s="4">
        <v>70000</v>
      </c>
      <c r="AL569" s="4" t="s">
        <v>122</v>
      </c>
      <c r="AM569" s="4">
        <v>103</v>
      </c>
      <c r="AN569" s="295">
        <v>43560</v>
      </c>
      <c r="AR569" s="10"/>
      <c r="AS569" s="4">
        <v>52</v>
      </c>
      <c r="AT569" s="4" t="s">
        <v>89</v>
      </c>
      <c r="AV569" s="17">
        <f t="shared" si="62"/>
        <v>10861</v>
      </c>
      <c r="AY569" s="4">
        <v>1</v>
      </c>
    </row>
    <row r="570" spans="1:53" ht="15.75" customHeight="1">
      <c r="A570" s="4" t="s">
        <v>1968</v>
      </c>
      <c r="B570" s="4" t="s">
        <v>103</v>
      </c>
      <c r="C570" s="4" t="s">
        <v>255</v>
      </c>
      <c r="D570" s="4" t="s">
        <v>107</v>
      </c>
      <c r="E570" s="4" t="s">
        <v>790</v>
      </c>
      <c r="G570" s="4" t="s">
        <v>2019</v>
      </c>
      <c r="I570" s="4" t="s">
        <v>2309</v>
      </c>
      <c r="J570" s="295">
        <v>43558</v>
      </c>
      <c r="K570" s="152">
        <f t="shared" si="59"/>
        <v>4</v>
      </c>
      <c r="L570" s="4" t="s">
        <v>2298</v>
      </c>
      <c r="M570" s="126">
        <v>43558</v>
      </c>
      <c r="N570" s="170" t="s">
        <v>2299</v>
      </c>
      <c r="O570" s="4" t="s">
        <v>2300</v>
      </c>
      <c r="P570" s="126">
        <v>43557</v>
      </c>
      <c r="Q570" s="4" t="s">
        <v>2310</v>
      </c>
      <c r="S570" s="10"/>
      <c r="T570" s="299"/>
      <c r="U570" s="86">
        <v>14000</v>
      </c>
      <c r="V570" s="174" t="s">
        <v>121</v>
      </c>
      <c r="W570" s="4" t="s">
        <v>122</v>
      </c>
      <c r="X570" s="12"/>
      <c r="Y570" s="13"/>
      <c r="Z570" s="183">
        <v>14000</v>
      </c>
      <c r="AA570" s="15"/>
      <c r="AC570" s="86">
        <v>10</v>
      </c>
      <c r="AD570" s="4" t="s">
        <v>125</v>
      </c>
      <c r="AE570" s="10"/>
      <c r="AF570" s="19">
        <f t="shared" si="17"/>
        <v>0</v>
      </c>
      <c r="AI570" s="86">
        <v>110</v>
      </c>
      <c r="AJ570" s="126">
        <v>43558</v>
      </c>
      <c r="AK570" s="4">
        <v>17000</v>
      </c>
      <c r="AL570" s="4" t="s">
        <v>122</v>
      </c>
      <c r="AM570" s="4">
        <v>110</v>
      </c>
      <c r="AN570" s="295">
        <v>43559</v>
      </c>
      <c r="AR570" s="10"/>
      <c r="AS570" s="4">
        <v>52</v>
      </c>
      <c r="AT570" s="4" t="s">
        <v>89</v>
      </c>
      <c r="AV570" s="17">
        <f t="shared" si="62"/>
        <v>3000</v>
      </c>
    </row>
    <row r="571" spans="1:53" ht="15.75" customHeight="1">
      <c r="A571" s="4" t="s">
        <v>1968</v>
      </c>
      <c r="B571" s="4" t="s">
        <v>103</v>
      </c>
      <c r="C571" s="4" t="s">
        <v>255</v>
      </c>
      <c r="D571" s="4" t="s">
        <v>107</v>
      </c>
      <c r="E571" s="4" t="s">
        <v>790</v>
      </c>
      <c r="G571" s="4" t="s">
        <v>1352</v>
      </c>
      <c r="I571" s="4" t="s">
        <v>2311</v>
      </c>
      <c r="J571" s="295">
        <v>43557</v>
      </c>
      <c r="K571" s="152">
        <f t="shared" si="59"/>
        <v>4</v>
      </c>
      <c r="L571" s="4" t="s">
        <v>2312</v>
      </c>
      <c r="M571" s="126">
        <v>43558</v>
      </c>
      <c r="N571" s="4" t="s">
        <v>2313</v>
      </c>
      <c r="O571" s="4" t="s">
        <v>945</v>
      </c>
      <c r="P571" s="126">
        <v>43559</v>
      </c>
      <c r="Q571" s="4" t="s">
        <v>513</v>
      </c>
      <c r="R571" s="4">
        <v>21</v>
      </c>
      <c r="S571" s="86" t="s">
        <v>112</v>
      </c>
      <c r="T571" s="299">
        <v>43559</v>
      </c>
      <c r="U571" s="86">
        <v>23000</v>
      </c>
      <c r="V571" s="174" t="s">
        <v>441</v>
      </c>
      <c r="W571" s="4" t="s">
        <v>122</v>
      </c>
      <c r="X571" s="12"/>
      <c r="Y571" s="13"/>
      <c r="Z571" s="183">
        <v>24731</v>
      </c>
      <c r="AA571" s="15"/>
      <c r="AC571" s="86" t="s">
        <v>1013</v>
      </c>
      <c r="AD571" s="4" t="s">
        <v>125</v>
      </c>
      <c r="AE571" s="147">
        <v>43578</v>
      </c>
      <c r="AF571" s="19">
        <f t="shared" si="17"/>
        <v>17</v>
      </c>
      <c r="AI571" s="86">
        <v>112</v>
      </c>
      <c r="AJ571" s="126">
        <v>43558</v>
      </c>
      <c r="AK571" s="4">
        <v>32000</v>
      </c>
      <c r="AL571" s="4" t="s">
        <v>122</v>
      </c>
      <c r="AM571" s="4">
        <v>112</v>
      </c>
      <c r="AN571" s="295">
        <v>43559</v>
      </c>
      <c r="AR571" s="10"/>
      <c r="AS571" s="4">
        <v>52</v>
      </c>
      <c r="AT571" s="4" t="s">
        <v>89</v>
      </c>
      <c r="AV571" s="17">
        <f t="shared" si="62"/>
        <v>7269</v>
      </c>
      <c r="AY571" s="4">
        <v>1</v>
      </c>
    </row>
    <row r="572" spans="1:53" ht="15.75" customHeight="1">
      <c r="A572" s="4" t="s">
        <v>2076</v>
      </c>
      <c r="B572" s="4" t="s">
        <v>103</v>
      </c>
      <c r="C572" s="4" t="s">
        <v>255</v>
      </c>
      <c r="D572" s="4" t="s">
        <v>1970</v>
      </c>
      <c r="E572" s="4" t="s">
        <v>790</v>
      </c>
      <c r="G572" s="4" t="s">
        <v>1418</v>
      </c>
      <c r="I572" s="4" t="s">
        <v>2314</v>
      </c>
      <c r="J572" s="295">
        <v>43557</v>
      </c>
      <c r="K572" s="152">
        <f t="shared" si="59"/>
        <v>4</v>
      </c>
      <c r="L572" s="4" t="s">
        <v>1420</v>
      </c>
      <c r="M572" s="126">
        <v>43557</v>
      </c>
      <c r="N572" s="4" t="s">
        <v>2315</v>
      </c>
      <c r="O572" s="4" t="s">
        <v>2316</v>
      </c>
      <c r="Q572" s="4" t="s">
        <v>2317</v>
      </c>
      <c r="R572" s="4">
        <v>389</v>
      </c>
      <c r="S572" s="86" t="s">
        <v>71</v>
      </c>
      <c r="T572" s="299">
        <v>43573</v>
      </c>
      <c r="U572" s="86">
        <v>36000</v>
      </c>
      <c r="V572" s="174" t="s">
        <v>441</v>
      </c>
      <c r="W572" s="4" t="s">
        <v>122</v>
      </c>
      <c r="X572" s="12"/>
      <c r="Y572" s="13"/>
      <c r="Z572" s="183">
        <v>38709</v>
      </c>
      <c r="AA572" s="15"/>
      <c r="AC572" s="86">
        <v>10</v>
      </c>
      <c r="AD572" s="4" t="s">
        <v>125</v>
      </c>
      <c r="AE572" s="178">
        <v>43590</v>
      </c>
      <c r="AF572" s="19">
        <f t="shared" si="17"/>
        <v>19</v>
      </c>
      <c r="AI572" s="86">
        <v>105</v>
      </c>
      <c r="AJ572" s="126">
        <v>43557</v>
      </c>
      <c r="AK572" s="4">
        <v>43500</v>
      </c>
      <c r="AL572" s="4" t="s">
        <v>122</v>
      </c>
      <c r="AM572" s="4">
        <v>105</v>
      </c>
      <c r="AN572" s="295">
        <v>43560</v>
      </c>
      <c r="AR572" s="10"/>
      <c r="AS572" s="4">
        <v>52</v>
      </c>
      <c r="AT572" s="4" t="s">
        <v>89</v>
      </c>
      <c r="AV572" s="17">
        <f t="shared" si="62"/>
        <v>4791</v>
      </c>
    </row>
    <row r="573" spans="1:53" ht="15.75" customHeight="1">
      <c r="A573" s="4" t="s">
        <v>2076</v>
      </c>
      <c r="B573" s="4" t="s">
        <v>103</v>
      </c>
      <c r="C573" s="4" t="s">
        <v>1806</v>
      </c>
      <c r="D573" s="4" t="s">
        <v>104</v>
      </c>
      <c r="E573" s="4" t="s">
        <v>790</v>
      </c>
      <c r="G573" s="4" t="s">
        <v>2030</v>
      </c>
      <c r="I573" s="4" t="s">
        <v>2318</v>
      </c>
      <c r="J573" s="295">
        <v>43557</v>
      </c>
      <c r="K573" s="152">
        <f t="shared" si="59"/>
        <v>4</v>
      </c>
      <c r="L573" s="4" t="s">
        <v>2319</v>
      </c>
      <c r="M573" s="126">
        <v>43557</v>
      </c>
      <c r="N573" s="4" t="s">
        <v>837</v>
      </c>
      <c r="O573" s="4" t="s">
        <v>2320</v>
      </c>
      <c r="P573" s="126">
        <v>43558</v>
      </c>
      <c r="Q573" s="4" t="s">
        <v>514</v>
      </c>
      <c r="R573" s="4">
        <v>65</v>
      </c>
      <c r="S573" s="86" t="s">
        <v>112</v>
      </c>
      <c r="T573" s="299">
        <v>43559</v>
      </c>
      <c r="U573" s="86">
        <v>42000</v>
      </c>
      <c r="V573" s="174" t="s">
        <v>441</v>
      </c>
      <c r="W573" s="4" t="s">
        <v>122</v>
      </c>
      <c r="X573" s="12"/>
      <c r="Y573" s="13"/>
      <c r="Z573" s="183">
        <v>45162</v>
      </c>
      <c r="AA573" s="15"/>
      <c r="AC573" s="86" t="s">
        <v>1013</v>
      </c>
      <c r="AD573" s="4" t="s">
        <v>201</v>
      </c>
      <c r="AE573" s="147">
        <v>43578</v>
      </c>
      <c r="AF573" s="19">
        <f t="shared" si="17"/>
        <v>17</v>
      </c>
      <c r="AI573" s="86">
        <v>17</v>
      </c>
      <c r="AJ573" s="126">
        <v>43557</v>
      </c>
      <c r="AK573" s="4">
        <v>48000</v>
      </c>
      <c r="AL573" s="4" t="s">
        <v>122</v>
      </c>
      <c r="AM573" s="4">
        <v>17</v>
      </c>
      <c r="AN573" s="295">
        <v>43558</v>
      </c>
      <c r="AR573" s="10"/>
      <c r="AS573" s="4">
        <v>52</v>
      </c>
      <c r="AT573" s="4" t="s">
        <v>89</v>
      </c>
      <c r="AV573" s="17">
        <f t="shared" si="62"/>
        <v>2838</v>
      </c>
      <c r="AY573" s="4">
        <v>1</v>
      </c>
      <c r="BA573" s="4">
        <v>8400</v>
      </c>
    </row>
    <row r="574" spans="1:53" ht="15.75" customHeight="1">
      <c r="A574" s="4" t="s">
        <v>2076</v>
      </c>
      <c r="B574" s="4" t="s">
        <v>103</v>
      </c>
      <c r="C574" s="4" t="s">
        <v>1806</v>
      </c>
      <c r="D574" s="4" t="s">
        <v>104</v>
      </c>
      <c r="E574" s="4" t="s">
        <v>790</v>
      </c>
      <c r="G574" s="4" t="s">
        <v>2030</v>
      </c>
      <c r="I574" s="4" t="s">
        <v>2321</v>
      </c>
      <c r="J574" s="295">
        <v>43557</v>
      </c>
      <c r="K574" s="152">
        <f t="shared" si="59"/>
        <v>4</v>
      </c>
      <c r="L574" s="4" t="s">
        <v>2319</v>
      </c>
      <c r="M574" s="126">
        <v>43558</v>
      </c>
      <c r="N574" s="4" t="s">
        <v>837</v>
      </c>
      <c r="O574" s="4" t="s">
        <v>2320</v>
      </c>
      <c r="P574" s="126">
        <v>43559</v>
      </c>
      <c r="Q574" s="4" t="s">
        <v>514</v>
      </c>
      <c r="R574" s="4">
        <v>63</v>
      </c>
      <c r="S574" s="86" t="s">
        <v>112</v>
      </c>
      <c r="T574" s="299">
        <v>43558</v>
      </c>
      <c r="U574" s="86">
        <v>42000</v>
      </c>
      <c r="V574" s="174" t="s">
        <v>441</v>
      </c>
      <c r="W574" s="4" t="s">
        <v>122</v>
      </c>
      <c r="X574" s="12"/>
      <c r="Y574" s="13"/>
      <c r="Z574" s="183">
        <v>45162</v>
      </c>
      <c r="AA574" s="15"/>
      <c r="AC574" s="86" t="s">
        <v>1013</v>
      </c>
      <c r="AD574" s="4" t="s">
        <v>201</v>
      </c>
      <c r="AE574" s="147">
        <v>43578</v>
      </c>
      <c r="AF574" s="19">
        <f t="shared" si="17"/>
        <v>17</v>
      </c>
      <c r="AI574" s="86">
        <v>18</v>
      </c>
      <c r="AJ574" s="126">
        <v>43558</v>
      </c>
      <c r="AK574" s="4">
        <v>48000</v>
      </c>
      <c r="AL574" s="4" t="s">
        <v>122</v>
      </c>
      <c r="AM574" s="4">
        <v>18</v>
      </c>
      <c r="AN574" s="295">
        <v>43559</v>
      </c>
      <c r="AR574" s="10"/>
      <c r="AS574" s="4">
        <v>52</v>
      </c>
      <c r="AT574" s="4" t="s">
        <v>89</v>
      </c>
      <c r="AV574" s="17">
        <f t="shared" si="62"/>
        <v>2838</v>
      </c>
      <c r="AY574" s="4">
        <v>1</v>
      </c>
      <c r="BA574" s="4">
        <v>8400</v>
      </c>
    </row>
    <row r="575" spans="1:53" ht="15.75" customHeight="1">
      <c r="A575" s="4" t="s">
        <v>1968</v>
      </c>
      <c r="B575" s="4" t="s">
        <v>103</v>
      </c>
      <c r="C575" s="4" t="s">
        <v>1976</v>
      </c>
      <c r="D575" s="4" t="s">
        <v>104</v>
      </c>
      <c r="E575" s="4" t="s">
        <v>790</v>
      </c>
      <c r="G575" s="4" t="s">
        <v>2029</v>
      </c>
      <c r="I575" s="4" t="s">
        <v>2322</v>
      </c>
      <c r="J575" s="295">
        <v>43558</v>
      </c>
      <c r="K575" s="152">
        <f t="shared" si="59"/>
        <v>4</v>
      </c>
      <c r="L575" s="4" t="s">
        <v>2323</v>
      </c>
      <c r="M575" s="126">
        <v>43559</v>
      </c>
      <c r="N575" s="4" t="s">
        <v>2324</v>
      </c>
      <c r="O575" s="4" t="s">
        <v>2325</v>
      </c>
      <c r="P575" s="126">
        <v>43560</v>
      </c>
      <c r="Q575" s="4" t="s">
        <v>2326</v>
      </c>
      <c r="S575" s="10"/>
      <c r="T575" s="299"/>
      <c r="U575" s="86">
        <v>35000</v>
      </c>
      <c r="V575" s="174" t="s">
        <v>121</v>
      </c>
      <c r="W575" s="4" t="s">
        <v>122</v>
      </c>
      <c r="X575" s="12"/>
      <c r="Y575" s="13"/>
      <c r="Z575" s="183">
        <v>35000</v>
      </c>
      <c r="AA575" s="15"/>
      <c r="AC575" s="86" t="s">
        <v>1013</v>
      </c>
      <c r="AD575" s="4" t="s">
        <v>125</v>
      </c>
      <c r="AE575" s="10"/>
      <c r="AF575" s="19">
        <f t="shared" si="17"/>
        <v>0</v>
      </c>
      <c r="AI575" s="86">
        <v>108</v>
      </c>
      <c r="AJ575" s="181">
        <v>43559</v>
      </c>
      <c r="AK575" s="4">
        <v>38000</v>
      </c>
      <c r="AL575" s="4" t="s">
        <v>122</v>
      </c>
      <c r="AM575" s="4">
        <v>108</v>
      </c>
      <c r="AN575" s="295">
        <v>43560</v>
      </c>
      <c r="AR575" s="10"/>
      <c r="AS575" s="4">
        <v>52</v>
      </c>
      <c r="AT575" s="4" t="s">
        <v>112</v>
      </c>
      <c r="AU575" s="295">
        <v>43580</v>
      </c>
      <c r="AV575" s="17">
        <f t="shared" si="62"/>
        <v>3000</v>
      </c>
    </row>
    <row r="576" spans="1:53" ht="12.5">
      <c r="A576" s="4" t="s">
        <v>1968</v>
      </c>
      <c r="B576" s="4" t="s">
        <v>103</v>
      </c>
      <c r="C576" s="4" t="s">
        <v>1806</v>
      </c>
      <c r="D576" s="4" t="s">
        <v>104</v>
      </c>
      <c r="E576" s="4" t="s">
        <v>790</v>
      </c>
      <c r="G576" s="4" t="s">
        <v>1369</v>
      </c>
      <c r="I576" s="4" t="s">
        <v>2327</v>
      </c>
      <c r="J576" s="295">
        <v>43559</v>
      </c>
      <c r="K576" s="152">
        <f t="shared" si="59"/>
        <v>4</v>
      </c>
      <c r="L576" s="4" t="s">
        <v>2091</v>
      </c>
      <c r="M576" s="126">
        <v>43559</v>
      </c>
      <c r="N576" s="4" t="s">
        <v>1105</v>
      </c>
      <c r="O576" s="4" t="s">
        <v>2092</v>
      </c>
      <c r="P576" s="126">
        <v>43563</v>
      </c>
      <c r="Q576" s="4" t="s">
        <v>526</v>
      </c>
      <c r="R576" s="4">
        <v>34</v>
      </c>
      <c r="S576" s="4" t="s">
        <v>71</v>
      </c>
      <c r="T576" s="295">
        <v>43563</v>
      </c>
      <c r="U576" s="4">
        <v>59000</v>
      </c>
      <c r="V576" s="4" t="s">
        <v>441</v>
      </c>
      <c r="W576" s="4" t="s">
        <v>122</v>
      </c>
      <c r="Z576" s="183">
        <v>63440</v>
      </c>
      <c r="AC576" s="86" t="s">
        <v>1013</v>
      </c>
      <c r="AD576" s="4" t="s">
        <v>125</v>
      </c>
      <c r="AE576" s="87">
        <v>43585</v>
      </c>
      <c r="AF576" s="19">
        <f t="shared" si="17"/>
        <v>18</v>
      </c>
      <c r="AI576" s="4">
        <v>109</v>
      </c>
      <c r="AJ576" s="181">
        <v>43559</v>
      </c>
      <c r="AK576" s="4">
        <v>70000</v>
      </c>
      <c r="AL576" s="4" t="s">
        <v>122</v>
      </c>
      <c r="AM576" s="4">
        <v>109</v>
      </c>
      <c r="AN576" s="295">
        <v>43563</v>
      </c>
      <c r="AS576" s="4">
        <v>52</v>
      </c>
      <c r="AT576" s="4" t="s">
        <v>89</v>
      </c>
      <c r="AV576" s="17">
        <f t="shared" si="62"/>
        <v>6560</v>
      </c>
    </row>
    <row r="577" spans="1:53" ht="15.75" customHeight="1">
      <c r="A577" s="4" t="s">
        <v>1968</v>
      </c>
      <c r="B577" s="4" t="s">
        <v>103</v>
      </c>
      <c r="C577" s="4" t="s">
        <v>1806</v>
      </c>
      <c r="D577" s="4" t="s">
        <v>104</v>
      </c>
      <c r="E577" s="4" t="s">
        <v>790</v>
      </c>
      <c r="G577" s="4" t="s">
        <v>1369</v>
      </c>
      <c r="I577" s="4" t="s">
        <v>2328</v>
      </c>
      <c r="J577" s="295">
        <v>43560</v>
      </c>
      <c r="K577" s="152">
        <f t="shared" si="59"/>
        <v>4</v>
      </c>
      <c r="L577" s="4" t="s">
        <v>2112</v>
      </c>
      <c r="M577" s="126">
        <v>43560</v>
      </c>
      <c r="N577" s="4" t="s">
        <v>1105</v>
      </c>
      <c r="O577" s="4" t="s">
        <v>2329</v>
      </c>
      <c r="P577" s="126">
        <v>43563</v>
      </c>
      <c r="Q577" s="4" t="s">
        <v>2330</v>
      </c>
      <c r="R577" s="4">
        <v>9</v>
      </c>
      <c r="S577" s="86" t="s">
        <v>112</v>
      </c>
      <c r="T577" s="299">
        <v>43570</v>
      </c>
      <c r="U577" s="86">
        <v>67000</v>
      </c>
      <c r="V577" s="174" t="s">
        <v>441</v>
      </c>
      <c r="W577" s="4" t="s">
        <v>122</v>
      </c>
      <c r="X577" s="12"/>
      <c r="Y577" s="13"/>
      <c r="Z577" s="183">
        <v>72043</v>
      </c>
      <c r="AA577" s="15"/>
      <c r="AB577" s="4" t="s">
        <v>71</v>
      </c>
      <c r="AC577" s="86" t="s">
        <v>1013</v>
      </c>
      <c r="AD577" s="4" t="s">
        <v>125</v>
      </c>
      <c r="AE577" s="86" t="s">
        <v>126</v>
      </c>
      <c r="AF577" s="19" t="e">
        <f t="shared" si="17"/>
        <v>#VALUE!</v>
      </c>
      <c r="AG577" s="295">
        <v>43581</v>
      </c>
      <c r="AI577" s="86">
        <v>106</v>
      </c>
      <c r="AJ577" s="126">
        <v>43560</v>
      </c>
      <c r="AK577" s="4">
        <v>80000</v>
      </c>
      <c r="AL577" s="4" t="s">
        <v>122</v>
      </c>
      <c r="AM577" s="4">
        <v>106</v>
      </c>
      <c r="AN577" s="295">
        <v>43563</v>
      </c>
      <c r="AR577" s="10"/>
      <c r="AS577" s="4">
        <v>52</v>
      </c>
      <c r="AT577" s="4" t="s">
        <v>89</v>
      </c>
      <c r="AV577" s="17">
        <f t="shared" si="62"/>
        <v>7957</v>
      </c>
    </row>
    <row r="578" spans="1:53" ht="15.75" customHeight="1">
      <c r="A578" s="4" t="s">
        <v>2076</v>
      </c>
      <c r="B578" s="4" t="s">
        <v>103</v>
      </c>
      <c r="C578" s="4" t="s">
        <v>104</v>
      </c>
      <c r="D578" s="4" t="s">
        <v>104</v>
      </c>
      <c r="E578" s="4" t="s">
        <v>790</v>
      </c>
      <c r="G578" s="4" t="s">
        <v>1388</v>
      </c>
      <c r="I578" s="4" t="s">
        <v>2331</v>
      </c>
      <c r="J578" s="295">
        <v>43560</v>
      </c>
      <c r="K578" s="152">
        <f t="shared" si="59"/>
        <v>4</v>
      </c>
      <c r="L578" s="4" t="s">
        <v>243</v>
      </c>
      <c r="M578" s="126">
        <v>43560</v>
      </c>
      <c r="N578" s="4" t="s">
        <v>1105</v>
      </c>
      <c r="O578" s="4" t="s">
        <v>2332</v>
      </c>
      <c r="P578" s="126">
        <v>43564</v>
      </c>
      <c r="Q578" s="4" t="s">
        <v>2333</v>
      </c>
      <c r="R578" s="4">
        <v>70</v>
      </c>
      <c r="S578" s="86" t="s">
        <v>71</v>
      </c>
      <c r="T578" s="299">
        <v>43564</v>
      </c>
      <c r="U578" s="86">
        <v>100000</v>
      </c>
      <c r="V578" s="174" t="s">
        <v>121</v>
      </c>
      <c r="W578" s="4" t="s">
        <v>122</v>
      </c>
      <c r="X578" s="12"/>
      <c r="Y578" s="13"/>
      <c r="Z578" s="183">
        <v>100000</v>
      </c>
      <c r="AA578" s="15"/>
      <c r="AC578" s="86" t="s">
        <v>1013</v>
      </c>
      <c r="AD578" s="4" t="s">
        <v>125</v>
      </c>
      <c r="AE578" s="147">
        <v>43578</v>
      </c>
      <c r="AF578" s="19">
        <f t="shared" si="17"/>
        <v>17</v>
      </c>
      <c r="AI578" s="86">
        <v>111</v>
      </c>
      <c r="AJ578" s="181">
        <v>43560</v>
      </c>
      <c r="AK578" s="4">
        <v>113000</v>
      </c>
      <c r="AL578" s="4" t="s">
        <v>122</v>
      </c>
      <c r="AM578" s="4">
        <v>111</v>
      </c>
      <c r="AN578" s="295">
        <v>43564</v>
      </c>
      <c r="AR578" s="10"/>
      <c r="AS578" s="4">
        <v>52</v>
      </c>
      <c r="AT578" s="4" t="s">
        <v>89</v>
      </c>
      <c r="AV578" s="17">
        <f t="shared" si="62"/>
        <v>13000</v>
      </c>
      <c r="AY578" s="136">
        <v>1</v>
      </c>
    </row>
    <row r="579" spans="1:53" ht="15.75" customHeight="1">
      <c r="A579" s="4" t="s">
        <v>2076</v>
      </c>
      <c r="B579" s="4" t="s">
        <v>103</v>
      </c>
      <c r="C579" s="4" t="s">
        <v>1434</v>
      </c>
      <c r="D579" s="4" t="s">
        <v>1434</v>
      </c>
      <c r="E579" s="4" t="s">
        <v>109</v>
      </c>
      <c r="G579" s="4" t="s">
        <v>2022</v>
      </c>
      <c r="I579" s="4" t="s">
        <v>2334</v>
      </c>
      <c r="J579" s="295">
        <v>43557</v>
      </c>
      <c r="K579" s="152">
        <f t="shared" si="59"/>
        <v>4</v>
      </c>
      <c r="L579" s="4" t="s">
        <v>2335</v>
      </c>
      <c r="M579" s="126">
        <v>43557</v>
      </c>
      <c r="N579" s="4" t="s">
        <v>2238</v>
      </c>
      <c r="O579" s="4" t="s">
        <v>2336</v>
      </c>
      <c r="P579" s="126">
        <v>43560</v>
      </c>
      <c r="Q579" s="4" t="s">
        <v>2337</v>
      </c>
      <c r="S579" s="10"/>
      <c r="T579" s="299"/>
      <c r="U579" s="86">
        <v>13000</v>
      </c>
      <c r="V579" s="174" t="s">
        <v>441</v>
      </c>
      <c r="W579" s="4" t="s">
        <v>122</v>
      </c>
      <c r="X579" s="12"/>
      <c r="Y579" s="13"/>
      <c r="Z579" s="183">
        <v>13978</v>
      </c>
      <c r="AA579" s="15"/>
      <c r="AC579" s="86" t="s">
        <v>1013</v>
      </c>
      <c r="AD579" s="4" t="s">
        <v>125</v>
      </c>
      <c r="AE579" s="10"/>
      <c r="AF579" s="19">
        <f t="shared" si="17"/>
        <v>0</v>
      </c>
      <c r="AI579" s="86">
        <v>86</v>
      </c>
      <c r="AJ579" s="87">
        <v>43557</v>
      </c>
      <c r="AK579" s="4">
        <v>22000</v>
      </c>
      <c r="AL579" s="4" t="s">
        <v>122</v>
      </c>
      <c r="AM579" s="4">
        <v>86</v>
      </c>
      <c r="AN579" s="295">
        <v>43560</v>
      </c>
      <c r="AR579" s="10"/>
      <c r="AS579" s="4">
        <v>52</v>
      </c>
      <c r="AT579" s="4" t="s">
        <v>71</v>
      </c>
      <c r="AU579" s="295">
        <v>43564</v>
      </c>
      <c r="AV579" s="17">
        <f t="shared" si="62"/>
        <v>8022</v>
      </c>
    </row>
    <row r="580" spans="1:53" ht="15.75" customHeight="1">
      <c r="A580" s="4" t="s">
        <v>2076</v>
      </c>
      <c r="B580" s="4" t="s">
        <v>103</v>
      </c>
      <c r="C580" s="4" t="s">
        <v>1434</v>
      </c>
      <c r="D580" s="4" t="s">
        <v>1434</v>
      </c>
      <c r="E580" s="4" t="s">
        <v>109</v>
      </c>
      <c r="G580" s="4" t="s">
        <v>2338</v>
      </c>
      <c r="I580" s="4" t="s">
        <v>2339</v>
      </c>
      <c r="J580" s="295">
        <v>43556</v>
      </c>
      <c r="K580" s="152">
        <f t="shared" si="59"/>
        <v>4</v>
      </c>
      <c r="L580" s="4" t="s">
        <v>2340</v>
      </c>
      <c r="M580" s="126">
        <v>43557</v>
      </c>
      <c r="N580" s="4" t="s">
        <v>2341</v>
      </c>
      <c r="O580" s="4" t="s">
        <v>2342</v>
      </c>
      <c r="P580" s="126">
        <v>43560</v>
      </c>
      <c r="Q580" s="4" t="s">
        <v>2343</v>
      </c>
      <c r="R580" s="4">
        <v>38</v>
      </c>
      <c r="S580" s="86" t="s">
        <v>112</v>
      </c>
      <c r="T580" s="299">
        <v>43561</v>
      </c>
      <c r="U580" s="86">
        <v>26000</v>
      </c>
      <c r="V580" s="174" t="s">
        <v>441</v>
      </c>
      <c r="W580" s="4" t="s">
        <v>122</v>
      </c>
      <c r="X580" s="12"/>
      <c r="Y580" s="13"/>
      <c r="Z580" s="183">
        <v>26881</v>
      </c>
      <c r="AA580" s="15"/>
      <c r="AB580" s="4" t="s">
        <v>112</v>
      </c>
      <c r="AC580" s="86" t="s">
        <v>2344</v>
      </c>
      <c r="AD580" s="4" t="s">
        <v>125</v>
      </c>
      <c r="AE580" s="86" t="s">
        <v>297</v>
      </c>
      <c r="AF580" s="19" t="e">
        <f t="shared" si="17"/>
        <v>#VALUE!</v>
      </c>
      <c r="AI580" s="86">
        <v>87</v>
      </c>
      <c r="AJ580" s="87">
        <v>43557</v>
      </c>
      <c r="AK580" s="4">
        <v>33000</v>
      </c>
      <c r="AL580" s="4" t="s">
        <v>122</v>
      </c>
      <c r="AM580" s="4">
        <v>87</v>
      </c>
      <c r="AN580" s="295">
        <v>43559</v>
      </c>
      <c r="AR580" s="10"/>
      <c r="AS580" s="4">
        <v>52</v>
      </c>
      <c r="AT580" s="4" t="s">
        <v>71</v>
      </c>
      <c r="AU580" s="295">
        <v>43564</v>
      </c>
      <c r="AV580" s="17">
        <f t="shared" si="62"/>
        <v>6119</v>
      </c>
    </row>
    <row r="581" spans="1:53" ht="15.75" customHeight="1">
      <c r="A581" s="4" t="s">
        <v>2076</v>
      </c>
      <c r="B581" s="4" t="s">
        <v>103</v>
      </c>
      <c r="C581" s="4" t="s">
        <v>104</v>
      </c>
      <c r="D581" s="4" t="s">
        <v>107</v>
      </c>
      <c r="E581" s="4" t="s">
        <v>859</v>
      </c>
      <c r="G581" s="4" t="s">
        <v>268</v>
      </c>
      <c r="I581" s="4" t="s">
        <v>2345</v>
      </c>
      <c r="J581" s="295">
        <v>43558</v>
      </c>
      <c r="K581" s="152">
        <f t="shared" si="59"/>
        <v>4</v>
      </c>
      <c r="L581" s="4" t="s">
        <v>2280</v>
      </c>
      <c r="M581" s="126">
        <v>43560</v>
      </c>
      <c r="N581" s="4" t="s">
        <v>900</v>
      </c>
      <c r="O581" s="4" t="s">
        <v>1138</v>
      </c>
      <c r="P581" s="126">
        <v>43563</v>
      </c>
      <c r="Q581" s="4" t="s">
        <v>527</v>
      </c>
      <c r="R581" s="4">
        <v>78</v>
      </c>
      <c r="S581" s="86" t="s">
        <v>112</v>
      </c>
      <c r="T581" s="299">
        <v>43563</v>
      </c>
      <c r="U581" s="86">
        <v>107000</v>
      </c>
      <c r="V581" s="174" t="s">
        <v>121</v>
      </c>
      <c r="W581" s="4" t="s">
        <v>122</v>
      </c>
      <c r="X581" s="12"/>
      <c r="Y581" s="13"/>
      <c r="Z581" s="183">
        <v>107000</v>
      </c>
      <c r="AA581" s="15"/>
      <c r="AB581" s="136"/>
      <c r="AC581" s="86">
        <v>10</v>
      </c>
      <c r="AD581" s="4" t="s">
        <v>125</v>
      </c>
      <c r="AE581" s="147">
        <v>43586</v>
      </c>
      <c r="AF581" s="19">
        <f t="shared" si="17"/>
        <v>18</v>
      </c>
      <c r="AI581" s="173">
        <v>124</v>
      </c>
      <c r="AJ581" s="87">
        <v>43560</v>
      </c>
      <c r="AK581" s="4">
        <v>120000</v>
      </c>
      <c r="AL581" s="4" t="s">
        <v>122</v>
      </c>
      <c r="AM581" s="4">
        <v>124</v>
      </c>
      <c r="AN581" s="295">
        <v>43563</v>
      </c>
      <c r="AR581" s="10"/>
      <c r="AS581" s="4">
        <v>52</v>
      </c>
      <c r="AT581" s="4" t="s">
        <v>89</v>
      </c>
      <c r="AV581" s="17">
        <f t="shared" si="62"/>
        <v>13000</v>
      </c>
      <c r="BA581" s="4">
        <v>30000</v>
      </c>
    </row>
    <row r="582" spans="1:53" ht="15.75" customHeight="1">
      <c r="A582" s="4" t="s">
        <v>2076</v>
      </c>
      <c r="B582" s="4" t="s">
        <v>103</v>
      </c>
      <c r="D582" s="4" t="s">
        <v>107</v>
      </c>
      <c r="E582" s="4" t="s">
        <v>109</v>
      </c>
      <c r="G582" s="4" t="s">
        <v>882</v>
      </c>
      <c r="I582" s="4" t="s">
        <v>2346</v>
      </c>
      <c r="J582" s="295">
        <v>43559</v>
      </c>
      <c r="K582" s="152">
        <f t="shared" si="59"/>
        <v>4</v>
      </c>
      <c r="L582" s="4" t="s">
        <v>2347</v>
      </c>
      <c r="M582" s="126">
        <v>43559</v>
      </c>
      <c r="N582" s="4" t="s">
        <v>378</v>
      </c>
      <c r="O582" s="4" t="s">
        <v>2348</v>
      </c>
      <c r="P582" s="126">
        <v>43563</v>
      </c>
      <c r="Q582" s="4" t="s">
        <v>2349</v>
      </c>
      <c r="R582" s="4">
        <v>16</v>
      </c>
      <c r="S582" s="86" t="s">
        <v>71</v>
      </c>
      <c r="T582" s="299">
        <v>43564</v>
      </c>
      <c r="U582" s="86">
        <v>60000</v>
      </c>
      <c r="V582" s="174" t="s">
        <v>441</v>
      </c>
      <c r="W582" s="4" t="s">
        <v>122</v>
      </c>
      <c r="X582" s="12"/>
      <c r="Y582" s="13"/>
      <c r="Z582" s="183">
        <v>64516</v>
      </c>
      <c r="AA582" s="15"/>
      <c r="AC582" s="86">
        <v>10</v>
      </c>
      <c r="AD582" s="4" t="s">
        <v>125</v>
      </c>
      <c r="AE582" s="147">
        <v>43583</v>
      </c>
      <c r="AF582" s="19">
        <f t="shared" si="17"/>
        <v>18</v>
      </c>
      <c r="AI582" s="86">
        <v>102</v>
      </c>
      <c r="AJ582" s="87">
        <v>43559</v>
      </c>
      <c r="AK582" s="4">
        <v>75000</v>
      </c>
      <c r="AL582" s="4" t="s">
        <v>122</v>
      </c>
      <c r="AM582" s="4">
        <v>102</v>
      </c>
      <c r="AN582" s="295">
        <v>43563</v>
      </c>
      <c r="AR582" s="10"/>
      <c r="AS582" s="4">
        <v>52</v>
      </c>
      <c r="AT582" s="4" t="s">
        <v>89</v>
      </c>
      <c r="AV582" s="17">
        <f t="shared" si="62"/>
        <v>10484</v>
      </c>
    </row>
    <row r="583" spans="1:53" ht="15.75" customHeight="1">
      <c r="A583" s="4" t="s">
        <v>2076</v>
      </c>
      <c r="B583" s="4" t="s">
        <v>103</v>
      </c>
      <c r="C583" s="4" t="s">
        <v>255</v>
      </c>
      <c r="D583" s="4" t="s">
        <v>1970</v>
      </c>
      <c r="E583" s="4" t="s">
        <v>790</v>
      </c>
      <c r="G583" s="4" t="s">
        <v>1352</v>
      </c>
      <c r="I583" s="4" t="s">
        <v>2350</v>
      </c>
      <c r="J583" s="295">
        <v>43563</v>
      </c>
      <c r="K583" s="152">
        <f t="shared" si="59"/>
        <v>4</v>
      </c>
      <c r="L583" s="4" t="s">
        <v>1572</v>
      </c>
      <c r="M583" s="126">
        <v>43564</v>
      </c>
      <c r="N583" s="4" t="s">
        <v>378</v>
      </c>
      <c r="O583" s="4" t="s">
        <v>735</v>
      </c>
      <c r="P583" s="126">
        <v>43566</v>
      </c>
      <c r="Q583" s="4" t="s">
        <v>2351</v>
      </c>
      <c r="R583" s="4">
        <v>109</v>
      </c>
      <c r="S583" s="86" t="s">
        <v>2352</v>
      </c>
      <c r="T583" s="299">
        <v>43570</v>
      </c>
      <c r="U583" s="86">
        <v>27000</v>
      </c>
      <c r="V583" s="174" t="s">
        <v>441</v>
      </c>
      <c r="W583" s="4" t="s">
        <v>122</v>
      </c>
      <c r="X583" s="12"/>
      <c r="Y583" s="13"/>
      <c r="Z583" s="183">
        <v>29032</v>
      </c>
      <c r="AA583" s="15"/>
      <c r="AC583" s="86">
        <v>10</v>
      </c>
      <c r="AD583" s="4" t="s">
        <v>125</v>
      </c>
      <c r="AE583" s="147">
        <v>43579</v>
      </c>
      <c r="AF583" s="19">
        <f t="shared" si="17"/>
        <v>17</v>
      </c>
      <c r="AI583" s="86">
        <v>104</v>
      </c>
      <c r="AJ583" s="126">
        <v>43564</v>
      </c>
      <c r="AK583" s="4">
        <v>36000</v>
      </c>
      <c r="AL583" s="4" t="s">
        <v>122</v>
      </c>
      <c r="AM583" s="4">
        <v>104</v>
      </c>
      <c r="AN583" s="295">
        <v>43566</v>
      </c>
      <c r="AR583" s="10"/>
      <c r="AS583" s="4">
        <v>52</v>
      </c>
      <c r="AT583" s="4" t="s">
        <v>89</v>
      </c>
      <c r="AV583" s="17">
        <f t="shared" si="62"/>
        <v>6968</v>
      </c>
      <c r="AY583" s="4">
        <v>1</v>
      </c>
    </row>
    <row r="584" spans="1:53" ht="15.75" customHeight="1">
      <c r="A584" s="4" t="s">
        <v>1968</v>
      </c>
      <c r="B584" s="4" t="s">
        <v>32</v>
      </c>
      <c r="C584" s="4" t="s">
        <v>255</v>
      </c>
      <c r="D584" s="4" t="s">
        <v>107</v>
      </c>
      <c r="E584" s="4" t="s">
        <v>790</v>
      </c>
      <c r="G584" s="4" t="s">
        <v>1990</v>
      </c>
      <c r="I584" s="131" t="s">
        <v>2353</v>
      </c>
      <c r="J584" s="295">
        <v>43564</v>
      </c>
      <c r="K584" s="152">
        <f t="shared" si="59"/>
        <v>4</v>
      </c>
      <c r="L584" s="4" t="s">
        <v>1992</v>
      </c>
      <c r="M584" s="4" t="s">
        <v>2354</v>
      </c>
      <c r="N584" s="4" t="s">
        <v>2126</v>
      </c>
      <c r="O584" s="131" t="s">
        <v>2053</v>
      </c>
      <c r="P584" s="4" t="s">
        <v>2355</v>
      </c>
      <c r="Q584" s="131" t="s">
        <v>2127</v>
      </c>
      <c r="S584" s="10"/>
      <c r="T584" s="299"/>
      <c r="U584" s="86">
        <v>1700</v>
      </c>
      <c r="V584" s="174">
        <v>0</v>
      </c>
      <c r="W584" s="4" t="s">
        <v>355</v>
      </c>
      <c r="X584" s="12"/>
      <c r="Y584" s="13"/>
      <c r="Z584" s="13"/>
      <c r="AA584" s="15"/>
      <c r="AC584" s="86">
        <v>30</v>
      </c>
      <c r="AD584" s="4" t="s">
        <v>125</v>
      </c>
      <c r="AE584" s="10"/>
      <c r="AF584" s="19">
        <f t="shared" si="17"/>
        <v>0</v>
      </c>
      <c r="AI584" s="10"/>
      <c r="AK584" s="4">
        <v>1850</v>
      </c>
      <c r="AL584" s="4" t="s">
        <v>355</v>
      </c>
      <c r="AR584" s="10"/>
      <c r="AS584" s="4">
        <v>52</v>
      </c>
      <c r="AT584" s="4" t="s">
        <v>89</v>
      </c>
      <c r="AV584" s="17">
        <f t="shared" si="62"/>
        <v>1850</v>
      </c>
    </row>
    <row r="585" spans="1:53" ht="15.75" customHeight="1">
      <c r="A585" s="4" t="s">
        <v>2076</v>
      </c>
      <c r="B585" s="4" t="s">
        <v>103</v>
      </c>
      <c r="C585" s="4" t="s">
        <v>1434</v>
      </c>
      <c r="D585" s="4" t="s">
        <v>1434</v>
      </c>
      <c r="E585" s="4" t="s">
        <v>790</v>
      </c>
      <c r="G585" s="4" t="s">
        <v>2022</v>
      </c>
      <c r="I585" s="4" t="s">
        <v>2356</v>
      </c>
      <c r="J585" s="295">
        <v>43564</v>
      </c>
      <c r="K585" s="152">
        <f t="shared" si="59"/>
        <v>4</v>
      </c>
      <c r="L585" s="4" t="s">
        <v>2286</v>
      </c>
      <c r="M585" s="126">
        <v>43564</v>
      </c>
      <c r="N585" s="4" t="s">
        <v>2238</v>
      </c>
      <c r="O585" s="4" t="s">
        <v>2357</v>
      </c>
      <c r="P585" s="126">
        <v>43566</v>
      </c>
      <c r="Q585" s="4" t="s">
        <v>534</v>
      </c>
      <c r="R585" s="4">
        <v>67</v>
      </c>
      <c r="S585" s="86" t="s">
        <v>213</v>
      </c>
      <c r="T585" s="299">
        <v>43567</v>
      </c>
      <c r="U585" s="86">
        <v>25000</v>
      </c>
      <c r="V585" s="174" t="s">
        <v>441</v>
      </c>
      <c r="W585" s="4" t="s">
        <v>122</v>
      </c>
      <c r="X585" s="12"/>
      <c r="Y585" s="13"/>
      <c r="Z585" s="183">
        <v>26882</v>
      </c>
      <c r="AA585" s="15"/>
      <c r="AC585" s="86" t="s">
        <v>2358</v>
      </c>
      <c r="AD585" s="4" t="s">
        <v>125</v>
      </c>
      <c r="AE585" s="147">
        <v>43592</v>
      </c>
      <c r="AF585" s="19">
        <f t="shared" si="17"/>
        <v>19</v>
      </c>
      <c r="AI585" s="86">
        <v>107</v>
      </c>
      <c r="AJ585" s="181">
        <v>43564</v>
      </c>
      <c r="AK585" s="4">
        <v>33000</v>
      </c>
      <c r="AL585" s="4" t="s">
        <v>122</v>
      </c>
      <c r="AM585" s="4">
        <v>107</v>
      </c>
      <c r="AN585" s="295">
        <v>43567</v>
      </c>
      <c r="AR585" s="10"/>
      <c r="AS585" s="4">
        <v>52</v>
      </c>
      <c r="AT585" s="4" t="s">
        <v>71</v>
      </c>
      <c r="AU585" s="295">
        <v>43573</v>
      </c>
      <c r="AV585" s="17">
        <f t="shared" si="62"/>
        <v>6118</v>
      </c>
    </row>
    <row r="586" spans="1:53" ht="15.75" customHeight="1">
      <c r="A586" s="4" t="s">
        <v>1968</v>
      </c>
      <c r="B586" s="4" t="s">
        <v>103</v>
      </c>
      <c r="C586" s="4" t="s">
        <v>104</v>
      </c>
      <c r="D586" s="4" t="s">
        <v>107</v>
      </c>
      <c r="E586" s="4" t="s">
        <v>790</v>
      </c>
      <c r="G586" s="4" t="s">
        <v>268</v>
      </c>
      <c r="I586" s="4" t="s">
        <v>2359</v>
      </c>
      <c r="J586" s="295">
        <v>43565</v>
      </c>
      <c r="K586" s="152">
        <f t="shared" si="59"/>
        <v>4</v>
      </c>
      <c r="L586" s="4" t="s">
        <v>2255</v>
      </c>
      <c r="M586" s="126">
        <v>43567</v>
      </c>
      <c r="N586" s="4" t="s">
        <v>900</v>
      </c>
      <c r="O586" s="4" t="s">
        <v>1138</v>
      </c>
      <c r="P586" s="126">
        <v>43570</v>
      </c>
      <c r="Q586" s="4" t="s">
        <v>527</v>
      </c>
      <c r="S586" s="86"/>
      <c r="T586" s="299"/>
      <c r="U586" s="86">
        <v>105000</v>
      </c>
      <c r="V586" s="174" t="s">
        <v>121</v>
      </c>
      <c r="W586" s="4" t="s">
        <v>122</v>
      </c>
      <c r="X586" s="12"/>
      <c r="Y586" s="13"/>
      <c r="Z586" s="183">
        <v>105000</v>
      </c>
      <c r="AA586" s="15"/>
      <c r="AC586" s="86">
        <v>10</v>
      </c>
      <c r="AD586" s="4" t="s">
        <v>125</v>
      </c>
      <c r="AE586" s="147"/>
      <c r="AF586" s="19">
        <f t="shared" si="17"/>
        <v>0</v>
      </c>
      <c r="AI586" s="86">
        <v>125</v>
      </c>
      <c r="AJ586" s="172">
        <v>43567</v>
      </c>
      <c r="AK586" s="4">
        <v>117000</v>
      </c>
      <c r="AL586" s="4" t="s">
        <v>122</v>
      </c>
      <c r="AM586" s="4">
        <v>125</v>
      </c>
      <c r="AN586" s="295">
        <v>43570</v>
      </c>
      <c r="AR586" s="10"/>
      <c r="AS586" s="4">
        <v>52</v>
      </c>
      <c r="AT586" s="4" t="s">
        <v>89</v>
      </c>
      <c r="AV586" s="17">
        <f t="shared" si="62"/>
        <v>12000</v>
      </c>
    </row>
    <row r="587" spans="1:53" ht="15.75" customHeight="1">
      <c r="A587" s="4" t="s">
        <v>2076</v>
      </c>
      <c r="B587" s="4" t="s">
        <v>103</v>
      </c>
      <c r="C587" s="4" t="s">
        <v>1434</v>
      </c>
      <c r="D587" s="4" t="s">
        <v>1434</v>
      </c>
      <c r="E587" s="4" t="s">
        <v>109</v>
      </c>
      <c r="G587" s="4" t="s">
        <v>2033</v>
      </c>
      <c r="I587" s="4" t="s">
        <v>2360</v>
      </c>
      <c r="J587" s="295">
        <v>43558</v>
      </c>
      <c r="K587" s="152">
        <f t="shared" si="59"/>
        <v>4</v>
      </c>
      <c r="L587" s="4" t="s">
        <v>2361</v>
      </c>
      <c r="M587" s="126">
        <v>43560</v>
      </c>
      <c r="N587" s="4" t="s">
        <v>2362</v>
      </c>
      <c r="O587" s="4" t="s">
        <v>2252</v>
      </c>
      <c r="P587" s="126">
        <v>43563</v>
      </c>
      <c r="Q587" s="4" t="s">
        <v>2363</v>
      </c>
      <c r="S587" s="10"/>
      <c r="T587" s="299"/>
      <c r="U587" s="86">
        <v>20000</v>
      </c>
      <c r="V587" s="174" t="s">
        <v>2364</v>
      </c>
      <c r="W587" s="4" t="s">
        <v>122</v>
      </c>
      <c r="X587" s="12"/>
      <c r="Y587" s="13"/>
      <c r="Z587" s="183">
        <v>20000</v>
      </c>
      <c r="AA587" s="15"/>
      <c r="AC587" s="86">
        <v>0</v>
      </c>
      <c r="AD587" s="4" t="s">
        <v>2365</v>
      </c>
      <c r="AE587" s="86" t="s">
        <v>126</v>
      </c>
      <c r="AF587" s="19" t="e">
        <f t="shared" si="17"/>
        <v>#VALUE!</v>
      </c>
      <c r="AI587" s="10"/>
      <c r="AK587" s="4">
        <v>22000</v>
      </c>
      <c r="AL587" s="4" t="s">
        <v>122</v>
      </c>
      <c r="AR587" s="10"/>
      <c r="AS587" s="4">
        <v>52</v>
      </c>
      <c r="AT587" s="4" t="s">
        <v>2366</v>
      </c>
      <c r="AV587" s="17">
        <f t="shared" si="62"/>
        <v>2000</v>
      </c>
    </row>
    <row r="588" spans="1:53" ht="15.75" customHeight="1">
      <c r="A588" s="4" t="s">
        <v>1968</v>
      </c>
      <c r="B588" s="4" t="s">
        <v>32</v>
      </c>
      <c r="C588" s="4" t="s">
        <v>255</v>
      </c>
      <c r="D588" s="4" t="s">
        <v>107</v>
      </c>
      <c r="E588" s="4" t="s">
        <v>109</v>
      </c>
      <c r="G588" s="4" t="s">
        <v>1990</v>
      </c>
      <c r="I588" s="4" t="s">
        <v>2367</v>
      </c>
      <c r="J588" s="295">
        <v>43566</v>
      </c>
      <c r="K588" s="152">
        <f t="shared" si="59"/>
        <v>4</v>
      </c>
      <c r="L588" s="4" t="s">
        <v>1992</v>
      </c>
      <c r="M588" s="126">
        <v>43570</v>
      </c>
      <c r="N588" s="4" t="s">
        <v>2126</v>
      </c>
      <c r="O588" s="4" t="s">
        <v>2368</v>
      </c>
      <c r="Q588" s="4" t="s">
        <v>2369</v>
      </c>
      <c r="R588" s="4">
        <v>63</v>
      </c>
      <c r="S588" s="86" t="s">
        <v>89</v>
      </c>
      <c r="T588" s="299">
        <v>43577</v>
      </c>
      <c r="U588" s="86">
        <v>230000</v>
      </c>
      <c r="V588" s="174">
        <v>0</v>
      </c>
      <c r="W588" s="4" t="s">
        <v>122</v>
      </c>
      <c r="X588" s="12"/>
      <c r="Y588" s="13"/>
      <c r="Z588" s="183">
        <v>230000</v>
      </c>
      <c r="AA588" s="15"/>
      <c r="AC588" s="86">
        <v>15</v>
      </c>
      <c r="AD588" s="4" t="s">
        <v>125</v>
      </c>
      <c r="AE588" s="147">
        <v>43599</v>
      </c>
      <c r="AF588" s="19">
        <f t="shared" si="17"/>
        <v>20</v>
      </c>
      <c r="AI588" s="86">
        <v>126</v>
      </c>
      <c r="AJ588" s="87">
        <v>43567</v>
      </c>
      <c r="AK588" s="4">
        <v>266000</v>
      </c>
      <c r="AL588" s="4" t="s">
        <v>122</v>
      </c>
      <c r="AM588" s="4">
        <v>126</v>
      </c>
      <c r="AN588" s="295">
        <v>43578</v>
      </c>
      <c r="AR588" s="10"/>
      <c r="AS588" s="4">
        <v>52</v>
      </c>
      <c r="AT588" s="4" t="s">
        <v>89</v>
      </c>
      <c r="AV588" s="17">
        <f t="shared" si="62"/>
        <v>36000</v>
      </c>
    </row>
    <row r="589" spans="1:53" ht="15.75" customHeight="1">
      <c r="A589" s="4" t="s">
        <v>2076</v>
      </c>
      <c r="B589" s="4" t="s">
        <v>103</v>
      </c>
      <c r="C589" s="4" t="s">
        <v>255</v>
      </c>
      <c r="D589" s="4" t="s">
        <v>107</v>
      </c>
      <c r="E589" s="4" t="s">
        <v>109</v>
      </c>
      <c r="G589" s="4" t="s">
        <v>1352</v>
      </c>
      <c r="I589" s="4" t="s">
        <v>2370</v>
      </c>
      <c r="J589" s="295">
        <v>43566</v>
      </c>
      <c r="K589" s="152">
        <f t="shared" si="59"/>
        <v>4</v>
      </c>
      <c r="L589" s="4" t="s">
        <v>2312</v>
      </c>
      <c r="M589" s="126">
        <v>43566</v>
      </c>
      <c r="N589" s="4" t="s">
        <v>2313</v>
      </c>
      <c r="O589" s="4" t="s">
        <v>945</v>
      </c>
      <c r="P589" s="126">
        <v>43567</v>
      </c>
      <c r="Q589" s="4" t="s">
        <v>524</v>
      </c>
      <c r="R589" s="4">
        <v>159</v>
      </c>
      <c r="S589" s="86" t="s">
        <v>112</v>
      </c>
      <c r="T589" s="299">
        <v>43567</v>
      </c>
      <c r="U589" s="86">
        <v>25000</v>
      </c>
      <c r="V589" s="174" t="s">
        <v>441</v>
      </c>
      <c r="W589" s="4" t="s">
        <v>122</v>
      </c>
      <c r="X589" s="12"/>
      <c r="Y589" s="13"/>
      <c r="Z589" s="183">
        <v>26881</v>
      </c>
      <c r="AA589" s="15"/>
      <c r="AC589" s="86" t="s">
        <v>1013</v>
      </c>
      <c r="AD589" s="4" t="s">
        <v>125</v>
      </c>
      <c r="AE589" s="147">
        <v>43584</v>
      </c>
      <c r="AF589" s="19">
        <f t="shared" si="17"/>
        <v>18</v>
      </c>
      <c r="AI589" s="86">
        <v>123</v>
      </c>
      <c r="AJ589" s="87">
        <v>43566</v>
      </c>
      <c r="AK589" s="4">
        <v>35000</v>
      </c>
      <c r="AL589" s="4" t="s">
        <v>122</v>
      </c>
      <c r="AM589" s="4">
        <v>123</v>
      </c>
      <c r="AN589" s="295">
        <v>43567</v>
      </c>
      <c r="AR589" s="10"/>
      <c r="AS589" s="4">
        <v>52</v>
      </c>
      <c r="AT589" s="4" t="s">
        <v>89</v>
      </c>
      <c r="AV589" s="17">
        <f t="shared" si="62"/>
        <v>8119</v>
      </c>
    </row>
    <row r="590" spans="1:53" ht="15.75" customHeight="1">
      <c r="A590" s="4" t="s">
        <v>2076</v>
      </c>
      <c r="B590" s="4" t="s">
        <v>32</v>
      </c>
      <c r="C590" s="4" t="s">
        <v>1434</v>
      </c>
      <c r="D590" s="4" t="s">
        <v>1434</v>
      </c>
      <c r="E590" s="4" t="s">
        <v>859</v>
      </c>
      <c r="G590" s="4" t="s">
        <v>2022</v>
      </c>
      <c r="I590" s="4" t="s">
        <v>2371</v>
      </c>
      <c r="J590" s="295">
        <v>43566</v>
      </c>
      <c r="K590" s="152">
        <f t="shared" si="59"/>
        <v>4</v>
      </c>
      <c r="L590" s="4" t="s">
        <v>1047</v>
      </c>
      <c r="M590" s="126">
        <v>43567</v>
      </c>
      <c r="N590" s="4" t="s">
        <v>2238</v>
      </c>
      <c r="O590" s="170" t="s">
        <v>2372</v>
      </c>
      <c r="P590" s="126">
        <v>43572</v>
      </c>
      <c r="Q590" s="4" t="s">
        <v>533</v>
      </c>
      <c r="R590" s="4">
        <v>636</v>
      </c>
      <c r="S590" s="86" t="s">
        <v>71</v>
      </c>
      <c r="T590" s="299">
        <v>43571</v>
      </c>
      <c r="U590" s="86">
        <v>40000</v>
      </c>
      <c r="V590" s="174" t="s">
        <v>441</v>
      </c>
      <c r="W590" s="4" t="s">
        <v>122</v>
      </c>
      <c r="X590" s="12"/>
      <c r="Y590" s="13"/>
      <c r="Z590" s="183">
        <v>43010</v>
      </c>
      <c r="AA590" s="15"/>
      <c r="AC590" s="86" t="s">
        <v>2287</v>
      </c>
      <c r="AD590" s="4" t="s">
        <v>125</v>
      </c>
      <c r="AE590" s="147">
        <v>43592</v>
      </c>
      <c r="AF590" s="19">
        <f t="shared" si="17"/>
        <v>19</v>
      </c>
      <c r="AI590" s="86">
        <v>116</v>
      </c>
      <c r="AJ590" s="181">
        <v>43567</v>
      </c>
      <c r="AK590" s="4">
        <v>51000</v>
      </c>
      <c r="AL590" s="4" t="s">
        <v>122</v>
      </c>
      <c r="AM590" s="4">
        <v>116</v>
      </c>
      <c r="AN590" s="295">
        <v>43572</v>
      </c>
      <c r="AR590" s="10"/>
      <c r="AS590" s="4">
        <v>52</v>
      </c>
      <c r="AT590" s="4" t="s">
        <v>71</v>
      </c>
      <c r="AU590" s="295">
        <v>43579</v>
      </c>
      <c r="AV590" s="17">
        <f t="shared" si="62"/>
        <v>7990</v>
      </c>
    </row>
    <row r="591" spans="1:53" ht="15.75" customHeight="1">
      <c r="A591" s="4" t="s">
        <v>2076</v>
      </c>
      <c r="B591" s="4" t="s">
        <v>103</v>
      </c>
      <c r="C591" s="4" t="s">
        <v>104</v>
      </c>
      <c r="D591" s="4" t="s">
        <v>104</v>
      </c>
      <c r="E591" s="4" t="s">
        <v>790</v>
      </c>
      <c r="G591" s="4" t="s">
        <v>1388</v>
      </c>
      <c r="I591" s="4" t="s">
        <v>2373</v>
      </c>
      <c r="J591" s="295">
        <v>43567</v>
      </c>
      <c r="K591" s="152">
        <f t="shared" si="59"/>
        <v>4</v>
      </c>
      <c r="L591" s="4" t="s">
        <v>1671</v>
      </c>
      <c r="M591" s="126">
        <v>43567</v>
      </c>
      <c r="N591" s="4" t="s">
        <v>1105</v>
      </c>
      <c r="O591" s="4" t="s">
        <v>2242</v>
      </c>
      <c r="P591" s="126">
        <v>43570</v>
      </c>
      <c r="Q591" s="4" t="s">
        <v>532</v>
      </c>
      <c r="R591" s="4">
        <v>155</v>
      </c>
      <c r="S591" s="86" t="s">
        <v>112</v>
      </c>
      <c r="T591" s="299">
        <v>43570</v>
      </c>
      <c r="U591" s="86">
        <v>70000</v>
      </c>
      <c r="V591" s="174" t="s">
        <v>441</v>
      </c>
      <c r="W591" s="4" t="s">
        <v>122</v>
      </c>
      <c r="X591" s="12"/>
      <c r="Y591" s="13"/>
      <c r="Z591" s="183">
        <v>75268</v>
      </c>
      <c r="AA591" s="15"/>
      <c r="AC591" s="86" t="s">
        <v>1013</v>
      </c>
      <c r="AD591" s="4" t="s">
        <v>125</v>
      </c>
      <c r="AE591" s="147">
        <v>43591</v>
      </c>
      <c r="AF591" s="19">
        <f t="shared" si="17"/>
        <v>19</v>
      </c>
      <c r="AI591" s="86">
        <v>133</v>
      </c>
      <c r="AJ591" s="126">
        <v>43567</v>
      </c>
      <c r="AK591" s="4">
        <v>86000</v>
      </c>
      <c r="AL591" s="4" t="s">
        <v>122</v>
      </c>
      <c r="AM591" s="4">
        <v>133</v>
      </c>
      <c r="AN591" s="295">
        <v>43570</v>
      </c>
      <c r="AR591" s="10"/>
      <c r="AS591" s="4">
        <v>52</v>
      </c>
      <c r="AT591" s="4" t="s">
        <v>89</v>
      </c>
      <c r="AV591" s="17">
        <f t="shared" si="62"/>
        <v>10732</v>
      </c>
    </row>
    <row r="592" spans="1:53" ht="15.75" customHeight="1">
      <c r="A592" s="4" t="s">
        <v>2076</v>
      </c>
      <c r="B592" s="4" t="s">
        <v>103</v>
      </c>
      <c r="C592" s="4" t="s">
        <v>255</v>
      </c>
      <c r="D592" s="4" t="s">
        <v>104</v>
      </c>
      <c r="E592" s="4" t="s">
        <v>790</v>
      </c>
      <c r="G592" s="4" t="s">
        <v>1352</v>
      </c>
      <c r="I592" s="4" t="s">
        <v>2374</v>
      </c>
      <c r="J592" s="295">
        <v>43567</v>
      </c>
      <c r="K592" s="152">
        <f t="shared" si="59"/>
        <v>4</v>
      </c>
      <c r="L592" s="4" t="s">
        <v>2375</v>
      </c>
      <c r="M592" s="126">
        <v>43570</v>
      </c>
      <c r="N592" s="4" t="s">
        <v>366</v>
      </c>
      <c r="O592" s="4" t="s">
        <v>2376</v>
      </c>
      <c r="P592" s="126">
        <v>43571</v>
      </c>
      <c r="Q592" s="4" t="s">
        <v>531</v>
      </c>
      <c r="R592" s="4">
        <v>28</v>
      </c>
      <c r="S592" s="86" t="s">
        <v>71</v>
      </c>
      <c r="T592" s="299">
        <v>43571</v>
      </c>
      <c r="U592" s="86">
        <v>24000</v>
      </c>
      <c r="V592" s="174" t="s">
        <v>441</v>
      </c>
      <c r="W592" s="4" t="s">
        <v>122</v>
      </c>
      <c r="X592" s="12"/>
      <c r="Y592" s="13"/>
      <c r="Z592" s="183">
        <v>25806</v>
      </c>
      <c r="AA592" s="15"/>
      <c r="AC592" s="86" t="s">
        <v>1013</v>
      </c>
      <c r="AD592" s="4" t="s">
        <v>125</v>
      </c>
      <c r="AE592" s="147">
        <v>43591</v>
      </c>
      <c r="AF592" s="19">
        <f t="shared" si="17"/>
        <v>19</v>
      </c>
      <c r="AI592" s="86">
        <v>132</v>
      </c>
      <c r="AJ592" s="181">
        <v>43570</v>
      </c>
      <c r="AK592" s="4">
        <v>35000</v>
      </c>
      <c r="AL592" s="4" t="s">
        <v>122</v>
      </c>
      <c r="AM592" s="4">
        <v>132</v>
      </c>
      <c r="AN592" s="295">
        <v>43571</v>
      </c>
      <c r="AR592" s="10"/>
      <c r="AS592" s="4">
        <v>52</v>
      </c>
      <c r="AT592" s="4" t="s">
        <v>89</v>
      </c>
      <c r="AV592" s="17">
        <f t="shared" si="62"/>
        <v>9194</v>
      </c>
    </row>
    <row r="593" spans="1:48" ht="15.75" customHeight="1">
      <c r="A593" s="4" t="s">
        <v>2076</v>
      </c>
      <c r="B593" s="4" t="s">
        <v>103</v>
      </c>
      <c r="C593" s="4" t="s">
        <v>255</v>
      </c>
      <c r="D593" s="4" t="s">
        <v>104</v>
      </c>
      <c r="E593" s="4" t="s">
        <v>790</v>
      </c>
      <c r="G593" s="4" t="s">
        <v>1352</v>
      </c>
      <c r="I593" s="4" t="s">
        <v>2377</v>
      </c>
      <c r="J593" s="295">
        <v>43567</v>
      </c>
      <c r="K593" s="152">
        <f t="shared" si="59"/>
        <v>4</v>
      </c>
      <c r="L593" s="4" t="s">
        <v>2375</v>
      </c>
      <c r="M593" s="126">
        <v>43571</v>
      </c>
      <c r="N593" s="4" t="s">
        <v>366</v>
      </c>
      <c r="O593" s="4" t="s">
        <v>2376</v>
      </c>
      <c r="P593" s="126">
        <v>43572</v>
      </c>
      <c r="Q593" s="4" t="s">
        <v>2378</v>
      </c>
      <c r="S593" s="10"/>
      <c r="T593" s="299"/>
      <c r="U593" s="86">
        <v>24000</v>
      </c>
      <c r="V593" s="174" t="s">
        <v>441</v>
      </c>
      <c r="W593" s="4" t="s">
        <v>122</v>
      </c>
      <c r="X593" s="12"/>
      <c r="Y593" s="13"/>
      <c r="Z593" s="183">
        <v>25806</v>
      </c>
      <c r="AA593" s="15"/>
      <c r="AC593" s="86" t="s">
        <v>1013</v>
      </c>
      <c r="AD593" s="4" t="s">
        <v>125</v>
      </c>
      <c r="AE593" s="10"/>
      <c r="AF593" s="19">
        <f t="shared" si="17"/>
        <v>0</v>
      </c>
      <c r="AI593" s="10"/>
      <c r="AK593" s="4">
        <v>35000</v>
      </c>
      <c r="AL593" s="4" t="s">
        <v>122</v>
      </c>
      <c r="AR593" s="10"/>
      <c r="AS593" s="4">
        <v>52</v>
      </c>
      <c r="AT593" s="4" t="s">
        <v>89</v>
      </c>
      <c r="AV593" s="17">
        <f t="shared" si="62"/>
        <v>9194</v>
      </c>
    </row>
    <row r="594" spans="1:48" ht="15.75" customHeight="1">
      <c r="A594" s="4" t="s">
        <v>2076</v>
      </c>
      <c r="B594" s="4" t="s">
        <v>103</v>
      </c>
      <c r="C594" s="4" t="s">
        <v>255</v>
      </c>
      <c r="D594" s="4" t="s">
        <v>104</v>
      </c>
      <c r="E594" s="4" t="s">
        <v>790</v>
      </c>
      <c r="G594" s="4" t="s">
        <v>1352</v>
      </c>
      <c r="I594" s="4" t="s">
        <v>2379</v>
      </c>
      <c r="J594" s="295">
        <v>43567</v>
      </c>
      <c r="K594" s="152">
        <f t="shared" si="59"/>
        <v>4</v>
      </c>
      <c r="L594" s="4" t="s">
        <v>2375</v>
      </c>
      <c r="M594" s="126">
        <v>43572</v>
      </c>
      <c r="N594" s="4" t="s">
        <v>366</v>
      </c>
      <c r="O594" s="4" t="s">
        <v>2376</v>
      </c>
      <c r="P594" s="126">
        <v>43573</v>
      </c>
      <c r="Q594" s="4" t="s">
        <v>2378</v>
      </c>
      <c r="S594" s="10"/>
      <c r="T594" s="299"/>
      <c r="U594" s="86">
        <v>24000</v>
      </c>
      <c r="V594" s="174" t="s">
        <v>441</v>
      </c>
      <c r="W594" s="4" t="s">
        <v>122</v>
      </c>
      <c r="X594" s="12"/>
      <c r="Y594" s="13"/>
      <c r="Z594" s="183">
        <v>25806</v>
      </c>
      <c r="AA594" s="15"/>
      <c r="AC594" s="86" t="s">
        <v>1013</v>
      </c>
      <c r="AD594" s="4" t="s">
        <v>125</v>
      </c>
      <c r="AE594" s="10"/>
      <c r="AF594" s="19">
        <f t="shared" si="17"/>
        <v>0</v>
      </c>
      <c r="AI594" s="10"/>
      <c r="AK594" s="4">
        <v>35000</v>
      </c>
      <c r="AL594" s="4" t="s">
        <v>122</v>
      </c>
      <c r="AR594" s="10"/>
      <c r="AS594" s="4">
        <v>52</v>
      </c>
      <c r="AT594" s="4" t="s">
        <v>89</v>
      </c>
      <c r="AV594" s="17">
        <f t="shared" si="62"/>
        <v>9194</v>
      </c>
    </row>
    <row r="595" spans="1:48" ht="15.75" customHeight="1">
      <c r="A595" s="4" t="s">
        <v>2076</v>
      </c>
      <c r="B595" s="4" t="s">
        <v>103</v>
      </c>
      <c r="C595" s="4" t="s">
        <v>1971</v>
      </c>
      <c r="D595" s="4" t="s">
        <v>1970</v>
      </c>
      <c r="E595" s="4" t="s">
        <v>790</v>
      </c>
      <c r="G595" s="4" t="s">
        <v>2036</v>
      </c>
      <c r="I595" s="4" t="s">
        <v>2380</v>
      </c>
      <c r="J595" s="295">
        <v>43570</v>
      </c>
      <c r="K595" s="152">
        <f t="shared" si="59"/>
        <v>4</v>
      </c>
      <c r="L595" s="4" t="s">
        <v>2381</v>
      </c>
      <c r="M595" s="126">
        <v>43570</v>
      </c>
      <c r="N595" s="4" t="s">
        <v>2382</v>
      </c>
      <c r="O595" s="4" t="s">
        <v>2383</v>
      </c>
      <c r="P595" s="126">
        <v>43574</v>
      </c>
      <c r="Q595" s="4" t="s">
        <v>2384</v>
      </c>
      <c r="S595" s="10"/>
      <c r="T595" s="299"/>
      <c r="U595" s="86">
        <v>42000</v>
      </c>
      <c r="V595" s="174" t="s">
        <v>441</v>
      </c>
      <c r="W595" s="4" t="s">
        <v>122</v>
      </c>
      <c r="X595" s="12"/>
      <c r="Y595" s="13"/>
      <c r="Z595" s="183">
        <v>45161</v>
      </c>
      <c r="AA595" s="15"/>
      <c r="AC595" s="86">
        <v>10</v>
      </c>
      <c r="AD595" s="4" t="s">
        <v>125</v>
      </c>
      <c r="AE595" s="10"/>
      <c r="AF595" s="19">
        <f t="shared" si="17"/>
        <v>0</v>
      </c>
      <c r="AI595" s="86">
        <v>122</v>
      </c>
      <c r="AJ595" s="87">
        <v>43570</v>
      </c>
      <c r="AK595" s="4">
        <v>51000</v>
      </c>
      <c r="AL595" s="4" t="s">
        <v>122</v>
      </c>
      <c r="AM595" s="4">
        <v>122</v>
      </c>
      <c r="AN595" s="295">
        <v>43574</v>
      </c>
      <c r="AR595" s="10"/>
      <c r="AS595" s="4">
        <v>52</v>
      </c>
      <c r="AT595" s="4" t="s">
        <v>71</v>
      </c>
      <c r="AU595" s="295">
        <v>43578</v>
      </c>
      <c r="AV595" s="17">
        <f t="shared" si="62"/>
        <v>5839</v>
      </c>
    </row>
    <row r="596" spans="1:48" ht="15.75" customHeight="1">
      <c r="A596" s="4" t="s">
        <v>2076</v>
      </c>
      <c r="B596" s="4" t="s">
        <v>103</v>
      </c>
      <c r="C596" s="4" t="s">
        <v>1434</v>
      </c>
      <c r="D596" s="4" t="s">
        <v>1434</v>
      </c>
      <c r="E596" s="4" t="s">
        <v>859</v>
      </c>
      <c r="G596" s="4" t="s">
        <v>2022</v>
      </c>
      <c r="I596" s="4" t="s">
        <v>2385</v>
      </c>
      <c r="J596" s="295">
        <v>43570</v>
      </c>
      <c r="K596" s="152">
        <f t="shared" si="59"/>
        <v>4</v>
      </c>
      <c r="L596" s="4" t="s">
        <v>2335</v>
      </c>
      <c r="M596" s="126">
        <v>43570</v>
      </c>
      <c r="N596" s="4" t="s">
        <v>2238</v>
      </c>
      <c r="O596" s="4" t="s">
        <v>211</v>
      </c>
      <c r="P596" s="126">
        <v>43573</v>
      </c>
      <c r="Q596" s="4" t="s">
        <v>2386</v>
      </c>
      <c r="S596" s="10"/>
      <c r="T596" s="299"/>
      <c r="U596" s="86">
        <v>25000</v>
      </c>
      <c r="V596" s="174" t="s">
        <v>441</v>
      </c>
      <c r="W596" s="4" t="s">
        <v>122</v>
      </c>
      <c r="X596" s="12"/>
      <c r="Y596" s="13"/>
      <c r="Z596" s="183">
        <v>17204</v>
      </c>
      <c r="AA596" s="15"/>
      <c r="AC596" s="86" t="s">
        <v>2287</v>
      </c>
      <c r="AD596" s="4" t="s">
        <v>125</v>
      </c>
      <c r="AE596" s="10"/>
      <c r="AF596" s="19">
        <f t="shared" si="17"/>
        <v>0</v>
      </c>
      <c r="AI596" s="86">
        <v>115</v>
      </c>
      <c r="AJ596" s="87">
        <v>43570</v>
      </c>
      <c r="AK596" s="4">
        <v>25000</v>
      </c>
      <c r="AL596" s="4" t="s">
        <v>122</v>
      </c>
      <c r="AM596" s="4">
        <v>115</v>
      </c>
      <c r="AN596" s="295">
        <v>43572</v>
      </c>
      <c r="AR596" s="10"/>
      <c r="AS596" s="4">
        <v>52</v>
      </c>
      <c r="AT596" s="4" t="s">
        <v>71</v>
      </c>
      <c r="AU596" s="295">
        <v>43579</v>
      </c>
      <c r="AV596" s="17">
        <f t="shared" si="62"/>
        <v>7796</v>
      </c>
    </row>
    <row r="597" spans="1:48" ht="15.75" customHeight="1">
      <c r="A597" s="4" t="s">
        <v>2076</v>
      </c>
      <c r="B597" s="4" t="s">
        <v>103</v>
      </c>
      <c r="C597" s="4" t="s">
        <v>1434</v>
      </c>
      <c r="D597" s="4" t="s">
        <v>1434</v>
      </c>
      <c r="E597" s="4" t="s">
        <v>859</v>
      </c>
      <c r="G597" s="4" t="s">
        <v>2022</v>
      </c>
      <c r="I597" s="4" t="s">
        <v>2387</v>
      </c>
      <c r="J597" s="295">
        <v>43570</v>
      </c>
      <c r="K597" s="152">
        <f t="shared" si="59"/>
        <v>4</v>
      </c>
      <c r="L597" s="4" t="s">
        <v>2388</v>
      </c>
      <c r="M597" s="126">
        <v>43570</v>
      </c>
      <c r="N597" s="4" t="s">
        <v>2238</v>
      </c>
      <c r="O597" s="4" t="s">
        <v>2389</v>
      </c>
      <c r="P597" s="126">
        <v>43574</v>
      </c>
      <c r="Q597" s="4" t="s">
        <v>2390</v>
      </c>
      <c r="S597" s="10"/>
      <c r="T597" s="299"/>
      <c r="U597" s="86">
        <v>45000</v>
      </c>
      <c r="V597" s="174" t="s">
        <v>441</v>
      </c>
      <c r="W597" s="4" t="s">
        <v>122</v>
      </c>
      <c r="X597" s="12"/>
      <c r="Y597" s="13"/>
      <c r="Z597" s="183">
        <v>48387</v>
      </c>
      <c r="AA597" s="15"/>
      <c r="AC597" s="86" t="s">
        <v>2287</v>
      </c>
      <c r="AD597" s="4" t="s">
        <v>125</v>
      </c>
      <c r="AE597" s="10"/>
      <c r="AF597" s="19">
        <f t="shared" si="17"/>
        <v>0</v>
      </c>
      <c r="AI597" s="86">
        <v>117</v>
      </c>
      <c r="AJ597" s="87">
        <v>43570</v>
      </c>
      <c r="AK597" s="4">
        <v>90000</v>
      </c>
      <c r="AL597" s="4" t="s">
        <v>122</v>
      </c>
      <c r="AM597" s="4">
        <v>117</v>
      </c>
      <c r="AN597" s="295">
        <v>43573</v>
      </c>
      <c r="AR597" s="10"/>
      <c r="AS597" s="4">
        <v>52</v>
      </c>
      <c r="AT597" s="4" t="s">
        <v>71</v>
      </c>
      <c r="AU597" s="295">
        <v>43585</v>
      </c>
      <c r="AV597" s="17">
        <f t="shared" si="62"/>
        <v>41613</v>
      </c>
    </row>
    <row r="598" spans="1:48" ht="15.75" customHeight="1">
      <c r="A598" s="4" t="s">
        <v>2076</v>
      </c>
      <c r="B598" s="4" t="s">
        <v>103</v>
      </c>
      <c r="C598" s="4" t="s">
        <v>104</v>
      </c>
      <c r="D598" s="4" t="s">
        <v>104</v>
      </c>
      <c r="E598" s="4" t="s">
        <v>790</v>
      </c>
      <c r="G598" s="4" t="s">
        <v>1388</v>
      </c>
      <c r="I598" s="4" t="s">
        <v>2391</v>
      </c>
      <c r="J598" s="295">
        <v>43572</v>
      </c>
      <c r="K598" s="152">
        <f t="shared" si="59"/>
        <v>4</v>
      </c>
      <c r="L598" s="4" t="s">
        <v>243</v>
      </c>
      <c r="M598" s="126">
        <v>43572</v>
      </c>
      <c r="N598" s="4" t="s">
        <v>1105</v>
      </c>
      <c r="O598" s="4" t="s">
        <v>1736</v>
      </c>
      <c r="P598" s="126">
        <v>43575</v>
      </c>
      <c r="Q598" s="4" t="s">
        <v>2392</v>
      </c>
      <c r="S598" s="10"/>
      <c r="T598" s="299"/>
      <c r="U598" s="86">
        <v>46000</v>
      </c>
      <c r="V598" s="174" t="s">
        <v>441</v>
      </c>
      <c r="W598" s="4" t="s">
        <v>122</v>
      </c>
      <c r="X598" s="12"/>
      <c r="Y598" s="13"/>
      <c r="Z598" s="183">
        <v>49462</v>
      </c>
      <c r="AA598" s="15"/>
      <c r="AC598" s="86" t="s">
        <v>1013</v>
      </c>
      <c r="AD598" s="4" t="s">
        <v>125</v>
      </c>
      <c r="AE598" s="10"/>
      <c r="AF598" s="19">
        <f t="shared" si="17"/>
        <v>0</v>
      </c>
      <c r="AI598" s="10"/>
      <c r="AK598" s="4">
        <v>62000</v>
      </c>
      <c r="AL598" s="4" t="s">
        <v>122</v>
      </c>
      <c r="AR598" s="10"/>
      <c r="AS598" s="4">
        <v>52</v>
      </c>
      <c r="AT598" s="4" t="s">
        <v>89</v>
      </c>
      <c r="AV598" s="17">
        <f t="shared" si="62"/>
        <v>12538</v>
      </c>
    </row>
    <row r="599" spans="1:48" ht="15.75" customHeight="1">
      <c r="A599" s="4" t="s">
        <v>1968</v>
      </c>
      <c r="B599" s="4" t="s">
        <v>103</v>
      </c>
      <c r="C599" s="4" t="s">
        <v>1434</v>
      </c>
      <c r="D599" s="4" t="s">
        <v>1434</v>
      </c>
      <c r="E599" s="4" t="s">
        <v>790</v>
      </c>
      <c r="G599" s="4" t="s">
        <v>2022</v>
      </c>
      <c r="I599" s="4" t="s">
        <v>2393</v>
      </c>
      <c r="J599" s="295">
        <v>43577</v>
      </c>
      <c r="K599" s="152">
        <f t="shared" si="59"/>
        <v>4</v>
      </c>
      <c r="L599" s="4" t="s">
        <v>504</v>
      </c>
      <c r="M599" s="126">
        <v>43577</v>
      </c>
      <c r="N599" s="4" t="s">
        <v>2238</v>
      </c>
      <c r="O599" s="4" t="s">
        <v>2394</v>
      </c>
      <c r="P599" s="126">
        <v>43580</v>
      </c>
      <c r="Q599" s="4" t="s">
        <v>2395</v>
      </c>
      <c r="S599" s="10"/>
      <c r="T599" s="299"/>
      <c r="U599" s="86">
        <v>19000</v>
      </c>
      <c r="V599" s="174" t="s">
        <v>441</v>
      </c>
      <c r="W599" s="4" t="s">
        <v>122</v>
      </c>
      <c r="X599" s="12"/>
      <c r="Y599" s="13"/>
      <c r="Z599" s="183">
        <v>20430</v>
      </c>
      <c r="AA599" s="15"/>
      <c r="AC599" s="86" t="s">
        <v>2287</v>
      </c>
      <c r="AD599" s="4" t="s">
        <v>125</v>
      </c>
      <c r="AE599" s="10"/>
      <c r="AF599" s="19">
        <f t="shared" si="17"/>
        <v>0</v>
      </c>
      <c r="AI599" s="86">
        <v>134.13499999999999</v>
      </c>
      <c r="AJ599" s="126">
        <v>43577</v>
      </c>
      <c r="AK599" s="4">
        <v>27500</v>
      </c>
      <c r="AL599" s="4" t="s">
        <v>122</v>
      </c>
      <c r="AM599" s="4">
        <v>134.13499999999999</v>
      </c>
      <c r="AN599" s="295">
        <v>43580</v>
      </c>
      <c r="AR599" s="10"/>
      <c r="AS599" s="4">
        <v>52</v>
      </c>
      <c r="AT599" s="4" t="s">
        <v>89</v>
      </c>
      <c r="AV599" s="17">
        <f t="shared" si="62"/>
        <v>7070</v>
      </c>
    </row>
    <row r="600" spans="1:48" ht="15.75" customHeight="1">
      <c r="A600" s="4" t="s">
        <v>1968</v>
      </c>
      <c r="B600" s="4" t="s">
        <v>103</v>
      </c>
      <c r="C600" s="4" t="s">
        <v>1971</v>
      </c>
      <c r="D600" s="4" t="s">
        <v>1970</v>
      </c>
      <c r="E600" s="4" t="s">
        <v>790</v>
      </c>
      <c r="G600" s="4" t="s">
        <v>2027</v>
      </c>
      <c r="I600" s="4" t="s">
        <v>2396</v>
      </c>
      <c r="J600" s="295">
        <v>43580</v>
      </c>
      <c r="K600" s="152">
        <f t="shared" si="59"/>
        <v>4</v>
      </c>
      <c r="L600" s="4" t="s">
        <v>986</v>
      </c>
      <c r="M600" s="126">
        <v>43580</v>
      </c>
      <c r="N600" s="4" t="s">
        <v>2397</v>
      </c>
      <c r="O600" s="4" t="s">
        <v>2398</v>
      </c>
      <c r="P600" s="126">
        <v>43581</v>
      </c>
      <c r="Q600" s="4" t="s">
        <v>2399</v>
      </c>
      <c r="S600" s="10"/>
      <c r="T600" s="299"/>
      <c r="U600" s="86">
        <v>14000</v>
      </c>
      <c r="V600" s="174" t="s">
        <v>441</v>
      </c>
      <c r="W600" s="4" t="s">
        <v>122</v>
      </c>
      <c r="X600" s="12"/>
      <c r="Y600" s="13"/>
      <c r="Z600" s="183">
        <v>15053</v>
      </c>
      <c r="AA600" s="15"/>
      <c r="AC600" s="86">
        <v>10</v>
      </c>
      <c r="AD600" s="4" t="s">
        <v>125</v>
      </c>
      <c r="AE600" s="10"/>
      <c r="AF600" s="19">
        <f t="shared" si="17"/>
        <v>0</v>
      </c>
      <c r="AI600" s="10"/>
      <c r="AK600" s="4">
        <v>20000</v>
      </c>
      <c r="AL600" s="4" t="s">
        <v>122</v>
      </c>
      <c r="AR600" s="10"/>
      <c r="AS600" s="4">
        <v>52</v>
      </c>
      <c r="AT600" s="4" t="s">
        <v>89</v>
      </c>
      <c r="AV600" s="17">
        <f t="shared" si="62"/>
        <v>4947</v>
      </c>
    </row>
    <row r="601" spans="1:48" ht="15.75" customHeight="1">
      <c r="A601" s="4" t="s">
        <v>1968</v>
      </c>
      <c r="B601" s="4" t="s">
        <v>103</v>
      </c>
      <c r="C601" s="4" t="s">
        <v>104</v>
      </c>
      <c r="D601" s="4" t="s">
        <v>107</v>
      </c>
      <c r="E601" s="4" t="s">
        <v>790</v>
      </c>
      <c r="G601" s="4" t="s">
        <v>373</v>
      </c>
      <c r="I601" s="4" t="s">
        <v>2400</v>
      </c>
      <c r="J601" s="295">
        <v>43580</v>
      </c>
      <c r="K601" s="152">
        <f t="shared" si="59"/>
        <v>4</v>
      </c>
      <c r="L601" s="4" t="s">
        <v>2401</v>
      </c>
      <c r="M601" s="126">
        <v>43580</v>
      </c>
      <c r="N601" s="4" t="s">
        <v>2402</v>
      </c>
      <c r="O601" s="4" t="s">
        <v>2403</v>
      </c>
      <c r="P601" s="126">
        <v>43581</v>
      </c>
      <c r="Q601" s="4" t="s">
        <v>2404</v>
      </c>
      <c r="S601" s="10"/>
      <c r="T601" s="299"/>
      <c r="U601" s="86">
        <v>18000</v>
      </c>
      <c r="V601" s="174" t="s">
        <v>121</v>
      </c>
      <c r="W601" s="4" t="s">
        <v>122</v>
      </c>
      <c r="X601" s="12"/>
      <c r="Y601" s="13"/>
      <c r="Z601" s="183">
        <v>18000</v>
      </c>
      <c r="AA601" s="15"/>
      <c r="AC601" s="86">
        <v>10</v>
      </c>
      <c r="AD601" s="4" t="s">
        <v>125</v>
      </c>
      <c r="AE601" s="10"/>
      <c r="AF601" s="19">
        <f t="shared" si="17"/>
        <v>0</v>
      </c>
      <c r="AI601" s="10"/>
      <c r="AK601" s="4">
        <v>24000</v>
      </c>
      <c r="AL601" s="4" t="s">
        <v>122</v>
      </c>
      <c r="AR601" s="10"/>
      <c r="AS601" s="4">
        <v>52</v>
      </c>
      <c r="AT601" s="4" t="s">
        <v>89</v>
      </c>
      <c r="AV601" s="17">
        <f t="shared" si="62"/>
        <v>6000</v>
      </c>
    </row>
    <row r="602" spans="1:48" ht="15.75" customHeight="1">
      <c r="A602" s="4" t="s">
        <v>1968</v>
      </c>
      <c r="B602" s="4" t="s">
        <v>103</v>
      </c>
      <c r="C602" s="4" t="s">
        <v>104</v>
      </c>
      <c r="D602" s="4" t="s">
        <v>107</v>
      </c>
      <c r="E602" s="4" t="s">
        <v>790</v>
      </c>
      <c r="G602" s="4" t="s">
        <v>268</v>
      </c>
      <c r="I602" s="4" t="s">
        <v>2405</v>
      </c>
      <c r="J602" s="295">
        <v>43579</v>
      </c>
      <c r="K602" s="152">
        <f t="shared" si="59"/>
        <v>4</v>
      </c>
      <c r="L602" s="4" t="s">
        <v>2406</v>
      </c>
      <c r="M602" s="126">
        <v>43580</v>
      </c>
      <c r="N602" s="4" t="s">
        <v>2407</v>
      </c>
      <c r="O602" s="4" t="s">
        <v>2408</v>
      </c>
      <c r="P602" s="126">
        <v>43585</v>
      </c>
      <c r="Q602" s="4" t="s">
        <v>2409</v>
      </c>
      <c r="S602" s="10"/>
      <c r="T602" s="299"/>
      <c r="U602" s="86">
        <v>60000</v>
      </c>
      <c r="V602" s="174" t="s">
        <v>441</v>
      </c>
      <c r="W602" s="4" t="s">
        <v>122</v>
      </c>
      <c r="X602" s="12"/>
      <c r="Y602" s="13"/>
      <c r="Z602" s="183">
        <v>64516</v>
      </c>
      <c r="AA602" s="15"/>
      <c r="AC602" s="86" t="s">
        <v>1013</v>
      </c>
      <c r="AD602" s="4" t="s">
        <v>201</v>
      </c>
      <c r="AE602" s="10"/>
      <c r="AF602" s="19">
        <f t="shared" si="17"/>
        <v>0</v>
      </c>
      <c r="AI602" s="10"/>
      <c r="AK602" s="4">
        <v>74000</v>
      </c>
      <c r="AL602" s="4" t="s">
        <v>122</v>
      </c>
      <c r="AR602" s="10"/>
      <c r="AS602" s="4">
        <v>52</v>
      </c>
      <c r="AT602" s="4" t="s">
        <v>89</v>
      </c>
      <c r="AV602" s="17">
        <f t="shared" si="62"/>
        <v>9484</v>
      </c>
    </row>
    <row r="603" spans="1:48" ht="15.75" customHeight="1">
      <c r="A603" s="4" t="s">
        <v>1968</v>
      </c>
      <c r="B603" s="4" t="s">
        <v>32</v>
      </c>
      <c r="C603" s="4" t="s">
        <v>255</v>
      </c>
      <c r="D603" s="4" t="s">
        <v>107</v>
      </c>
      <c r="E603" s="4" t="s">
        <v>790</v>
      </c>
      <c r="G603" s="4" t="s">
        <v>1990</v>
      </c>
      <c r="I603" s="4" t="s">
        <v>2410</v>
      </c>
      <c r="J603" s="295">
        <v>43572</v>
      </c>
      <c r="K603" s="152">
        <f t="shared" si="59"/>
        <v>4</v>
      </c>
      <c r="L603" s="4" t="s">
        <v>392</v>
      </c>
      <c r="M603" s="4" t="s">
        <v>2411</v>
      </c>
      <c r="N603" s="4" t="s">
        <v>2126</v>
      </c>
      <c r="O603" s="4" t="s">
        <v>2214</v>
      </c>
      <c r="P603" s="126">
        <v>43580</v>
      </c>
      <c r="Q603" s="4" t="s">
        <v>2412</v>
      </c>
      <c r="S603" s="10"/>
      <c r="T603" s="299"/>
      <c r="U603" s="86">
        <v>1700</v>
      </c>
      <c r="V603" s="12"/>
      <c r="W603" s="4" t="s">
        <v>355</v>
      </c>
      <c r="X603" s="12"/>
      <c r="Y603" s="13"/>
      <c r="Z603" s="183">
        <v>1700</v>
      </c>
      <c r="AA603" s="15"/>
      <c r="AC603" s="86">
        <v>30</v>
      </c>
      <c r="AD603" s="4" t="s">
        <v>125</v>
      </c>
      <c r="AE603" s="10"/>
      <c r="AF603" s="19">
        <f t="shared" si="17"/>
        <v>0</v>
      </c>
      <c r="AI603" s="10"/>
      <c r="AK603" s="4">
        <v>1850</v>
      </c>
      <c r="AL603" s="4" t="s">
        <v>355</v>
      </c>
      <c r="AR603" s="10"/>
      <c r="AS603" s="4">
        <v>52</v>
      </c>
      <c r="AT603" s="4" t="s">
        <v>89</v>
      </c>
      <c r="AV603" s="17">
        <f t="shared" si="62"/>
        <v>150</v>
      </c>
    </row>
    <row r="604" spans="1:48" ht="15.75" customHeight="1">
      <c r="A604" s="4" t="s">
        <v>1968</v>
      </c>
      <c r="B604" s="4" t="s">
        <v>103</v>
      </c>
      <c r="C604" s="4" t="s">
        <v>104</v>
      </c>
      <c r="D604" s="4" t="s">
        <v>107</v>
      </c>
      <c r="E604" s="4" t="s">
        <v>790</v>
      </c>
      <c r="G604" s="4" t="s">
        <v>268</v>
      </c>
      <c r="I604" s="4" t="s">
        <v>2413</v>
      </c>
      <c r="J604" s="295">
        <v>43577</v>
      </c>
      <c r="K604" s="152">
        <f t="shared" si="59"/>
        <v>4</v>
      </c>
      <c r="L604" s="4" t="s">
        <v>2406</v>
      </c>
      <c r="M604" s="126">
        <v>43578</v>
      </c>
      <c r="N604" s="4" t="s">
        <v>2407</v>
      </c>
      <c r="O604" s="4" t="s">
        <v>540</v>
      </c>
      <c r="P604" s="4" t="s">
        <v>2414</v>
      </c>
      <c r="Q604" s="4" t="s">
        <v>2415</v>
      </c>
      <c r="S604" s="10"/>
      <c r="T604" s="299"/>
      <c r="U604" s="86">
        <v>73000</v>
      </c>
      <c r="V604" s="174" t="s">
        <v>441</v>
      </c>
      <c r="W604" s="4" t="s">
        <v>122</v>
      </c>
      <c r="X604" s="12"/>
      <c r="Y604" s="13"/>
      <c r="Z604" s="183">
        <v>78494</v>
      </c>
      <c r="AA604" s="15"/>
      <c r="AC604" s="86">
        <v>10</v>
      </c>
      <c r="AD604" s="4" t="s">
        <v>125</v>
      </c>
      <c r="AE604" s="10"/>
      <c r="AF604" s="19">
        <f t="shared" si="17"/>
        <v>0</v>
      </c>
      <c r="AI604" s="10"/>
      <c r="AK604" s="4">
        <v>88500</v>
      </c>
      <c r="AL604" s="4" t="s">
        <v>122</v>
      </c>
      <c r="AR604" s="10"/>
      <c r="AS604" s="4">
        <v>52</v>
      </c>
      <c r="AT604" s="4" t="s">
        <v>89</v>
      </c>
      <c r="AV604" s="17">
        <f t="shared" si="62"/>
        <v>10006</v>
      </c>
    </row>
    <row r="605" spans="1:48" ht="15.75" customHeight="1">
      <c r="A605" s="4" t="s">
        <v>1968</v>
      </c>
      <c r="B605" s="4" t="s">
        <v>103</v>
      </c>
      <c r="C605" s="4" t="s">
        <v>104</v>
      </c>
      <c r="D605" s="4" t="s">
        <v>107</v>
      </c>
      <c r="E605" s="4" t="s">
        <v>790</v>
      </c>
      <c r="G605" s="4" t="s">
        <v>268</v>
      </c>
      <c r="I605" s="4" t="s">
        <v>2416</v>
      </c>
      <c r="J605" s="295">
        <v>43573</v>
      </c>
      <c r="K605" s="152">
        <f t="shared" si="59"/>
        <v>4</v>
      </c>
      <c r="L605" s="4" t="s">
        <v>503</v>
      </c>
      <c r="M605" s="126">
        <v>43575</v>
      </c>
      <c r="N605" s="4" t="s">
        <v>900</v>
      </c>
      <c r="O605" s="4" t="s">
        <v>272</v>
      </c>
      <c r="P605" s="126">
        <v>43578</v>
      </c>
      <c r="Q605" s="4" t="s">
        <v>2417</v>
      </c>
      <c r="S605" s="10"/>
      <c r="T605" s="299"/>
      <c r="U605" s="86">
        <v>105000</v>
      </c>
      <c r="V605" s="174" t="s">
        <v>121</v>
      </c>
      <c r="W605" s="4" t="s">
        <v>122</v>
      </c>
      <c r="X605" s="12"/>
      <c r="Y605" s="13"/>
      <c r="Z605" s="183">
        <v>105000</v>
      </c>
      <c r="AA605" s="15"/>
      <c r="AC605" s="86">
        <v>10</v>
      </c>
      <c r="AD605" s="4" t="s">
        <v>125</v>
      </c>
      <c r="AE605" s="10"/>
      <c r="AF605" s="19">
        <f t="shared" si="17"/>
        <v>0</v>
      </c>
      <c r="AI605" s="10"/>
      <c r="AK605" s="4">
        <v>117000</v>
      </c>
      <c r="AL605" s="4" t="s">
        <v>122</v>
      </c>
      <c r="AR605" s="10"/>
      <c r="AS605" s="4">
        <v>52</v>
      </c>
      <c r="AT605" s="4" t="s">
        <v>89</v>
      </c>
      <c r="AV605" s="17">
        <f t="shared" si="62"/>
        <v>12000</v>
      </c>
    </row>
    <row r="606" spans="1:48" ht="15.75" customHeight="1">
      <c r="A606" s="4" t="s">
        <v>1968</v>
      </c>
      <c r="B606" s="4" t="s">
        <v>103</v>
      </c>
      <c r="C606" s="4" t="s">
        <v>1971</v>
      </c>
      <c r="D606" s="4" t="s">
        <v>1970</v>
      </c>
      <c r="E606" s="4" t="s">
        <v>790</v>
      </c>
      <c r="G606" s="4" t="s">
        <v>2037</v>
      </c>
      <c r="I606" s="4" t="s">
        <v>2418</v>
      </c>
      <c r="J606" s="295">
        <v>43581</v>
      </c>
      <c r="K606" s="152">
        <f t="shared" si="59"/>
        <v>4</v>
      </c>
      <c r="L606" s="4" t="s">
        <v>2419</v>
      </c>
      <c r="M606" s="126">
        <v>43581</v>
      </c>
      <c r="N606" s="4" t="s">
        <v>2420</v>
      </c>
      <c r="O606" s="4" t="s">
        <v>2421</v>
      </c>
      <c r="P606" s="4" t="s">
        <v>2422</v>
      </c>
      <c r="Q606" s="4" t="s">
        <v>2423</v>
      </c>
      <c r="S606" s="10"/>
      <c r="T606" s="299"/>
      <c r="U606" s="86">
        <v>160000</v>
      </c>
      <c r="V606" s="174" t="s">
        <v>441</v>
      </c>
      <c r="W606" s="4" t="s">
        <v>122</v>
      </c>
      <c r="X606" s="12"/>
      <c r="Y606" s="13"/>
      <c r="Z606" s="183">
        <v>172043</v>
      </c>
      <c r="AA606" s="15"/>
      <c r="AC606" s="86">
        <v>10</v>
      </c>
      <c r="AD606" s="4" t="s">
        <v>125</v>
      </c>
      <c r="AE606" s="10"/>
      <c r="AF606" s="19">
        <f t="shared" si="17"/>
        <v>0</v>
      </c>
      <c r="AI606" s="10"/>
      <c r="AK606" s="4">
        <v>180000</v>
      </c>
      <c r="AL606" s="4" t="s">
        <v>122</v>
      </c>
      <c r="AR606" s="10"/>
      <c r="AS606" s="4">
        <v>52</v>
      </c>
      <c r="AT606" s="4" t="s">
        <v>89</v>
      </c>
      <c r="AU606" s="295" t="s">
        <v>2424</v>
      </c>
      <c r="AV606" s="17">
        <f t="shared" si="62"/>
        <v>7957</v>
      </c>
    </row>
    <row r="607" spans="1:48" ht="15.75" customHeight="1">
      <c r="A607" s="4" t="s">
        <v>1968</v>
      </c>
      <c r="B607" s="4" t="s">
        <v>103</v>
      </c>
      <c r="C607" s="4" t="s">
        <v>255</v>
      </c>
      <c r="D607" s="4" t="s">
        <v>104</v>
      </c>
      <c r="E607" s="4" t="s">
        <v>790</v>
      </c>
      <c r="G607" s="4" t="s">
        <v>1352</v>
      </c>
      <c r="I607" s="4" t="s">
        <v>2425</v>
      </c>
      <c r="J607" s="295">
        <v>43579</v>
      </c>
      <c r="K607" s="152">
        <f t="shared" si="59"/>
        <v>4</v>
      </c>
      <c r="L607" s="4" t="s">
        <v>885</v>
      </c>
      <c r="M607" s="126">
        <v>43580</v>
      </c>
      <c r="N607" s="4" t="s">
        <v>366</v>
      </c>
      <c r="O607" s="4" t="s">
        <v>986</v>
      </c>
      <c r="P607" s="126">
        <v>43581</v>
      </c>
      <c r="Q607" s="4" t="s">
        <v>2426</v>
      </c>
      <c r="S607" s="10"/>
      <c r="T607" s="299"/>
      <c r="U607" s="86">
        <v>24000</v>
      </c>
      <c r="V607" s="174" t="s">
        <v>441</v>
      </c>
      <c r="W607" s="4" t="s">
        <v>122</v>
      </c>
      <c r="X607" s="12"/>
      <c r="Y607" s="13"/>
      <c r="Z607" s="183">
        <v>25806</v>
      </c>
      <c r="AA607" s="15"/>
      <c r="AC607" s="86" t="s">
        <v>1013</v>
      </c>
      <c r="AD607" s="4" t="s">
        <v>125</v>
      </c>
      <c r="AE607" s="10"/>
      <c r="AF607" s="19">
        <f t="shared" si="17"/>
        <v>0</v>
      </c>
      <c r="AI607" s="10"/>
      <c r="AK607" s="4">
        <v>35000</v>
      </c>
      <c r="AL607" s="4" t="s">
        <v>122</v>
      </c>
      <c r="AR607" s="10"/>
      <c r="AS607" s="4">
        <v>52</v>
      </c>
      <c r="AT607" s="4" t="s">
        <v>89</v>
      </c>
      <c r="AV607" s="17">
        <f t="shared" si="62"/>
        <v>9194</v>
      </c>
    </row>
    <row r="608" spans="1:48" ht="15.75" customHeight="1">
      <c r="A608" s="4" t="s">
        <v>1968</v>
      </c>
      <c r="B608" s="4" t="s">
        <v>103</v>
      </c>
      <c r="C608" s="4" t="s">
        <v>104</v>
      </c>
      <c r="D608" s="4" t="s">
        <v>104</v>
      </c>
      <c r="E608" s="4" t="s">
        <v>790</v>
      </c>
      <c r="G608" s="4" t="s">
        <v>1027</v>
      </c>
      <c r="I608" s="4" t="s">
        <v>2427</v>
      </c>
      <c r="J608" s="295">
        <v>43579</v>
      </c>
      <c r="K608" s="152">
        <f t="shared" si="59"/>
        <v>4</v>
      </c>
      <c r="L608" s="4" t="s">
        <v>2428</v>
      </c>
      <c r="M608" s="126">
        <v>43581</v>
      </c>
      <c r="N608" s="4" t="s">
        <v>378</v>
      </c>
      <c r="O608" s="4" t="s">
        <v>2429</v>
      </c>
      <c r="P608" s="126">
        <v>43581</v>
      </c>
      <c r="Q608" s="4" t="s">
        <v>2430</v>
      </c>
      <c r="S608" s="10"/>
      <c r="T608" s="299"/>
      <c r="U608" s="86">
        <v>11000</v>
      </c>
      <c r="V608" s="174" t="s">
        <v>121</v>
      </c>
      <c r="W608" s="4" t="s">
        <v>122</v>
      </c>
      <c r="X608" s="12"/>
      <c r="Y608" s="13"/>
      <c r="Z608" s="183">
        <v>11000</v>
      </c>
      <c r="AA608" s="15"/>
      <c r="AC608" s="86" t="s">
        <v>1013</v>
      </c>
      <c r="AD608" s="4" t="s">
        <v>201</v>
      </c>
      <c r="AE608" s="10"/>
      <c r="AF608" s="19">
        <f t="shared" si="17"/>
        <v>0</v>
      </c>
      <c r="AI608" s="10"/>
      <c r="AK608" s="4">
        <v>17000</v>
      </c>
      <c r="AL608" s="4" t="s">
        <v>122</v>
      </c>
      <c r="AR608" s="10"/>
      <c r="AS608" s="4">
        <v>52</v>
      </c>
      <c r="AT608" s="4" t="s">
        <v>89</v>
      </c>
      <c r="AV608" s="17">
        <f t="shared" si="62"/>
        <v>6000</v>
      </c>
    </row>
    <row r="609" spans="1:48" ht="15.75" customHeight="1">
      <c r="A609" s="4" t="s">
        <v>1968</v>
      </c>
      <c r="B609" s="4" t="s">
        <v>103</v>
      </c>
      <c r="C609" s="4" t="s">
        <v>104</v>
      </c>
      <c r="D609" s="4" t="s">
        <v>104</v>
      </c>
      <c r="E609" s="4" t="s">
        <v>790</v>
      </c>
      <c r="G609" s="4" t="s">
        <v>1388</v>
      </c>
      <c r="I609" s="4" t="s">
        <v>2431</v>
      </c>
      <c r="J609" s="295">
        <v>43581</v>
      </c>
      <c r="K609" s="152">
        <f t="shared" si="59"/>
        <v>4</v>
      </c>
      <c r="L609" s="4" t="s">
        <v>243</v>
      </c>
      <c r="M609" s="126">
        <v>43581</v>
      </c>
      <c r="N609" s="4" t="s">
        <v>1105</v>
      </c>
      <c r="O609" s="4" t="s">
        <v>986</v>
      </c>
      <c r="P609" s="126">
        <v>43584</v>
      </c>
      <c r="Q609" s="4" t="s">
        <v>2432</v>
      </c>
      <c r="S609" s="10"/>
      <c r="T609" s="299"/>
      <c r="U609" s="86">
        <v>45000</v>
      </c>
      <c r="V609" s="174" t="s">
        <v>121</v>
      </c>
      <c r="W609" s="4" t="s">
        <v>122</v>
      </c>
      <c r="X609" s="12"/>
      <c r="Y609" s="13"/>
      <c r="Z609" s="183">
        <v>45000</v>
      </c>
      <c r="AA609" s="15"/>
      <c r="AC609" s="86" t="s">
        <v>1013</v>
      </c>
      <c r="AD609" s="4" t="s">
        <v>125</v>
      </c>
      <c r="AE609" s="10"/>
      <c r="AF609" s="19">
        <f t="shared" si="17"/>
        <v>0</v>
      </c>
      <c r="AI609" s="10"/>
      <c r="AK609" s="4">
        <v>54000</v>
      </c>
      <c r="AL609" s="4" t="s">
        <v>122</v>
      </c>
      <c r="AR609" s="10"/>
      <c r="AS609" s="4">
        <v>52</v>
      </c>
      <c r="AT609" s="4" t="s">
        <v>89</v>
      </c>
      <c r="AV609" s="17">
        <f t="shared" si="62"/>
        <v>9000</v>
      </c>
    </row>
    <row r="610" spans="1:48" ht="15.75" customHeight="1">
      <c r="A610" s="4" t="s">
        <v>1968</v>
      </c>
      <c r="B610" s="4" t="s">
        <v>103</v>
      </c>
      <c r="C610" s="4" t="s">
        <v>104</v>
      </c>
      <c r="D610" s="4" t="s">
        <v>104</v>
      </c>
      <c r="E610" s="4" t="s">
        <v>790</v>
      </c>
      <c r="G610" s="4" t="s">
        <v>1388</v>
      </c>
      <c r="I610" s="4" t="s">
        <v>2433</v>
      </c>
      <c r="J610" s="295">
        <v>43581</v>
      </c>
      <c r="K610" s="152">
        <f t="shared" si="59"/>
        <v>4</v>
      </c>
      <c r="L610" s="4" t="s">
        <v>243</v>
      </c>
      <c r="M610" s="126">
        <v>43581</v>
      </c>
      <c r="N610" s="4" t="s">
        <v>1105</v>
      </c>
      <c r="O610" s="4" t="s">
        <v>319</v>
      </c>
      <c r="P610" s="126">
        <v>43585</v>
      </c>
      <c r="Q610" s="4" t="s">
        <v>2434</v>
      </c>
      <c r="S610" s="10"/>
      <c r="T610" s="299"/>
      <c r="U610" s="86">
        <v>63000</v>
      </c>
      <c r="V610" s="174" t="s">
        <v>441</v>
      </c>
      <c r="W610" s="4" t="s">
        <v>122</v>
      </c>
      <c r="X610" s="12"/>
      <c r="Y610" s="13"/>
      <c r="Z610" s="183">
        <v>67741</v>
      </c>
      <c r="AA610" s="15"/>
      <c r="AC610" s="86" t="s">
        <v>1013</v>
      </c>
      <c r="AD610" s="4" t="s">
        <v>125</v>
      </c>
      <c r="AE610" s="10"/>
      <c r="AF610" s="19">
        <f t="shared" si="17"/>
        <v>0</v>
      </c>
      <c r="AI610" s="10"/>
      <c r="AK610" s="4">
        <v>80000</v>
      </c>
      <c r="AL610" s="4" t="s">
        <v>122</v>
      </c>
      <c r="AR610" s="10"/>
      <c r="AS610" s="4">
        <v>52</v>
      </c>
      <c r="AT610" s="4" t="s">
        <v>89</v>
      </c>
      <c r="AV610" s="17">
        <f t="shared" si="62"/>
        <v>12259</v>
      </c>
    </row>
    <row r="611" spans="1:48" ht="15.75" customHeight="1">
      <c r="A611" s="4" t="s">
        <v>1968</v>
      </c>
      <c r="B611" s="4" t="s">
        <v>103</v>
      </c>
      <c r="C611" s="4" t="s">
        <v>104</v>
      </c>
      <c r="D611" s="4" t="s">
        <v>107</v>
      </c>
      <c r="E611" s="4" t="s">
        <v>790</v>
      </c>
      <c r="G611" s="4" t="s">
        <v>268</v>
      </c>
      <c r="I611" s="4" t="s">
        <v>2435</v>
      </c>
      <c r="J611" s="295">
        <v>43581</v>
      </c>
      <c r="K611" s="152">
        <f t="shared" si="59"/>
        <v>4</v>
      </c>
      <c r="L611" s="4" t="s">
        <v>2436</v>
      </c>
      <c r="M611" s="126">
        <v>43584</v>
      </c>
      <c r="N611" s="4" t="s">
        <v>900</v>
      </c>
      <c r="O611" s="4" t="s">
        <v>1101</v>
      </c>
      <c r="P611" s="126">
        <v>43587</v>
      </c>
      <c r="Q611" s="4" t="s">
        <v>2437</v>
      </c>
      <c r="S611" s="10"/>
      <c r="T611" s="299"/>
      <c r="U611" s="86">
        <v>74000</v>
      </c>
      <c r="V611" s="174" t="s">
        <v>121</v>
      </c>
      <c r="W611" s="4" t="s">
        <v>122</v>
      </c>
      <c r="X611" s="12"/>
      <c r="Y611" s="13"/>
      <c r="Z611" s="183">
        <v>74000</v>
      </c>
      <c r="AA611" s="15"/>
      <c r="AC611" s="86">
        <v>10</v>
      </c>
      <c r="AD611" s="4" t="s">
        <v>125</v>
      </c>
      <c r="AE611" s="10"/>
      <c r="AF611" s="19">
        <f t="shared" si="17"/>
        <v>0</v>
      </c>
      <c r="AI611" s="10"/>
      <c r="AK611" s="4">
        <v>84000</v>
      </c>
      <c r="AL611" s="4" t="s">
        <v>122</v>
      </c>
      <c r="AR611" s="10"/>
      <c r="AS611" s="4">
        <v>52</v>
      </c>
      <c r="AT611" s="4" t="s">
        <v>89</v>
      </c>
      <c r="AV611" s="17">
        <f t="shared" si="62"/>
        <v>10000</v>
      </c>
    </row>
    <row r="612" spans="1:48" ht="15.75" customHeight="1">
      <c r="A612" s="4" t="s">
        <v>1968</v>
      </c>
      <c r="B612" s="4" t="s">
        <v>103</v>
      </c>
      <c r="C612" s="4" t="s">
        <v>104</v>
      </c>
      <c r="D612" s="4" t="s">
        <v>107</v>
      </c>
      <c r="E612" s="4" t="s">
        <v>109</v>
      </c>
      <c r="G612" s="4" t="s">
        <v>268</v>
      </c>
      <c r="I612" s="4" t="s">
        <v>2435</v>
      </c>
      <c r="J612" s="295">
        <v>43581</v>
      </c>
      <c r="K612" s="152">
        <f t="shared" si="59"/>
        <v>4</v>
      </c>
      <c r="L612" s="4" t="s">
        <v>2255</v>
      </c>
      <c r="M612" s="126">
        <v>43582</v>
      </c>
      <c r="N612" s="4" t="s">
        <v>900</v>
      </c>
      <c r="O612" s="4" t="s">
        <v>2438</v>
      </c>
      <c r="P612" s="126">
        <v>43587</v>
      </c>
      <c r="Q612" s="4" t="s">
        <v>2439</v>
      </c>
      <c r="S612" s="10"/>
      <c r="T612" s="299"/>
      <c r="U612" s="86">
        <v>58000</v>
      </c>
      <c r="V612" s="174" t="s">
        <v>441</v>
      </c>
      <c r="W612" s="4" t="s">
        <v>122</v>
      </c>
      <c r="X612" s="12"/>
      <c r="Y612" s="13"/>
      <c r="Z612" s="183">
        <v>62365</v>
      </c>
      <c r="AA612" s="15"/>
      <c r="AC612" s="86">
        <v>10</v>
      </c>
      <c r="AD612" s="4" t="s">
        <v>125</v>
      </c>
      <c r="AE612" s="10"/>
      <c r="AF612" s="19">
        <f t="shared" si="17"/>
        <v>0</v>
      </c>
      <c r="AI612" s="10"/>
      <c r="AK612" s="4">
        <v>72000</v>
      </c>
      <c r="AL612" s="4" t="s">
        <v>122</v>
      </c>
      <c r="AR612" s="10"/>
      <c r="AS612" s="4">
        <v>52</v>
      </c>
      <c r="AT612" s="4" t="s">
        <v>89</v>
      </c>
      <c r="AV612" s="17">
        <f t="shared" si="62"/>
        <v>9635</v>
      </c>
    </row>
    <row r="613" spans="1:48" ht="15.75" customHeight="1">
      <c r="A613" s="4" t="s">
        <v>1968</v>
      </c>
      <c r="B613" s="4" t="s">
        <v>103</v>
      </c>
      <c r="C613" s="4" t="s">
        <v>104</v>
      </c>
      <c r="D613" s="4" t="s">
        <v>107</v>
      </c>
      <c r="E613" s="4" t="s">
        <v>790</v>
      </c>
      <c r="G613" s="4" t="s">
        <v>268</v>
      </c>
      <c r="I613" s="4" t="s">
        <v>2440</v>
      </c>
      <c r="J613" s="295">
        <v>43584</v>
      </c>
      <c r="K613" s="152">
        <f t="shared" si="59"/>
        <v>4</v>
      </c>
      <c r="L613" s="4" t="s">
        <v>2406</v>
      </c>
      <c r="M613" s="4" t="s">
        <v>2441</v>
      </c>
      <c r="N613" s="4" t="s">
        <v>2407</v>
      </c>
      <c r="O613" s="170" t="s">
        <v>2442</v>
      </c>
      <c r="P613" s="126">
        <v>43588</v>
      </c>
      <c r="Q613" s="4" t="s">
        <v>2443</v>
      </c>
      <c r="S613" s="10"/>
      <c r="T613" s="299"/>
      <c r="U613" s="86">
        <v>50000</v>
      </c>
      <c r="V613" s="174" t="s">
        <v>121</v>
      </c>
      <c r="W613" s="4" t="s">
        <v>122</v>
      </c>
      <c r="X613" s="12"/>
      <c r="Y613" s="13"/>
      <c r="Z613" s="183">
        <v>50000</v>
      </c>
      <c r="AA613" s="15"/>
      <c r="AC613" s="86">
        <v>10</v>
      </c>
      <c r="AD613" s="4" t="s">
        <v>125</v>
      </c>
      <c r="AE613" s="10"/>
      <c r="AF613" s="19">
        <f t="shared" si="17"/>
        <v>0</v>
      </c>
      <c r="AI613" s="10"/>
      <c r="AK613" s="4">
        <v>65000</v>
      </c>
      <c r="AL613" s="4" t="s">
        <v>122</v>
      </c>
      <c r="AR613" s="10"/>
      <c r="AS613" s="4">
        <v>52</v>
      </c>
      <c r="AT613" s="4" t="s">
        <v>89</v>
      </c>
      <c r="AV613" s="17">
        <f t="shared" si="62"/>
        <v>15000</v>
      </c>
    </row>
    <row r="614" spans="1:48" ht="15.75" customHeight="1">
      <c r="A614" s="4" t="s">
        <v>1968</v>
      </c>
      <c r="B614" s="4" t="s">
        <v>103</v>
      </c>
      <c r="C614" s="4" t="s">
        <v>1971</v>
      </c>
      <c r="D614" s="4" t="s">
        <v>1970</v>
      </c>
      <c r="E614" s="4" t="s">
        <v>790</v>
      </c>
      <c r="G614" s="4" t="s">
        <v>2038</v>
      </c>
      <c r="I614" s="4" t="s">
        <v>2444</v>
      </c>
      <c r="J614" s="295">
        <v>43578</v>
      </c>
      <c r="K614" s="152">
        <f t="shared" si="59"/>
        <v>4</v>
      </c>
      <c r="L614" s="4" t="s">
        <v>2445</v>
      </c>
      <c r="M614" s="4" t="s">
        <v>2446</v>
      </c>
      <c r="N614" s="4" t="s">
        <v>2447</v>
      </c>
      <c r="O614" s="4" t="s">
        <v>945</v>
      </c>
      <c r="P614" s="126">
        <v>43580</v>
      </c>
      <c r="Q614" s="170" t="s">
        <v>2448</v>
      </c>
      <c r="S614" s="10"/>
      <c r="T614" s="299"/>
      <c r="U614" s="86">
        <v>15000</v>
      </c>
      <c r="V614" s="174" t="s">
        <v>441</v>
      </c>
      <c r="W614" s="4" t="s">
        <v>122</v>
      </c>
      <c r="X614" s="12"/>
      <c r="Y614" s="13"/>
      <c r="Z614" s="183">
        <v>16129</v>
      </c>
      <c r="AA614" s="15"/>
      <c r="AC614" s="86">
        <v>10</v>
      </c>
      <c r="AD614" s="4" t="s">
        <v>125</v>
      </c>
      <c r="AE614" s="10"/>
      <c r="AF614" s="19">
        <f t="shared" si="17"/>
        <v>0</v>
      </c>
      <c r="AI614" s="86">
        <v>131</v>
      </c>
      <c r="AK614" s="4">
        <v>23000</v>
      </c>
      <c r="AL614" s="4" t="s">
        <v>122</v>
      </c>
      <c r="AM614" s="4">
        <v>131</v>
      </c>
      <c r="AR614" s="10"/>
      <c r="AS614" s="4">
        <v>52</v>
      </c>
      <c r="AT614" s="4" t="s">
        <v>89</v>
      </c>
      <c r="AV614" s="17">
        <f t="shared" si="62"/>
        <v>6871</v>
      </c>
    </row>
    <row r="615" spans="1:48" ht="15.75" customHeight="1">
      <c r="A615" s="4" t="s">
        <v>1968</v>
      </c>
      <c r="B615" s="4" t="s">
        <v>103</v>
      </c>
      <c r="C615" s="4" t="s">
        <v>1971</v>
      </c>
      <c r="D615" s="4" t="s">
        <v>1970</v>
      </c>
      <c r="E615" s="4" t="s">
        <v>790</v>
      </c>
      <c r="G615" s="4" t="s">
        <v>2039</v>
      </c>
      <c r="I615" s="4" t="s">
        <v>2449</v>
      </c>
      <c r="J615" s="295">
        <v>43584</v>
      </c>
      <c r="K615" s="152">
        <f t="shared" si="59"/>
        <v>4</v>
      </c>
      <c r="L615" s="4" t="s">
        <v>1389</v>
      </c>
      <c r="M615" s="126">
        <v>43584</v>
      </c>
      <c r="N615" s="4" t="s">
        <v>2447</v>
      </c>
      <c r="O615" s="4" t="s">
        <v>1153</v>
      </c>
      <c r="P615" s="126">
        <v>43591</v>
      </c>
      <c r="Q615" s="4" t="s">
        <v>2450</v>
      </c>
      <c r="S615" s="10"/>
      <c r="T615" s="299"/>
      <c r="U615" s="86">
        <v>45000</v>
      </c>
      <c r="V615" s="174" t="s">
        <v>441</v>
      </c>
      <c r="W615" s="4" t="s">
        <v>122</v>
      </c>
      <c r="X615" s="12"/>
      <c r="Y615" s="13"/>
      <c r="Z615" s="183">
        <v>48387</v>
      </c>
      <c r="AA615" s="15"/>
      <c r="AC615" s="86">
        <v>10</v>
      </c>
      <c r="AD615" s="4" t="s">
        <v>125</v>
      </c>
      <c r="AE615" s="10"/>
      <c r="AF615" s="19">
        <f t="shared" si="17"/>
        <v>0</v>
      </c>
      <c r="AI615" s="10"/>
      <c r="AK615" s="4">
        <v>60000</v>
      </c>
      <c r="AL615" s="4" t="s">
        <v>122</v>
      </c>
      <c r="AR615" s="10"/>
      <c r="AS615" s="4">
        <v>52</v>
      </c>
      <c r="AT615" s="4" t="s">
        <v>89</v>
      </c>
      <c r="AV615" s="17">
        <f t="shared" si="62"/>
        <v>11613</v>
      </c>
    </row>
    <row r="616" spans="1:48" ht="15.75" customHeight="1">
      <c r="K616" s="152">
        <f t="shared" si="59"/>
        <v>1</v>
      </c>
      <c r="S616" s="10"/>
      <c r="T616" s="299"/>
      <c r="U616" s="10"/>
      <c r="V616" s="12"/>
      <c r="X616" s="12"/>
      <c r="Y616" s="13"/>
      <c r="Z616" s="13"/>
      <c r="AA616" s="15"/>
      <c r="AC616" s="10"/>
      <c r="AE616" s="10"/>
      <c r="AF616" s="19">
        <f t="shared" si="17"/>
        <v>0</v>
      </c>
      <c r="AI616" s="10"/>
      <c r="AR616" s="10"/>
      <c r="AV616" s="17">
        <f t="shared" si="62"/>
        <v>0</v>
      </c>
    </row>
    <row r="617" spans="1:48" ht="15.75" customHeight="1">
      <c r="K617" s="152">
        <f t="shared" si="59"/>
        <v>1</v>
      </c>
      <c r="S617" s="10"/>
      <c r="T617" s="299"/>
      <c r="U617" s="10"/>
      <c r="V617" s="12"/>
      <c r="X617" s="12"/>
      <c r="Y617" s="13"/>
      <c r="Z617" s="13"/>
      <c r="AA617" s="15"/>
      <c r="AC617" s="10"/>
      <c r="AE617" s="10"/>
      <c r="AF617" s="19">
        <f t="shared" si="17"/>
        <v>0</v>
      </c>
      <c r="AI617" s="10"/>
      <c r="AR617" s="10"/>
      <c r="AV617" s="17">
        <f t="shared" si="62"/>
        <v>0</v>
      </c>
    </row>
    <row r="618" spans="1:48" ht="15.75" customHeight="1">
      <c r="K618" s="152">
        <f t="shared" si="59"/>
        <v>1</v>
      </c>
      <c r="S618" s="10"/>
      <c r="T618" s="299"/>
      <c r="U618" s="10"/>
      <c r="V618" s="12"/>
      <c r="X618" s="12"/>
      <c r="Y618" s="13"/>
      <c r="Z618" s="13"/>
      <c r="AA618" s="15"/>
      <c r="AC618" s="10"/>
      <c r="AE618" s="10"/>
      <c r="AF618" s="19">
        <f t="shared" si="17"/>
        <v>0</v>
      </c>
      <c r="AI618" s="10"/>
      <c r="AR618" s="10"/>
      <c r="AV618" s="17">
        <f t="shared" si="62"/>
        <v>0</v>
      </c>
    </row>
    <row r="619" spans="1:48" ht="15.75" customHeight="1">
      <c r="K619" s="152">
        <f t="shared" si="59"/>
        <v>1</v>
      </c>
      <c r="S619" s="10"/>
      <c r="T619" s="299"/>
      <c r="U619" s="10"/>
      <c r="V619" s="12"/>
      <c r="X619" s="12"/>
      <c r="Y619" s="13"/>
      <c r="Z619" s="13"/>
      <c r="AA619" s="15"/>
      <c r="AC619" s="10"/>
      <c r="AE619" s="10"/>
      <c r="AF619" s="19">
        <f t="shared" si="17"/>
        <v>0</v>
      </c>
      <c r="AI619" s="10"/>
      <c r="AR619" s="10"/>
    </row>
    <row r="620" spans="1:48" ht="15.75" customHeight="1">
      <c r="K620" s="152">
        <f t="shared" si="59"/>
        <v>1</v>
      </c>
      <c r="S620" s="10"/>
      <c r="T620" s="299"/>
      <c r="U620" s="10"/>
      <c r="V620" s="12"/>
      <c r="X620" s="12"/>
      <c r="Y620" s="13"/>
      <c r="Z620" s="13"/>
      <c r="AA620" s="15"/>
      <c r="AC620" s="10"/>
      <c r="AE620" s="10"/>
      <c r="AF620" s="19">
        <f t="shared" si="17"/>
        <v>0</v>
      </c>
      <c r="AI620" s="10"/>
      <c r="AR620" s="10"/>
    </row>
    <row r="621" spans="1:48" ht="15.75" customHeight="1">
      <c r="K621" s="152">
        <f t="shared" si="59"/>
        <v>1</v>
      </c>
      <c r="S621" s="10"/>
      <c r="T621" s="299"/>
      <c r="U621" s="10"/>
      <c r="V621" s="12"/>
      <c r="X621" s="12"/>
      <c r="Y621" s="13"/>
      <c r="Z621" s="13"/>
      <c r="AA621" s="15"/>
      <c r="AC621" s="10"/>
      <c r="AE621" s="10"/>
      <c r="AF621" s="19">
        <f t="shared" si="17"/>
        <v>0</v>
      </c>
      <c r="AI621" s="10"/>
      <c r="AR621" s="10"/>
    </row>
    <row r="622" spans="1:48" ht="15.75" customHeight="1">
      <c r="K622" s="152">
        <f t="shared" si="59"/>
        <v>1</v>
      </c>
      <c r="S622" s="10"/>
      <c r="T622" s="299"/>
      <c r="U622" s="10"/>
      <c r="V622" s="12"/>
      <c r="X622" s="12"/>
      <c r="Y622" s="13"/>
      <c r="Z622" s="13"/>
      <c r="AA622" s="15"/>
      <c r="AC622" s="10"/>
      <c r="AE622" s="10"/>
      <c r="AF622" s="19">
        <f t="shared" si="17"/>
        <v>0</v>
      </c>
      <c r="AI622" s="10"/>
      <c r="AR622" s="10"/>
    </row>
    <row r="623" spans="1:48" ht="15.75" customHeight="1">
      <c r="K623" s="152">
        <f t="shared" si="59"/>
        <v>1</v>
      </c>
      <c r="S623" s="10"/>
      <c r="T623" s="299"/>
      <c r="U623" s="10"/>
      <c r="V623" s="12"/>
      <c r="X623" s="12"/>
      <c r="Y623" s="13"/>
      <c r="Z623" s="13"/>
      <c r="AA623" s="15"/>
      <c r="AC623" s="10"/>
      <c r="AE623" s="10"/>
      <c r="AF623" s="19">
        <f t="shared" si="17"/>
        <v>0</v>
      </c>
      <c r="AI623" s="10"/>
      <c r="AR623" s="10"/>
    </row>
    <row r="624" spans="1:48" ht="15.75" customHeight="1">
      <c r="K624" s="152">
        <f t="shared" si="59"/>
        <v>1</v>
      </c>
      <c r="S624" s="10"/>
      <c r="T624" s="299"/>
      <c r="U624" s="10"/>
      <c r="V624" s="12"/>
      <c r="X624" s="12"/>
      <c r="Y624" s="13"/>
      <c r="Z624" s="13"/>
      <c r="AA624" s="15"/>
      <c r="AC624" s="10"/>
      <c r="AE624" s="10"/>
      <c r="AF624" s="19">
        <f t="shared" si="17"/>
        <v>0</v>
      </c>
      <c r="AI624" s="10"/>
      <c r="AR624" s="10"/>
    </row>
    <row r="625" spans="11:44" ht="15.75" customHeight="1">
      <c r="K625" s="152">
        <f t="shared" si="59"/>
        <v>1</v>
      </c>
      <c r="S625" s="10"/>
      <c r="T625" s="299"/>
      <c r="U625" s="10"/>
      <c r="V625" s="12"/>
      <c r="X625" s="12"/>
      <c r="Y625" s="13"/>
      <c r="Z625" s="13"/>
      <c r="AA625" s="15"/>
      <c r="AC625" s="10"/>
      <c r="AE625" s="10"/>
      <c r="AF625" s="19">
        <f t="shared" si="17"/>
        <v>0</v>
      </c>
      <c r="AI625" s="10"/>
      <c r="AR625" s="10"/>
    </row>
    <row r="626" spans="11:44" ht="15.75" customHeight="1">
      <c r="K626" s="152">
        <f t="shared" si="59"/>
        <v>1</v>
      </c>
      <c r="S626" s="10"/>
      <c r="T626" s="299"/>
      <c r="U626" s="10"/>
      <c r="V626" s="12"/>
      <c r="X626" s="12"/>
      <c r="Y626" s="13"/>
      <c r="Z626" s="13"/>
      <c r="AA626" s="15"/>
      <c r="AC626" s="10"/>
      <c r="AE626" s="10"/>
      <c r="AF626" s="19">
        <f t="shared" si="17"/>
        <v>0</v>
      </c>
      <c r="AI626" s="10"/>
      <c r="AR626" s="10"/>
    </row>
    <row r="627" spans="11:44" ht="15.75" customHeight="1">
      <c r="K627" s="152">
        <f t="shared" si="59"/>
        <v>1</v>
      </c>
      <c r="S627" s="10"/>
      <c r="T627" s="299"/>
      <c r="U627" s="10"/>
      <c r="V627" s="12"/>
      <c r="X627" s="12"/>
      <c r="Y627" s="13"/>
      <c r="Z627" s="13"/>
      <c r="AA627" s="15"/>
      <c r="AC627" s="10"/>
      <c r="AE627" s="10"/>
      <c r="AF627" s="19">
        <f t="shared" si="17"/>
        <v>0</v>
      </c>
      <c r="AI627" s="10"/>
      <c r="AR627" s="10"/>
    </row>
    <row r="628" spans="11:44" ht="15.75" customHeight="1">
      <c r="K628" s="152">
        <f t="shared" si="59"/>
        <v>1</v>
      </c>
      <c r="S628" s="10"/>
      <c r="T628" s="299"/>
      <c r="U628" s="10"/>
      <c r="V628" s="12"/>
      <c r="X628" s="12"/>
      <c r="Y628" s="13"/>
      <c r="Z628" s="13"/>
      <c r="AA628" s="15"/>
      <c r="AC628" s="10"/>
      <c r="AE628" s="10"/>
      <c r="AF628" s="19">
        <f t="shared" si="17"/>
        <v>0</v>
      </c>
      <c r="AI628" s="10"/>
      <c r="AR628" s="10"/>
    </row>
    <row r="629" spans="11:44" ht="15.75" customHeight="1">
      <c r="K629" s="152">
        <f t="shared" si="59"/>
        <v>1</v>
      </c>
      <c r="S629" s="10"/>
      <c r="T629" s="299"/>
      <c r="U629" s="10"/>
      <c r="V629" s="12"/>
      <c r="X629" s="12"/>
      <c r="Y629" s="13"/>
      <c r="Z629" s="13"/>
      <c r="AA629" s="15"/>
      <c r="AC629" s="10"/>
      <c r="AE629" s="10"/>
      <c r="AF629" s="19">
        <f t="shared" si="17"/>
        <v>0</v>
      </c>
      <c r="AI629" s="10"/>
      <c r="AR629" s="10"/>
    </row>
    <row r="630" spans="11:44" ht="15.75" customHeight="1">
      <c r="K630" s="152">
        <f t="shared" si="59"/>
        <v>1</v>
      </c>
      <c r="S630" s="10"/>
      <c r="T630" s="299"/>
      <c r="U630" s="10"/>
      <c r="V630" s="12"/>
      <c r="X630" s="12"/>
      <c r="Y630" s="13"/>
      <c r="Z630" s="13"/>
      <c r="AA630" s="15"/>
      <c r="AC630" s="10"/>
      <c r="AE630" s="10"/>
      <c r="AF630" s="19">
        <f t="shared" si="17"/>
        <v>0</v>
      </c>
      <c r="AI630" s="10"/>
      <c r="AR630" s="10"/>
    </row>
    <row r="631" spans="11:44" ht="15.75" customHeight="1">
      <c r="K631" s="152">
        <f t="shared" si="59"/>
        <v>1</v>
      </c>
      <c r="S631" s="10"/>
      <c r="T631" s="299"/>
      <c r="U631" s="10"/>
      <c r="V631" s="12"/>
      <c r="X631" s="12"/>
      <c r="Y631" s="13"/>
      <c r="Z631" s="13"/>
      <c r="AA631" s="15"/>
      <c r="AC631" s="10"/>
      <c r="AE631" s="10"/>
      <c r="AF631" s="19">
        <f t="shared" si="17"/>
        <v>0</v>
      </c>
      <c r="AI631" s="10"/>
      <c r="AR631" s="10"/>
    </row>
    <row r="632" spans="11:44" ht="15.75" customHeight="1">
      <c r="K632" s="152">
        <f t="shared" si="59"/>
        <v>1</v>
      </c>
      <c r="S632" s="10"/>
      <c r="T632" s="299"/>
      <c r="U632" s="10"/>
      <c r="V632" s="12"/>
      <c r="X632" s="12"/>
      <c r="Y632" s="13"/>
      <c r="Z632" s="13"/>
      <c r="AA632" s="15"/>
      <c r="AC632" s="10"/>
      <c r="AE632" s="10"/>
      <c r="AF632" s="19">
        <f t="shared" si="17"/>
        <v>0</v>
      </c>
      <c r="AI632" s="10"/>
      <c r="AR632" s="10"/>
    </row>
    <row r="633" spans="11:44" ht="15.75" customHeight="1">
      <c r="K633" s="152">
        <f t="shared" si="59"/>
        <v>1</v>
      </c>
      <c r="S633" s="10"/>
      <c r="T633" s="299"/>
      <c r="U633" s="10"/>
      <c r="V633" s="12"/>
      <c r="X633" s="12"/>
      <c r="Y633" s="13"/>
      <c r="Z633" s="13"/>
      <c r="AA633" s="15"/>
      <c r="AC633" s="10"/>
      <c r="AE633" s="10"/>
      <c r="AF633" s="19">
        <f t="shared" si="17"/>
        <v>0</v>
      </c>
      <c r="AI633" s="10"/>
      <c r="AR633" s="10"/>
    </row>
    <row r="634" spans="11:44" ht="15.75" customHeight="1">
      <c r="K634" s="152">
        <f t="shared" si="59"/>
        <v>1</v>
      </c>
      <c r="S634" s="10"/>
      <c r="T634" s="299"/>
      <c r="U634" s="10"/>
      <c r="V634" s="12"/>
      <c r="X634" s="12"/>
      <c r="Y634" s="13"/>
      <c r="Z634" s="13"/>
      <c r="AA634" s="15"/>
      <c r="AC634" s="10"/>
      <c r="AE634" s="10"/>
      <c r="AF634" s="19">
        <f t="shared" si="17"/>
        <v>0</v>
      </c>
      <c r="AI634" s="10"/>
      <c r="AR634" s="10"/>
    </row>
    <row r="635" spans="11:44" ht="15.75" customHeight="1">
      <c r="K635" s="152">
        <f t="shared" si="59"/>
        <v>1</v>
      </c>
      <c r="S635" s="10"/>
      <c r="T635" s="299"/>
      <c r="U635" s="10"/>
      <c r="V635" s="12"/>
      <c r="X635" s="12"/>
      <c r="Y635" s="13"/>
      <c r="Z635" s="13"/>
      <c r="AA635" s="15"/>
      <c r="AC635" s="10"/>
      <c r="AE635" s="10"/>
      <c r="AF635" s="19">
        <f t="shared" si="17"/>
        <v>0</v>
      </c>
      <c r="AI635" s="10"/>
      <c r="AR635" s="10"/>
    </row>
    <row r="636" spans="11:44" ht="15.75" customHeight="1">
      <c r="K636" s="152">
        <f t="shared" si="59"/>
        <v>1</v>
      </c>
      <c r="S636" s="10"/>
      <c r="T636" s="299"/>
      <c r="U636" s="10"/>
      <c r="V636" s="12"/>
      <c r="X636" s="12"/>
      <c r="Y636" s="13"/>
      <c r="Z636" s="13"/>
      <c r="AA636" s="15"/>
      <c r="AC636" s="10"/>
      <c r="AE636" s="10"/>
      <c r="AF636" s="19">
        <f t="shared" si="17"/>
        <v>0</v>
      </c>
      <c r="AI636" s="10"/>
      <c r="AR636" s="10"/>
    </row>
    <row r="637" spans="11:44" ht="15.75" customHeight="1">
      <c r="K637" s="152">
        <f t="shared" si="59"/>
        <v>1</v>
      </c>
      <c r="S637" s="10"/>
      <c r="T637" s="299"/>
      <c r="U637" s="10"/>
      <c r="V637" s="12"/>
      <c r="X637" s="12"/>
      <c r="Y637" s="13"/>
      <c r="Z637" s="13"/>
      <c r="AA637" s="15"/>
      <c r="AC637" s="10"/>
      <c r="AE637" s="10"/>
      <c r="AF637" s="19">
        <f t="shared" si="17"/>
        <v>0</v>
      </c>
      <c r="AI637" s="10"/>
      <c r="AR637" s="10"/>
    </row>
    <row r="638" spans="11:44" ht="15.75" customHeight="1">
      <c r="K638" s="152">
        <f t="shared" si="59"/>
        <v>1</v>
      </c>
      <c r="S638" s="10"/>
      <c r="T638" s="299"/>
      <c r="U638" s="10"/>
      <c r="V638" s="12"/>
      <c r="X638" s="12"/>
      <c r="Y638" s="13"/>
      <c r="Z638" s="13"/>
      <c r="AA638" s="15"/>
      <c r="AC638" s="10"/>
      <c r="AE638" s="10"/>
      <c r="AF638" s="19">
        <f t="shared" si="17"/>
        <v>0</v>
      </c>
      <c r="AI638" s="10"/>
      <c r="AR638" s="10"/>
    </row>
    <row r="639" spans="11:44" ht="15.75" customHeight="1">
      <c r="K639" s="152">
        <f t="shared" si="59"/>
        <v>1</v>
      </c>
      <c r="S639" s="10"/>
      <c r="T639" s="299"/>
      <c r="U639" s="10"/>
      <c r="V639" s="12"/>
      <c r="X639" s="12"/>
      <c r="Y639" s="13"/>
      <c r="Z639" s="13"/>
      <c r="AA639" s="15"/>
      <c r="AC639" s="10"/>
      <c r="AE639" s="10"/>
      <c r="AF639" s="19">
        <f t="shared" si="17"/>
        <v>0</v>
      </c>
      <c r="AI639" s="10"/>
      <c r="AR639" s="10"/>
    </row>
    <row r="640" spans="11:44" ht="15.75" customHeight="1">
      <c r="K640" s="152">
        <f t="shared" si="59"/>
        <v>1</v>
      </c>
      <c r="S640" s="10"/>
      <c r="T640" s="299"/>
      <c r="U640" s="10"/>
      <c r="V640" s="12"/>
      <c r="X640" s="12"/>
      <c r="Y640" s="13"/>
      <c r="Z640" s="13"/>
      <c r="AA640" s="15"/>
      <c r="AC640" s="10"/>
      <c r="AE640" s="10"/>
      <c r="AF640" s="19">
        <f t="shared" si="17"/>
        <v>0</v>
      </c>
      <c r="AI640" s="10"/>
      <c r="AR640" s="10"/>
    </row>
    <row r="641" spans="11:44" ht="15.75" customHeight="1">
      <c r="K641" s="152">
        <f t="shared" si="59"/>
        <v>1</v>
      </c>
      <c r="S641" s="10"/>
      <c r="T641" s="299"/>
      <c r="U641" s="10"/>
      <c r="V641" s="12"/>
      <c r="X641" s="12"/>
      <c r="Y641" s="13"/>
      <c r="Z641" s="13"/>
      <c r="AA641" s="15"/>
      <c r="AC641" s="10"/>
      <c r="AE641" s="10"/>
      <c r="AF641" s="19">
        <f t="shared" si="17"/>
        <v>0</v>
      </c>
      <c r="AI641" s="10"/>
      <c r="AR641" s="10"/>
    </row>
    <row r="642" spans="11:44" ht="15.75" customHeight="1">
      <c r="K642" s="152">
        <f t="shared" si="59"/>
        <v>1</v>
      </c>
      <c r="S642" s="10"/>
      <c r="T642" s="299"/>
      <c r="U642" s="10"/>
      <c r="V642" s="12"/>
      <c r="X642" s="12"/>
      <c r="Y642" s="13"/>
      <c r="Z642" s="13"/>
      <c r="AA642" s="15"/>
      <c r="AC642" s="10"/>
      <c r="AE642" s="10"/>
      <c r="AF642" s="19">
        <f t="shared" si="17"/>
        <v>0</v>
      </c>
      <c r="AI642" s="10"/>
      <c r="AR642" s="10"/>
    </row>
    <row r="643" spans="11:44" ht="15.75" customHeight="1">
      <c r="K643" s="152">
        <f t="shared" si="59"/>
        <v>1</v>
      </c>
      <c r="S643" s="10"/>
      <c r="T643" s="299"/>
      <c r="U643" s="10"/>
      <c r="V643" s="12"/>
      <c r="X643" s="12"/>
      <c r="Y643" s="13"/>
      <c r="Z643" s="13"/>
      <c r="AA643" s="15"/>
      <c r="AC643" s="10"/>
      <c r="AE643" s="10"/>
      <c r="AF643" s="19">
        <f t="shared" si="17"/>
        <v>0</v>
      </c>
      <c r="AI643" s="10"/>
      <c r="AR643" s="10"/>
    </row>
    <row r="644" spans="11:44" ht="15.75" customHeight="1">
      <c r="K644" s="152">
        <f t="shared" si="59"/>
        <v>1</v>
      </c>
      <c r="S644" s="10"/>
      <c r="T644" s="299"/>
      <c r="U644" s="10"/>
      <c r="V644" s="12"/>
      <c r="X644" s="12"/>
      <c r="Y644" s="13"/>
      <c r="Z644" s="13"/>
      <c r="AA644" s="15"/>
      <c r="AC644" s="10"/>
      <c r="AE644" s="10"/>
      <c r="AF644" s="19">
        <f t="shared" si="17"/>
        <v>0</v>
      </c>
      <c r="AI644" s="10"/>
      <c r="AR644" s="10"/>
    </row>
    <row r="645" spans="11:44" ht="15.75" customHeight="1">
      <c r="K645" s="152">
        <f t="shared" si="59"/>
        <v>1</v>
      </c>
      <c r="S645" s="10"/>
      <c r="T645" s="299"/>
      <c r="U645" s="10"/>
      <c r="V645" s="12"/>
      <c r="X645" s="12"/>
      <c r="Y645" s="13"/>
      <c r="Z645" s="13"/>
      <c r="AA645" s="15"/>
      <c r="AC645" s="10"/>
      <c r="AE645" s="10"/>
      <c r="AF645" s="19">
        <f t="shared" si="17"/>
        <v>0</v>
      </c>
      <c r="AI645" s="10"/>
      <c r="AR645" s="10"/>
    </row>
    <row r="646" spans="11:44" ht="15.75" customHeight="1">
      <c r="K646" s="152">
        <f t="shared" si="59"/>
        <v>1</v>
      </c>
      <c r="S646" s="10"/>
      <c r="T646" s="299"/>
      <c r="U646" s="10"/>
      <c r="V646" s="12"/>
      <c r="X646" s="12"/>
      <c r="Y646" s="13"/>
      <c r="Z646" s="13"/>
      <c r="AA646" s="15"/>
      <c r="AC646" s="10"/>
      <c r="AE646" s="10"/>
      <c r="AF646" s="19">
        <f t="shared" si="17"/>
        <v>0</v>
      </c>
      <c r="AI646" s="10"/>
      <c r="AR646" s="10"/>
    </row>
    <row r="647" spans="11:44" ht="15.75" customHeight="1">
      <c r="K647" s="152">
        <f t="shared" si="59"/>
        <v>1</v>
      </c>
      <c r="S647" s="10"/>
      <c r="T647" s="299"/>
      <c r="U647" s="10"/>
      <c r="V647" s="12"/>
      <c r="X647" s="12"/>
      <c r="Y647" s="13"/>
      <c r="Z647" s="13"/>
      <c r="AA647" s="15"/>
      <c r="AC647" s="10"/>
      <c r="AE647" s="10"/>
      <c r="AF647" s="19">
        <f t="shared" si="17"/>
        <v>0</v>
      </c>
      <c r="AI647" s="10"/>
      <c r="AR647" s="10"/>
    </row>
    <row r="648" spans="11:44" ht="15.75" customHeight="1">
      <c r="K648" s="152">
        <f t="shared" si="59"/>
        <v>1</v>
      </c>
      <c r="S648" s="10"/>
      <c r="T648" s="299"/>
      <c r="U648" s="10"/>
      <c r="V648" s="12"/>
      <c r="X648" s="12"/>
      <c r="Y648" s="13"/>
      <c r="Z648" s="13"/>
      <c r="AA648" s="15"/>
      <c r="AC648" s="10"/>
      <c r="AE648" s="10"/>
      <c r="AF648" s="19">
        <f t="shared" si="17"/>
        <v>0</v>
      </c>
      <c r="AI648" s="10"/>
      <c r="AR648" s="10"/>
    </row>
    <row r="649" spans="11:44" ht="15.75" customHeight="1">
      <c r="K649" s="152">
        <f t="shared" si="59"/>
        <v>1</v>
      </c>
      <c r="S649" s="10"/>
      <c r="T649" s="299"/>
      <c r="U649" s="10"/>
      <c r="V649" s="12"/>
      <c r="X649" s="12"/>
      <c r="Y649" s="13"/>
      <c r="Z649" s="13"/>
      <c r="AA649" s="15"/>
      <c r="AC649" s="10"/>
      <c r="AE649" s="10"/>
      <c r="AF649" s="19">
        <f t="shared" si="17"/>
        <v>0</v>
      </c>
      <c r="AI649" s="10"/>
      <c r="AR649" s="10"/>
    </row>
    <row r="650" spans="11:44" ht="15.75" customHeight="1">
      <c r="K650" s="152">
        <f t="shared" si="59"/>
        <v>1</v>
      </c>
      <c r="S650" s="10"/>
      <c r="T650" s="299"/>
      <c r="U650" s="10"/>
      <c r="V650" s="12"/>
      <c r="X650" s="12"/>
      <c r="Y650" s="13"/>
      <c r="Z650" s="13"/>
      <c r="AA650" s="15"/>
      <c r="AC650" s="10"/>
      <c r="AE650" s="10"/>
      <c r="AF650" s="19">
        <f t="shared" si="17"/>
        <v>0</v>
      </c>
      <c r="AI650" s="10"/>
      <c r="AR650" s="10"/>
    </row>
    <row r="651" spans="11:44" ht="15.75" customHeight="1">
      <c r="K651" s="152">
        <f t="shared" si="59"/>
        <v>1</v>
      </c>
      <c r="S651" s="10"/>
      <c r="T651" s="299"/>
      <c r="U651" s="10"/>
      <c r="V651" s="12"/>
      <c r="X651" s="12"/>
      <c r="Y651" s="13"/>
      <c r="Z651" s="13"/>
      <c r="AA651" s="15"/>
      <c r="AC651" s="10"/>
      <c r="AE651" s="10"/>
      <c r="AI651" s="10"/>
      <c r="AR651" s="10"/>
    </row>
    <row r="652" spans="11:44" ht="15.75" customHeight="1">
      <c r="K652" s="152">
        <f t="shared" si="59"/>
        <v>1</v>
      </c>
      <c r="S652" s="10"/>
      <c r="T652" s="299"/>
      <c r="U652" s="10"/>
      <c r="V652" s="12"/>
      <c r="X652" s="12"/>
      <c r="Y652" s="13"/>
      <c r="Z652" s="13"/>
      <c r="AA652" s="15"/>
      <c r="AC652" s="10"/>
      <c r="AE652" s="10"/>
      <c r="AI652" s="10"/>
      <c r="AR652" s="10"/>
    </row>
    <row r="653" spans="11:44" ht="15.75" customHeight="1">
      <c r="K653" s="152">
        <f t="shared" si="59"/>
        <v>1</v>
      </c>
      <c r="S653" s="10"/>
      <c r="T653" s="299"/>
      <c r="U653" s="10"/>
      <c r="V653" s="12"/>
      <c r="X653" s="12"/>
      <c r="Y653" s="13"/>
      <c r="Z653" s="13"/>
      <c r="AA653" s="15"/>
      <c r="AC653" s="10"/>
      <c r="AE653" s="10"/>
      <c r="AI653" s="10"/>
      <c r="AR653" s="10"/>
    </row>
    <row r="654" spans="11:44" ht="15.75" customHeight="1">
      <c r="K654" s="152">
        <f t="shared" si="59"/>
        <v>1</v>
      </c>
      <c r="S654" s="10"/>
      <c r="T654" s="299"/>
      <c r="U654" s="10"/>
      <c r="V654" s="12"/>
      <c r="X654" s="12"/>
      <c r="Y654" s="13"/>
      <c r="Z654" s="13"/>
      <c r="AA654" s="15"/>
      <c r="AC654" s="10"/>
      <c r="AE654" s="10"/>
      <c r="AI654" s="10"/>
      <c r="AR654" s="10"/>
    </row>
    <row r="655" spans="11:44" ht="15.75" customHeight="1">
      <c r="K655" s="152">
        <f t="shared" si="59"/>
        <v>1</v>
      </c>
      <c r="S655" s="10"/>
      <c r="T655" s="299"/>
      <c r="U655" s="10"/>
      <c r="V655" s="12"/>
      <c r="X655" s="12"/>
      <c r="Y655" s="13"/>
      <c r="Z655" s="13"/>
      <c r="AA655" s="15"/>
      <c r="AC655" s="10"/>
      <c r="AE655" s="10"/>
      <c r="AI655" s="10"/>
      <c r="AR655" s="10"/>
    </row>
    <row r="656" spans="11:44" ht="15.75" customHeight="1">
      <c r="K656" s="152">
        <f t="shared" si="59"/>
        <v>1</v>
      </c>
      <c r="S656" s="10"/>
      <c r="T656" s="299"/>
      <c r="U656" s="10"/>
      <c r="V656" s="12"/>
      <c r="X656" s="12"/>
      <c r="Y656" s="13"/>
      <c r="Z656" s="13"/>
      <c r="AA656" s="15"/>
      <c r="AC656" s="10"/>
      <c r="AE656" s="10"/>
      <c r="AI656" s="10"/>
      <c r="AR656" s="10"/>
    </row>
    <row r="657" spans="11:44" ht="15.75" customHeight="1">
      <c r="K657" s="152">
        <f t="shared" si="59"/>
        <v>1</v>
      </c>
      <c r="S657" s="10"/>
      <c r="T657" s="299"/>
      <c r="U657" s="10"/>
      <c r="V657" s="12"/>
      <c r="X657" s="12"/>
      <c r="Y657" s="13"/>
      <c r="Z657" s="13"/>
      <c r="AA657" s="15"/>
      <c r="AC657" s="10"/>
      <c r="AE657" s="10"/>
      <c r="AI657" s="10"/>
      <c r="AR657" s="10"/>
    </row>
    <row r="658" spans="11:44" ht="15.75" customHeight="1">
      <c r="K658" s="152">
        <f t="shared" si="59"/>
        <v>1</v>
      </c>
      <c r="S658" s="10"/>
      <c r="T658" s="299"/>
      <c r="U658" s="10"/>
      <c r="V658" s="12"/>
      <c r="X658" s="12"/>
      <c r="Y658" s="13"/>
      <c r="Z658" s="13"/>
      <c r="AA658" s="15"/>
      <c r="AC658" s="10"/>
      <c r="AE658" s="10"/>
      <c r="AI658" s="10"/>
      <c r="AR658" s="10"/>
    </row>
    <row r="659" spans="11:44" ht="15.75" customHeight="1">
      <c r="K659" s="152">
        <f t="shared" si="59"/>
        <v>1</v>
      </c>
      <c r="S659" s="10"/>
      <c r="T659" s="299"/>
      <c r="U659" s="10"/>
      <c r="V659" s="12"/>
      <c r="X659" s="12"/>
      <c r="Y659" s="13"/>
      <c r="Z659" s="13"/>
      <c r="AA659" s="15"/>
      <c r="AC659" s="10"/>
      <c r="AE659" s="10"/>
      <c r="AI659" s="10"/>
      <c r="AR659" s="10"/>
    </row>
    <row r="660" spans="11:44" ht="15.75" customHeight="1">
      <c r="K660" s="152">
        <f t="shared" si="59"/>
        <v>1</v>
      </c>
      <c r="S660" s="10"/>
      <c r="T660" s="299"/>
      <c r="U660" s="10"/>
      <c r="V660" s="12"/>
      <c r="X660" s="12"/>
      <c r="Y660" s="13"/>
      <c r="Z660" s="13"/>
      <c r="AA660" s="15"/>
      <c r="AC660" s="10"/>
      <c r="AE660" s="10"/>
      <c r="AI660" s="10"/>
      <c r="AR660" s="10"/>
    </row>
    <row r="661" spans="11:44" ht="15.75" customHeight="1">
      <c r="K661" s="152">
        <f t="shared" si="59"/>
        <v>1</v>
      </c>
      <c r="S661" s="10"/>
      <c r="T661" s="299"/>
      <c r="U661" s="10"/>
      <c r="V661" s="12"/>
      <c r="X661" s="12"/>
      <c r="Y661" s="13"/>
      <c r="Z661" s="13"/>
      <c r="AA661" s="15"/>
      <c r="AC661" s="10"/>
      <c r="AE661" s="10"/>
      <c r="AI661" s="10"/>
      <c r="AR661" s="10"/>
    </row>
    <row r="662" spans="11:44" ht="15.75" customHeight="1">
      <c r="K662" s="152">
        <f t="shared" si="59"/>
        <v>1</v>
      </c>
      <c r="S662" s="10"/>
      <c r="T662" s="299"/>
      <c r="U662" s="10"/>
      <c r="V662" s="12"/>
      <c r="X662" s="12"/>
      <c r="Y662" s="13"/>
      <c r="Z662" s="13"/>
      <c r="AA662" s="15"/>
      <c r="AC662" s="10"/>
      <c r="AE662" s="10"/>
      <c r="AI662" s="10"/>
      <c r="AR662" s="10"/>
    </row>
    <row r="663" spans="11:44" ht="15.75" customHeight="1">
      <c r="K663" s="152">
        <f t="shared" si="59"/>
        <v>1</v>
      </c>
      <c r="S663" s="10"/>
      <c r="T663" s="299"/>
      <c r="U663" s="10"/>
      <c r="V663" s="12"/>
      <c r="X663" s="12"/>
      <c r="Y663" s="13"/>
      <c r="Z663" s="13"/>
      <c r="AA663" s="15"/>
      <c r="AC663" s="10"/>
      <c r="AE663" s="10"/>
      <c r="AI663" s="10"/>
      <c r="AR663" s="10"/>
    </row>
    <row r="664" spans="11:44" ht="15.75" customHeight="1">
      <c r="K664" s="152">
        <f t="shared" si="59"/>
        <v>1</v>
      </c>
      <c r="S664" s="10"/>
      <c r="T664" s="299"/>
      <c r="U664" s="10"/>
      <c r="V664" s="12"/>
      <c r="X664" s="12"/>
      <c r="Y664" s="13"/>
      <c r="Z664" s="13"/>
      <c r="AA664" s="15"/>
      <c r="AC664" s="10"/>
      <c r="AE664" s="10"/>
      <c r="AI664" s="10"/>
      <c r="AR664" s="10"/>
    </row>
    <row r="665" spans="11:44" ht="15.75" customHeight="1">
      <c r="K665" s="152">
        <f t="shared" si="59"/>
        <v>1</v>
      </c>
      <c r="S665" s="10"/>
      <c r="T665" s="299"/>
      <c r="U665" s="10"/>
      <c r="V665" s="12"/>
      <c r="X665" s="12"/>
      <c r="Y665" s="13"/>
      <c r="Z665" s="13"/>
      <c r="AA665" s="15"/>
      <c r="AC665" s="10"/>
      <c r="AE665" s="10"/>
      <c r="AI665" s="10"/>
      <c r="AR665" s="10"/>
    </row>
    <row r="666" spans="11:44" ht="15.75" customHeight="1">
      <c r="K666" s="152">
        <f t="shared" si="59"/>
        <v>1</v>
      </c>
      <c r="S666" s="10"/>
      <c r="T666" s="299"/>
      <c r="U666" s="10"/>
      <c r="V666" s="12"/>
      <c r="X666" s="12"/>
      <c r="Y666" s="13"/>
      <c r="Z666" s="13"/>
      <c r="AA666" s="15"/>
      <c r="AC666" s="10"/>
      <c r="AE666" s="10"/>
      <c r="AI666" s="10"/>
      <c r="AR666" s="10"/>
    </row>
    <row r="667" spans="11:44" ht="15.75" customHeight="1">
      <c r="K667" s="152">
        <f t="shared" si="59"/>
        <v>1</v>
      </c>
      <c r="S667" s="10"/>
      <c r="T667" s="299"/>
      <c r="U667" s="10"/>
      <c r="V667" s="12"/>
      <c r="X667" s="12"/>
      <c r="Y667" s="13"/>
      <c r="Z667" s="13"/>
      <c r="AA667" s="15"/>
      <c r="AC667" s="10"/>
      <c r="AE667" s="10"/>
      <c r="AI667" s="10"/>
      <c r="AR667" s="10"/>
    </row>
    <row r="668" spans="11:44" ht="15.75" customHeight="1">
      <c r="K668" s="152">
        <f t="shared" si="59"/>
        <v>1</v>
      </c>
      <c r="S668" s="10"/>
      <c r="T668" s="299"/>
      <c r="U668" s="10"/>
      <c r="V668" s="12"/>
      <c r="X668" s="12"/>
      <c r="Y668" s="13"/>
      <c r="Z668" s="13"/>
      <c r="AA668" s="15"/>
      <c r="AC668" s="10"/>
      <c r="AE668" s="10"/>
      <c r="AI668" s="10"/>
      <c r="AR668" s="10"/>
    </row>
    <row r="669" spans="11:44" ht="15.75" customHeight="1">
      <c r="K669" s="152">
        <f t="shared" si="59"/>
        <v>1</v>
      </c>
      <c r="S669" s="10"/>
      <c r="T669" s="299"/>
      <c r="U669" s="10"/>
      <c r="V669" s="12"/>
      <c r="X669" s="12"/>
      <c r="Y669" s="13"/>
      <c r="Z669" s="13"/>
      <c r="AA669" s="15"/>
      <c r="AC669" s="10"/>
      <c r="AE669" s="10"/>
      <c r="AI669" s="10"/>
      <c r="AR669" s="10"/>
    </row>
    <row r="670" spans="11:44" ht="15.75" customHeight="1">
      <c r="K670" s="152">
        <f t="shared" si="59"/>
        <v>1</v>
      </c>
      <c r="S670" s="10"/>
      <c r="T670" s="299"/>
      <c r="U670" s="10"/>
      <c r="V670" s="12"/>
      <c r="X670" s="12"/>
      <c r="Y670" s="13"/>
      <c r="Z670" s="13"/>
      <c r="AA670" s="15"/>
      <c r="AC670" s="10"/>
      <c r="AE670" s="10"/>
      <c r="AI670" s="10"/>
      <c r="AR670" s="10"/>
    </row>
    <row r="671" spans="11:44" ht="15.75" customHeight="1">
      <c r="K671" s="152">
        <f t="shared" si="59"/>
        <v>1</v>
      </c>
      <c r="S671" s="10"/>
      <c r="T671" s="299"/>
      <c r="U671" s="10"/>
      <c r="V671" s="12"/>
      <c r="X671" s="12"/>
      <c r="Y671" s="13"/>
      <c r="Z671" s="13"/>
      <c r="AA671" s="15"/>
      <c r="AC671" s="10"/>
      <c r="AE671" s="10"/>
      <c r="AI671" s="10"/>
      <c r="AR671" s="10"/>
    </row>
    <row r="672" spans="11:44" ht="15.75" customHeight="1">
      <c r="K672" s="152">
        <f t="shared" si="59"/>
        <v>1</v>
      </c>
      <c r="S672" s="10"/>
      <c r="T672" s="299"/>
      <c r="U672" s="10"/>
      <c r="V672" s="12"/>
      <c r="X672" s="12"/>
      <c r="Y672" s="13"/>
      <c r="Z672" s="13"/>
      <c r="AA672" s="15"/>
      <c r="AC672" s="10"/>
      <c r="AE672" s="10"/>
      <c r="AI672" s="10"/>
      <c r="AR672" s="10"/>
    </row>
    <row r="673" spans="11:44" ht="15.75" customHeight="1">
      <c r="K673" s="152">
        <f t="shared" si="59"/>
        <v>1</v>
      </c>
      <c r="S673" s="10"/>
      <c r="T673" s="299"/>
      <c r="U673" s="10"/>
      <c r="V673" s="12"/>
      <c r="X673" s="12"/>
      <c r="Y673" s="13"/>
      <c r="Z673" s="13"/>
      <c r="AA673" s="15"/>
      <c r="AC673" s="10"/>
      <c r="AE673" s="10"/>
      <c r="AI673" s="10"/>
      <c r="AR673" s="10"/>
    </row>
    <row r="674" spans="11:44" ht="15.75" customHeight="1">
      <c r="K674" s="152">
        <f t="shared" si="59"/>
        <v>1</v>
      </c>
      <c r="S674" s="10"/>
      <c r="T674" s="299"/>
      <c r="U674" s="10"/>
      <c r="V674" s="12"/>
      <c r="X674" s="12"/>
      <c r="Y674" s="13"/>
      <c r="Z674" s="13"/>
      <c r="AA674" s="15"/>
      <c r="AC674" s="10"/>
      <c r="AE674" s="10"/>
      <c r="AI674" s="10"/>
      <c r="AR674" s="10"/>
    </row>
    <row r="675" spans="11:44" ht="15.75" customHeight="1">
      <c r="K675" s="152">
        <f t="shared" si="59"/>
        <v>1</v>
      </c>
      <c r="S675" s="10"/>
      <c r="T675" s="299"/>
      <c r="U675" s="10"/>
      <c r="V675" s="12"/>
      <c r="X675" s="12"/>
      <c r="Y675" s="13"/>
      <c r="Z675" s="13"/>
      <c r="AA675" s="15"/>
      <c r="AC675" s="10"/>
      <c r="AE675" s="10"/>
      <c r="AI675" s="10"/>
      <c r="AR675" s="10"/>
    </row>
    <row r="676" spans="11:44" ht="15.75" customHeight="1">
      <c r="K676" s="152">
        <f t="shared" si="59"/>
        <v>1</v>
      </c>
      <c r="S676" s="10"/>
      <c r="T676" s="299"/>
      <c r="U676" s="10"/>
      <c r="V676" s="12"/>
      <c r="X676" s="12"/>
      <c r="Y676" s="13"/>
      <c r="Z676" s="13"/>
      <c r="AA676" s="15"/>
      <c r="AC676" s="10"/>
      <c r="AE676" s="10"/>
      <c r="AI676" s="10"/>
      <c r="AR676" s="10"/>
    </row>
    <row r="677" spans="11:44" ht="15.75" customHeight="1">
      <c r="K677" s="152">
        <f t="shared" si="59"/>
        <v>1</v>
      </c>
      <c r="S677" s="10"/>
      <c r="T677" s="299"/>
      <c r="U677" s="10"/>
      <c r="V677" s="12"/>
      <c r="X677" s="12"/>
      <c r="Y677" s="13"/>
      <c r="Z677" s="13"/>
      <c r="AA677" s="15"/>
      <c r="AC677" s="10"/>
      <c r="AE677" s="10"/>
      <c r="AI677" s="10"/>
      <c r="AR677" s="10"/>
    </row>
    <row r="678" spans="11:44" ht="15.75" customHeight="1">
      <c r="K678" s="152">
        <f t="shared" si="59"/>
        <v>1</v>
      </c>
      <c r="S678" s="10"/>
      <c r="T678" s="299"/>
      <c r="U678" s="10"/>
      <c r="V678" s="12"/>
      <c r="X678" s="12"/>
      <c r="Y678" s="13"/>
      <c r="Z678" s="13"/>
      <c r="AA678" s="15"/>
      <c r="AC678" s="10"/>
      <c r="AE678" s="10"/>
      <c r="AI678" s="10"/>
      <c r="AR678" s="10"/>
    </row>
    <row r="679" spans="11:44" ht="15.75" customHeight="1">
      <c r="K679" s="152">
        <f t="shared" si="59"/>
        <v>1</v>
      </c>
      <c r="S679" s="10"/>
      <c r="T679" s="299"/>
      <c r="U679" s="10"/>
      <c r="V679" s="12"/>
      <c r="X679" s="12"/>
      <c r="Y679" s="13"/>
      <c r="Z679" s="13"/>
      <c r="AA679" s="15"/>
      <c r="AC679" s="10"/>
      <c r="AE679" s="10"/>
      <c r="AI679" s="10"/>
      <c r="AR679" s="10"/>
    </row>
    <row r="680" spans="11:44" ht="15.75" customHeight="1">
      <c r="K680" s="152">
        <f t="shared" si="59"/>
        <v>1</v>
      </c>
      <c r="S680" s="10"/>
      <c r="T680" s="299"/>
      <c r="U680" s="10"/>
      <c r="V680" s="12"/>
      <c r="X680" s="12"/>
      <c r="Y680" s="13"/>
      <c r="Z680" s="13"/>
      <c r="AA680" s="15"/>
      <c r="AC680" s="10"/>
      <c r="AE680" s="10"/>
      <c r="AI680" s="10"/>
      <c r="AR680" s="10"/>
    </row>
    <row r="681" spans="11:44" ht="15.75" customHeight="1">
      <c r="K681" s="152">
        <f t="shared" si="59"/>
        <v>1</v>
      </c>
      <c r="S681" s="10"/>
      <c r="T681" s="299"/>
      <c r="U681" s="10"/>
      <c r="V681" s="12"/>
      <c r="X681" s="12"/>
      <c r="Y681" s="13"/>
      <c r="Z681" s="13"/>
      <c r="AA681" s="15"/>
      <c r="AC681" s="10"/>
      <c r="AE681" s="10"/>
      <c r="AI681" s="10"/>
      <c r="AR681" s="10"/>
    </row>
    <row r="682" spans="11:44" ht="15.75" customHeight="1">
      <c r="K682" s="152">
        <f t="shared" si="59"/>
        <v>1</v>
      </c>
      <c r="S682" s="10"/>
      <c r="T682" s="299"/>
      <c r="U682" s="10"/>
      <c r="V682" s="12"/>
      <c r="X682" s="12"/>
      <c r="Y682" s="13"/>
      <c r="Z682" s="13"/>
      <c r="AA682" s="15"/>
      <c r="AC682" s="10"/>
      <c r="AE682" s="10"/>
      <c r="AI682" s="10"/>
      <c r="AR682" s="10"/>
    </row>
    <row r="683" spans="11:44" ht="15.75" customHeight="1">
      <c r="K683" s="152">
        <f t="shared" si="59"/>
        <v>1</v>
      </c>
      <c r="S683" s="10"/>
      <c r="T683" s="299"/>
      <c r="U683" s="10"/>
      <c r="V683" s="12"/>
      <c r="X683" s="12"/>
      <c r="Y683" s="13"/>
      <c r="Z683" s="13"/>
      <c r="AA683" s="15"/>
      <c r="AC683" s="10"/>
      <c r="AE683" s="10"/>
      <c r="AI683" s="10"/>
      <c r="AR683" s="10"/>
    </row>
    <row r="684" spans="11:44" ht="15.75" customHeight="1">
      <c r="K684" s="152">
        <f t="shared" si="59"/>
        <v>1</v>
      </c>
      <c r="S684" s="10"/>
      <c r="T684" s="299"/>
      <c r="U684" s="10"/>
      <c r="V684" s="12"/>
      <c r="X684" s="12"/>
      <c r="Y684" s="13"/>
      <c r="Z684" s="13"/>
      <c r="AA684" s="15"/>
      <c r="AC684" s="10"/>
      <c r="AE684" s="10"/>
      <c r="AI684" s="10"/>
      <c r="AR684" s="10"/>
    </row>
    <row r="685" spans="11:44" ht="15.75" customHeight="1">
      <c r="K685" s="152">
        <f t="shared" si="59"/>
        <v>1</v>
      </c>
      <c r="S685" s="10"/>
      <c r="T685" s="299"/>
      <c r="U685" s="10"/>
      <c r="V685" s="12"/>
      <c r="X685" s="12"/>
      <c r="Y685" s="13"/>
      <c r="Z685" s="13"/>
      <c r="AA685" s="15"/>
      <c r="AC685" s="10"/>
      <c r="AE685" s="10"/>
      <c r="AI685" s="10"/>
      <c r="AR685" s="10"/>
    </row>
    <row r="686" spans="11:44" ht="15.75" customHeight="1">
      <c r="K686" s="152">
        <f t="shared" si="59"/>
        <v>1</v>
      </c>
      <c r="S686" s="10"/>
      <c r="T686" s="299"/>
      <c r="U686" s="10"/>
      <c r="V686" s="12"/>
      <c r="X686" s="12"/>
      <c r="Y686" s="13"/>
      <c r="Z686" s="13"/>
      <c r="AA686" s="15"/>
      <c r="AC686" s="10"/>
      <c r="AE686" s="10"/>
      <c r="AI686" s="10"/>
      <c r="AR686" s="10"/>
    </row>
    <row r="687" spans="11:44" ht="15.75" customHeight="1">
      <c r="K687" s="152">
        <f t="shared" si="59"/>
        <v>1</v>
      </c>
      <c r="S687" s="10"/>
      <c r="T687" s="299"/>
      <c r="U687" s="10"/>
      <c r="V687" s="12"/>
      <c r="X687" s="12"/>
      <c r="Y687" s="13"/>
      <c r="Z687" s="13"/>
      <c r="AA687" s="15"/>
      <c r="AC687" s="10"/>
      <c r="AE687" s="10"/>
      <c r="AI687" s="10"/>
      <c r="AR687" s="10"/>
    </row>
    <row r="688" spans="11:44" ht="15.75" customHeight="1">
      <c r="K688" s="152">
        <f t="shared" si="59"/>
        <v>1</v>
      </c>
      <c r="S688" s="10"/>
      <c r="T688" s="299"/>
      <c r="U688" s="10"/>
      <c r="V688" s="12"/>
      <c r="X688" s="12"/>
      <c r="Y688" s="13"/>
      <c r="Z688" s="13"/>
      <c r="AA688" s="15"/>
      <c r="AC688" s="10"/>
      <c r="AE688" s="10"/>
      <c r="AI688" s="10"/>
      <c r="AR688" s="10"/>
    </row>
    <row r="689" spans="11:44" ht="15.75" customHeight="1">
      <c r="K689" s="152">
        <f t="shared" si="59"/>
        <v>1</v>
      </c>
      <c r="S689" s="10"/>
      <c r="T689" s="299"/>
      <c r="U689" s="10"/>
      <c r="V689" s="12"/>
      <c r="X689" s="12"/>
      <c r="Y689" s="13"/>
      <c r="Z689" s="13"/>
      <c r="AA689" s="15"/>
      <c r="AC689" s="10"/>
      <c r="AE689" s="10"/>
      <c r="AI689" s="10"/>
      <c r="AR689" s="10"/>
    </row>
    <row r="690" spans="11:44" ht="15.75" customHeight="1">
      <c r="K690" s="152">
        <f t="shared" si="59"/>
        <v>1</v>
      </c>
      <c r="S690" s="10"/>
      <c r="T690" s="299"/>
      <c r="U690" s="10"/>
      <c r="V690" s="12"/>
      <c r="X690" s="12"/>
      <c r="Y690" s="13"/>
      <c r="Z690" s="13"/>
      <c r="AA690" s="15"/>
      <c r="AC690" s="10"/>
      <c r="AE690" s="10"/>
      <c r="AI690" s="10"/>
      <c r="AR690" s="10"/>
    </row>
    <row r="691" spans="11:44" ht="15.75" customHeight="1">
      <c r="K691" s="152">
        <f t="shared" si="59"/>
        <v>1</v>
      </c>
      <c r="S691" s="10"/>
      <c r="T691" s="299"/>
      <c r="U691" s="10"/>
      <c r="V691" s="12"/>
      <c r="X691" s="12"/>
      <c r="Y691" s="13"/>
      <c r="Z691" s="13"/>
      <c r="AA691" s="15"/>
      <c r="AC691" s="10"/>
      <c r="AE691" s="10"/>
      <c r="AI691" s="10"/>
      <c r="AR691" s="10"/>
    </row>
    <row r="692" spans="11:44" ht="15.75" customHeight="1">
      <c r="K692" s="152">
        <f t="shared" si="59"/>
        <v>1</v>
      </c>
      <c r="S692" s="10"/>
      <c r="T692" s="299"/>
      <c r="U692" s="10"/>
      <c r="V692" s="12"/>
      <c r="X692" s="12"/>
      <c r="Y692" s="13"/>
      <c r="Z692" s="13"/>
      <c r="AA692" s="15"/>
      <c r="AC692" s="10"/>
      <c r="AE692" s="10"/>
      <c r="AI692" s="10"/>
      <c r="AR692" s="10"/>
    </row>
    <row r="693" spans="11:44" ht="15.75" customHeight="1">
      <c r="K693" s="152">
        <f t="shared" si="59"/>
        <v>1</v>
      </c>
      <c r="S693" s="10"/>
      <c r="T693" s="299"/>
      <c r="U693" s="10"/>
      <c r="V693" s="12"/>
      <c r="X693" s="12"/>
      <c r="Y693" s="13"/>
      <c r="Z693" s="13"/>
      <c r="AA693" s="15"/>
      <c r="AC693" s="10"/>
      <c r="AE693" s="10"/>
      <c r="AI693" s="10"/>
      <c r="AR693" s="10"/>
    </row>
    <row r="694" spans="11:44" ht="15.75" customHeight="1">
      <c r="K694" s="152">
        <f t="shared" si="59"/>
        <v>1</v>
      </c>
      <c r="S694" s="10"/>
      <c r="T694" s="299"/>
      <c r="U694" s="10"/>
      <c r="V694" s="12"/>
      <c r="X694" s="12"/>
      <c r="Y694" s="13"/>
      <c r="Z694" s="13"/>
      <c r="AA694" s="15"/>
      <c r="AC694" s="10"/>
      <c r="AE694" s="10"/>
      <c r="AI694" s="10"/>
      <c r="AR694" s="10"/>
    </row>
    <row r="695" spans="11:44" ht="15.75" customHeight="1">
      <c r="K695" s="152">
        <f t="shared" si="59"/>
        <v>1</v>
      </c>
      <c r="S695" s="10"/>
      <c r="T695" s="299"/>
      <c r="U695" s="10"/>
      <c r="V695" s="12"/>
      <c r="X695" s="12"/>
      <c r="Y695" s="13"/>
      <c r="Z695" s="13"/>
      <c r="AA695" s="15"/>
      <c r="AC695" s="10"/>
      <c r="AE695" s="10"/>
      <c r="AI695" s="10"/>
      <c r="AR695" s="10"/>
    </row>
    <row r="696" spans="11:44" ht="15.75" customHeight="1">
      <c r="K696" s="152">
        <f t="shared" si="59"/>
        <v>1</v>
      </c>
      <c r="S696" s="10"/>
      <c r="T696" s="299"/>
      <c r="U696" s="10"/>
      <c r="V696" s="12"/>
      <c r="X696" s="12"/>
      <c r="Y696" s="13"/>
      <c r="Z696" s="13"/>
      <c r="AA696" s="15"/>
      <c r="AC696" s="10"/>
      <c r="AE696" s="10"/>
      <c r="AI696" s="10"/>
      <c r="AR696" s="10"/>
    </row>
    <row r="697" spans="11:44" ht="15.75" customHeight="1">
      <c r="K697" s="152">
        <f t="shared" si="59"/>
        <v>1</v>
      </c>
      <c r="S697" s="10"/>
      <c r="T697" s="299"/>
      <c r="U697" s="10"/>
      <c r="V697" s="12"/>
      <c r="X697" s="12"/>
      <c r="Y697" s="13"/>
      <c r="Z697" s="13"/>
      <c r="AA697" s="15"/>
      <c r="AC697" s="10"/>
      <c r="AE697" s="10"/>
      <c r="AI697" s="10"/>
      <c r="AR697" s="10"/>
    </row>
    <row r="698" spans="11:44" ht="15.75" customHeight="1">
      <c r="K698" s="152">
        <f t="shared" si="59"/>
        <v>1</v>
      </c>
      <c r="S698" s="10"/>
      <c r="T698" s="299"/>
      <c r="U698" s="10"/>
      <c r="V698" s="12"/>
      <c r="X698" s="12"/>
      <c r="Y698" s="13"/>
      <c r="Z698" s="13"/>
      <c r="AA698" s="15"/>
      <c r="AC698" s="10"/>
      <c r="AE698" s="10"/>
      <c r="AI698" s="10"/>
      <c r="AR698" s="10"/>
    </row>
    <row r="699" spans="11:44" ht="15.75" customHeight="1">
      <c r="K699" s="152">
        <f t="shared" si="59"/>
        <v>1</v>
      </c>
      <c r="S699" s="10"/>
      <c r="T699" s="299"/>
      <c r="U699" s="10"/>
      <c r="V699" s="12"/>
      <c r="X699" s="12"/>
      <c r="Y699" s="13"/>
      <c r="Z699" s="13"/>
      <c r="AA699" s="15"/>
      <c r="AC699" s="10"/>
      <c r="AE699" s="10"/>
      <c r="AI699" s="10"/>
      <c r="AR699" s="10"/>
    </row>
    <row r="700" spans="11:44" ht="15.75" customHeight="1">
      <c r="K700" s="152">
        <f t="shared" si="59"/>
        <v>1</v>
      </c>
      <c r="S700" s="10"/>
      <c r="T700" s="299"/>
      <c r="U700" s="10"/>
      <c r="V700" s="12"/>
      <c r="X700" s="12"/>
      <c r="Y700" s="13"/>
      <c r="Z700" s="13"/>
      <c r="AA700" s="15"/>
      <c r="AC700" s="10"/>
      <c r="AE700" s="10"/>
      <c r="AI700" s="10"/>
      <c r="AR700" s="10"/>
    </row>
    <row r="701" spans="11:44" ht="15.75" customHeight="1">
      <c r="K701" s="152">
        <f t="shared" si="59"/>
        <v>1</v>
      </c>
      <c r="S701" s="10"/>
      <c r="T701" s="299"/>
      <c r="U701" s="10"/>
      <c r="V701" s="12"/>
      <c r="X701" s="12"/>
      <c r="Y701" s="13"/>
      <c r="Z701" s="13"/>
      <c r="AA701" s="15"/>
      <c r="AC701" s="10"/>
      <c r="AE701" s="10"/>
      <c r="AI701" s="10"/>
      <c r="AR701" s="10"/>
    </row>
    <row r="702" spans="11:44" ht="15.75" customHeight="1">
      <c r="K702" s="152">
        <f t="shared" si="59"/>
        <v>1</v>
      </c>
      <c r="S702" s="10"/>
      <c r="T702" s="299"/>
      <c r="U702" s="10"/>
      <c r="V702" s="12"/>
      <c r="X702" s="12"/>
      <c r="Y702" s="13"/>
      <c r="Z702" s="13"/>
      <c r="AA702" s="15"/>
      <c r="AC702" s="10"/>
      <c r="AE702" s="10"/>
      <c r="AI702" s="10"/>
      <c r="AR702" s="10"/>
    </row>
    <row r="703" spans="11:44" ht="15.75" customHeight="1">
      <c r="K703" s="152">
        <f t="shared" si="59"/>
        <v>1</v>
      </c>
      <c r="S703" s="10"/>
      <c r="T703" s="299"/>
      <c r="U703" s="10"/>
      <c r="V703" s="12"/>
      <c r="X703" s="12"/>
      <c r="Y703" s="13"/>
      <c r="Z703" s="13"/>
      <c r="AA703" s="15"/>
      <c r="AC703" s="10"/>
      <c r="AE703" s="10"/>
      <c r="AI703" s="10"/>
      <c r="AR703" s="10"/>
    </row>
    <row r="704" spans="11:44" ht="15.75" customHeight="1">
      <c r="K704" s="152">
        <f t="shared" si="59"/>
        <v>1</v>
      </c>
      <c r="S704" s="10"/>
      <c r="T704" s="299"/>
      <c r="U704" s="10"/>
      <c r="V704" s="12"/>
      <c r="X704" s="12"/>
      <c r="Y704" s="13"/>
      <c r="Z704" s="13"/>
      <c r="AA704" s="15"/>
      <c r="AC704" s="10"/>
      <c r="AE704" s="10"/>
      <c r="AI704" s="10"/>
      <c r="AR704" s="10"/>
    </row>
    <row r="705" spans="11:44" ht="15.75" customHeight="1">
      <c r="K705" s="152">
        <f t="shared" si="59"/>
        <v>1</v>
      </c>
      <c r="S705" s="10"/>
      <c r="T705" s="299"/>
      <c r="U705" s="10"/>
      <c r="V705" s="12"/>
      <c r="X705" s="12"/>
      <c r="Y705" s="13"/>
      <c r="Z705" s="13"/>
      <c r="AA705" s="15"/>
      <c r="AC705" s="10"/>
      <c r="AE705" s="10"/>
      <c r="AI705" s="10"/>
      <c r="AR705" s="10"/>
    </row>
    <row r="706" spans="11:44" ht="15.75" customHeight="1">
      <c r="K706" s="152">
        <f t="shared" si="59"/>
        <v>1</v>
      </c>
      <c r="S706" s="10"/>
      <c r="T706" s="299"/>
      <c r="U706" s="10"/>
      <c r="V706" s="12"/>
      <c r="X706" s="12"/>
      <c r="Y706" s="13"/>
      <c r="Z706" s="13"/>
      <c r="AA706" s="15"/>
      <c r="AC706" s="10"/>
      <c r="AE706" s="10"/>
      <c r="AI706" s="10"/>
      <c r="AR706" s="10"/>
    </row>
    <row r="707" spans="11:44" ht="15.75" customHeight="1">
      <c r="K707" s="152">
        <f t="shared" si="59"/>
        <v>1</v>
      </c>
      <c r="S707" s="10"/>
      <c r="T707" s="299"/>
      <c r="U707" s="10"/>
      <c r="V707" s="12"/>
      <c r="X707" s="12"/>
      <c r="Y707" s="13"/>
      <c r="Z707" s="13"/>
      <c r="AA707" s="15"/>
      <c r="AC707" s="10"/>
      <c r="AE707" s="10"/>
      <c r="AI707" s="10"/>
      <c r="AR707" s="10"/>
    </row>
    <row r="708" spans="11:44" ht="15.75" customHeight="1">
      <c r="K708" s="152">
        <f t="shared" si="59"/>
        <v>1</v>
      </c>
      <c r="S708" s="10"/>
      <c r="T708" s="299"/>
      <c r="U708" s="10"/>
      <c r="V708" s="12"/>
      <c r="X708" s="12"/>
      <c r="Y708" s="13"/>
      <c r="Z708" s="13"/>
      <c r="AA708" s="15"/>
      <c r="AC708" s="10"/>
      <c r="AE708" s="10"/>
      <c r="AI708" s="10"/>
      <c r="AR708" s="10"/>
    </row>
    <row r="709" spans="11:44" ht="15.75" customHeight="1">
      <c r="K709" s="152">
        <f t="shared" si="59"/>
        <v>1</v>
      </c>
      <c r="S709" s="10"/>
      <c r="T709" s="299"/>
      <c r="U709" s="10"/>
      <c r="V709" s="12"/>
      <c r="X709" s="12"/>
      <c r="Y709" s="13"/>
      <c r="Z709" s="13"/>
      <c r="AA709" s="15"/>
      <c r="AC709" s="10"/>
      <c r="AE709" s="10"/>
      <c r="AI709" s="10"/>
      <c r="AR709" s="10"/>
    </row>
    <row r="710" spans="11:44" ht="15.75" customHeight="1">
      <c r="K710" s="152">
        <f t="shared" si="59"/>
        <v>1</v>
      </c>
      <c r="S710" s="10"/>
      <c r="T710" s="299"/>
      <c r="U710" s="10"/>
      <c r="V710" s="12"/>
      <c r="X710" s="12"/>
      <c r="Y710" s="13"/>
      <c r="Z710" s="13"/>
      <c r="AA710" s="15"/>
      <c r="AC710" s="10"/>
      <c r="AE710" s="10"/>
      <c r="AI710" s="10"/>
      <c r="AR710" s="10"/>
    </row>
    <row r="711" spans="11:44" ht="15.75" customHeight="1">
      <c r="K711" s="152">
        <f t="shared" si="59"/>
        <v>1</v>
      </c>
      <c r="S711" s="10"/>
      <c r="T711" s="299"/>
      <c r="U711" s="10"/>
      <c r="V711" s="12"/>
      <c r="X711" s="12"/>
      <c r="Y711" s="13"/>
      <c r="Z711" s="13"/>
      <c r="AA711" s="15"/>
      <c r="AC711" s="10"/>
      <c r="AE711" s="10"/>
      <c r="AI711" s="10"/>
      <c r="AR711" s="10"/>
    </row>
    <row r="712" spans="11:44" ht="15.75" customHeight="1">
      <c r="K712" s="152">
        <f t="shared" si="59"/>
        <v>1</v>
      </c>
      <c r="S712" s="10"/>
      <c r="T712" s="299"/>
      <c r="U712" s="10"/>
      <c r="V712" s="12"/>
      <c r="X712" s="12"/>
      <c r="Y712" s="13"/>
      <c r="Z712" s="13"/>
      <c r="AA712" s="15"/>
      <c r="AC712" s="10"/>
      <c r="AE712" s="10"/>
      <c r="AI712" s="10"/>
      <c r="AR712" s="10"/>
    </row>
    <row r="713" spans="11:44" ht="15.75" customHeight="1">
      <c r="K713" s="152">
        <f t="shared" si="59"/>
        <v>1</v>
      </c>
      <c r="S713" s="10"/>
      <c r="T713" s="299"/>
      <c r="U713" s="10"/>
      <c r="V713" s="12"/>
      <c r="X713" s="12"/>
      <c r="Y713" s="13"/>
      <c r="Z713" s="13"/>
      <c r="AA713" s="15"/>
      <c r="AC713" s="10"/>
      <c r="AE713" s="10"/>
      <c r="AI713" s="10"/>
      <c r="AR713" s="10"/>
    </row>
    <row r="714" spans="11:44" ht="15.75" customHeight="1">
      <c r="K714" s="152">
        <f t="shared" si="59"/>
        <v>1</v>
      </c>
      <c r="S714" s="10"/>
      <c r="T714" s="299"/>
      <c r="U714" s="10"/>
      <c r="V714" s="12"/>
      <c r="X714" s="12"/>
      <c r="Y714" s="13"/>
      <c r="Z714" s="13"/>
      <c r="AA714" s="15"/>
      <c r="AC714" s="10"/>
      <c r="AE714" s="10"/>
      <c r="AI714" s="10"/>
      <c r="AR714" s="10"/>
    </row>
    <row r="715" spans="11:44" ht="15.75" customHeight="1">
      <c r="K715" s="152">
        <f t="shared" si="59"/>
        <v>1</v>
      </c>
      <c r="S715" s="10"/>
      <c r="T715" s="299"/>
      <c r="U715" s="10"/>
      <c r="V715" s="12"/>
      <c r="X715" s="12"/>
      <c r="Y715" s="13"/>
      <c r="Z715" s="13"/>
      <c r="AA715" s="15"/>
      <c r="AC715" s="10"/>
      <c r="AE715" s="10"/>
      <c r="AI715" s="10"/>
      <c r="AR715" s="10"/>
    </row>
    <row r="716" spans="11:44" ht="15.75" customHeight="1">
      <c r="K716" s="152">
        <f t="shared" si="59"/>
        <v>1</v>
      </c>
      <c r="S716" s="10"/>
      <c r="T716" s="299"/>
      <c r="U716" s="10"/>
      <c r="V716" s="12"/>
      <c r="X716" s="12"/>
      <c r="Y716" s="13"/>
      <c r="Z716" s="13"/>
      <c r="AA716" s="15"/>
      <c r="AC716" s="10"/>
      <c r="AE716" s="10"/>
      <c r="AI716" s="10"/>
      <c r="AR716" s="10"/>
    </row>
    <row r="717" spans="11:44" ht="15.75" customHeight="1">
      <c r="K717" s="152">
        <f t="shared" si="59"/>
        <v>1</v>
      </c>
      <c r="S717" s="10"/>
      <c r="T717" s="299"/>
      <c r="U717" s="10"/>
      <c r="V717" s="12"/>
      <c r="X717" s="12"/>
      <c r="Y717" s="13"/>
      <c r="Z717" s="13"/>
      <c r="AA717" s="15"/>
      <c r="AC717" s="10"/>
      <c r="AE717" s="10"/>
      <c r="AI717" s="10"/>
      <c r="AR717" s="10"/>
    </row>
    <row r="718" spans="11:44" ht="15.75" customHeight="1">
      <c r="K718" s="152">
        <f t="shared" si="59"/>
        <v>1</v>
      </c>
      <c r="S718" s="10"/>
      <c r="T718" s="299"/>
      <c r="U718" s="10"/>
      <c r="V718" s="12"/>
      <c r="X718" s="12"/>
      <c r="Y718" s="13"/>
      <c r="Z718" s="13"/>
      <c r="AA718" s="15"/>
      <c r="AC718" s="10"/>
      <c r="AE718" s="10"/>
      <c r="AI718" s="10"/>
      <c r="AR718" s="10"/>
    </row>
    <row r="719" spans="11:44" ht="15.75" customHeight="1">
      <c r="K719" s="152">
        <f t="shared" si="59"/>
        <v>1</v>
      </c>
      <c r="S719" s="10"/>
      <c r="T719" s="299"/>
      <c r="U719" s="10"/>
      <c r="V719" s="12"/>
      <c r="X719" s="12"/>
      <c r="Y719" s="13"/>
      <c r="Z719" s="13"/>
      <c r="AA719" s="15"/>
      <c r="AC719" s="10"/>
      <c r="AE719" s="10"/>
      <c r="AI719" s="10"/>
      <c r="AR719" s="10"/>
    </row>
    <row r="720" spans="11:44" ht="15.75" customHeight="1">
      <c r="K720" s="152">
        <f t="shared" si="59"/>
        <v>1</v>
      </c>
      <c r="S720" s="10"/>
      <c r="T720" s="299"/>
      <c r="U720" s="10"/>
      <c r="V720" s="12"/>
      <c r="X720" s="12"/>
      <c r="Y720" s="13"/>
      <c r="Z720" s="13"/>
      <c r="AA720" s="15"/>
      <c r="AC720" s="10"/>
      <c r="AE720" s="10"/>
      <c r="AI720" s="10"/>
      <c r="AR720" s="10"/>
    </row>
  </sheetData>
  <autoFilter ref="A1:BX720"/>
  <customSheetViews>
    <customSheetView guid="{ADAD3B33-32C1-4586-B9B3-812D8D256D1C}" filter="1" showAutoFilter="1">
      <pageMargins left="0.7" right="0.7" top="0.75" bottom="0.75" header="0.3" footer="0.3"/>
      <autoFilter ref="C2:E2"/>
    </customSheetView>
    <customSheetView guid="{1B79A909-C12E-4AF6-9E4D-B2F211A727CE}" filter="1" showAutoFilter="1">
      <pageMargins left="0.7" right="0.7" top="0.75" bottom="0.75" header="0.3" footer="0.3"/>
      <autoFilter ref="C162:C174"/>
    </customSheetView>
  </customSheetViews>
  <conditionalFormatting sqref="Z272 A1:B720">
    <cfRule type="notContainsBlanks" dxfId="2" priority="2">
      <formula>LEN(TRIM(A1))&gt;0</formula>
    </cfRule>
  </conditionalFormatting>
  <conditionalFormatting sqref="AX291:BR291">
    <cfRule type="notContainsBlanks" dxfId="1" priority="3">
      <formula>LEN(TRIM(AX291))&gt;0</formula>
    </cfRule>
  </conditionalFormatting>
  <dataValidations count="15">
    <dataValidation type="list" allowBlank="1" sqref="AD2:AD78 AD164:AD461 AD463:AD503">
      <formula1>"ОРИГИНАЛ,СКАН"</formula1>
    </dataValidation>
    <dataValidation type="decimal" allowBlank="1" showDropDown="1" sqref="AA135:AA575 AA577:AA720 AA1:AA133">
      <formula1>0</formula1>
      <formula2>1000000</formula2>
    </dataValidation>
    <dataValidation type="list" allowBlank="1" sqref="E2">
      <formula1>"ДОСТАВЛЕН,В ПУТИ,ЗАПЛАНИРОВАН"</formula1>
    </dataValidation>
    <dataValidation type="list" allowBlank="1" sqref="AN2:AN171">
      <formula1>"ОРИГИНАЛ,КОПИЯ,КВИТОК"</formula1>
    </dataValidation>
    <dataValidation type="custom" allowBlank="1" showDropDown="1" sqref="J73:J95 Y268:Z269 AJ2:AJ269 AP2:AQ269 AP276:AQ276 AP278:AQ279 J97:J575 J577:J720">
      <formula1>OR(NOT(ISERROR(DATEVALUE(J2))), AND(ISNUMBER(J2), LEFT(CELL("format", J2))="D"))</formula1>
    </dataValidation>
    <dataValidation type="decimal" allowBlank="1" showDropDown="1" sqref="X2:Z2 Y3:Z267">
      <formula1>0</formula1>
      <formula2>10000000</formula2>
    </dataValidation>
    <dataValidation type="list" allowBlank="1" sqref="A2:A720">
      <formula1>"ТОРА,РЭД"</formula1>
    </dataValidation>
    <dataValidation type="custom" allowBlank="1" showDropDown="1" showInputMessage="1" prompt="Введите действительную дату" sqref="S2:T57 J2:J72 M2:M108 P2:P269">
      <formula1>OR(NOT(ISERROR(DATEVALUE(J2))), AND(ISNUMBER(J2), LEFT(CELL("format", J2))="D"))</formula1>
    </dataValidation>
    <dataValidation type="list" allowBlank="1" sqref="W2:W392 R480 AL2:AL650 W394:W672">
      <formula1>"RUB,EUR,USD"</formula1>
    </dataValidation>
    <dataValidation type="list" allowBlank="1" sqref="AM138 AM141:AM171 AM172:AN176 AG177 AN177 AG222 H2:H269 AB2:AB269 AM178:AN269 AM271:AN271 AM276:AN278 AM282:AN283 AM286:AN289 AM291:AN294 AM297:AN297 AM305:AN305 AM311:AM313 AM316:AM317 AM321:AN322 AM325:AN325 AM329:AN331 AM339:AN339 AM343:AN343 AM350:AN350 AM353:AN353 AM356:AN356">
      <formula1>"ДА,НЕТ"</formula1>
    </dataValidation>
    <dataValidation type="list" allowBlank="1" sqref="V2">
      <formula1>"НДС,БЕЗ НДС,0.0"</formula1>
    </dataValidation>
    <dataValidation type="decimal" allowBlank="1" showDropDown="1" sqref="AM2:AM137 AM139:AM140">
      <formula1>0</formula1>
      <formula2>45</formula2>
    </dataValidation>
    <dataValidation type="list" allowBlank="1" sqref="E3:E706">
      <formula1>"ДОСТАВЛЕН,ЗАПЛАНИРОВАН,В ПУТИ"</formula1>
    </dataValidation>
    <dataValidation type="decimal" allowBlank="1" showDropDown="1" sqref="U2:U269">
      <formula1>10</formula1>
      <formula2>1000000</formula2>
    </dataValidation>
    <dataValidation type="list" allowBlank="1" sqref="B1:B720">
      <formula1>"DOM,INT"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>
          <x14:formula1>
            <xm:f>Клиенты!$J$2:$J$9</xm:f>
          </x14:formula1>
          <xm:sqref>D2:D79 D164:D720</xm:sqref>
        </x14:dataValidation>
        <x14:dataValidation type="list" allowBlank="1">
          <x14:formula1>
            <xm:f>Клиенты!$B:$B</xm:f>
          </x14:formula1>
          <xm:sqref>G2:G720</xm:sqref>
        </x14:dataValidation>
        <x14:dataValidation type="list" allowBlank="1">
          <x14:formula1>
            <xm:f>Клиенты!$H$2:$H$15</xm:f>
          </x14:formula1>
          <xm:sqref>C1:C720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01"/>
  <sheetViews>
    <sheetView workbookViewId="0"/>
  </sheetViews>
  <sheetFormatPr defaultColWidth="14.453125" defaultRowHeight="15" customHeight="1"/>
  <cols>
    <col min="1" max="1" width="14.453125" customWidth="1"/>
    <col min="2" max="2" width="28.453125" customWidth="1"/>
    <col min="3" max="3" width="11" customWidth="1"/>
    <col min="4" max="4" width="18.26953125" customWidth="1"/>
    <col min="5" max="5" width="23.54296875" customWidth="1"/>
    <col min="6" max="6" width="14.453125" customWidth="1"/>
  </cols>
  <sheetData>
    <row r="1" spans="1:10" ht="15.75" customHeight="1">
      <c r="A1" s="1" t="s">
        <v>1961</v>
      </c>
      <c r="C1" s="1" t="s">
        <v>1962</v>
      </c>
      <c r="D1" s="1" t="s">
        <v>1963</v>
      </c>
      <c r="E1" s="1" t="s">
        <v>1964</v>
      </c>
      <c r="G1" s="1" t="s">
        <v>1965</v>
      </c>
      <c r="I1" s="1" t="s">
        <v>35</v>
      </c>
    </row>
    <row r="2" spans="1:10" ht="15.75" hidden="1" customHeight="1">
      <c r="A2" s="1">
        <v>1</v>
      </c>
      <c r="B2" s="1" t="s">
        <v>149</v>
      </c>
      <c r="C2" s="1">
        <v>15</v>
      </c>
      <c r="D2" s="1" t="s">
        <v>1966</v>
      </c>
      <c r="E2" s="1" t="s">
        <v>1967</v>
      </c>
      <c r="H2" s="1" t="s">
        <v>255</v>
      </c>
      <c r="J2" s="1" t="s">
        <v>107</v>
      </c>
    </row>
    <row r="3" spans="1:10" ht="15.75" customHeight="1">
      <c r="B3" s="1"/>
      <c r="C3" s="1"/>
      <c r="D3" s="1"/>
      <c r="E3" s="1"/>
      <c r="H3" s="1" t="s">
        <v>1836</v>
      </c>
      <c r="J3" s="1"/>
    </row>
    <row r="4" spans="1:10" ht="15.75" customHeight="1">
      <c r="B4" s="1"/>
      <c r="C4" s="1"/>
      <c r="D4" s="1"/>
      <c r="E4" s="1"/>
      <c r="H4" s="1" t="s">
        <v>1806</v>
      </c>
      <c r="J4" s="1" t="s">
        <v>1605</v>
      </c>
    </row>
    <row r="5" spans="1:10" ht="15.75" customHeight="1">
      <c r="B5" s="1"/>
      <c r="C5" s="1"/>
      <c r="D5" s="1"/>
      <c r="E5" s="1"/>
      <c r="H5" s="1" t="s">
        <v>1969</v>
      </c>
      <c r="J5" s="4" t="s">
        <v>1970</v>
      </c>
    </row>
    <row r="6" spans="1:10" ht="15.75" customHeight="1">
      <c r="B6" s="1"/>
      <c r="C6" s="1"/>
      <c r="D6" s="1"/>
      <c r="E6" s="1"/>
      <c r="H6" s="4" t="s">
        <v>1971</v>
      </c>
      <c r="J6" s="1"/>
    </row>
    <row r="7" spans="1:10" ht="15.75" customHeight="1">
      <c r="B7" s="1"/>
      <c r="C7" s="1"/>
      <c r="D7" s="1"/>
      <c r="E7" s="1"/>
      <c r="H7" s="4" t="s">
        <v>1973</v>
      </c>
      <c r="J7" s="1" t="s">
        <v>1434</v>
      </c>
    </row>
    <row r="8" spans="1:10" ht="15.75" customHeight="1">
      <c r="B8" s="1" t="s">
        <v>134</v>
      </c>
      <c r="C8" s="1">
        <v>15</v>
      </c>
      <c r="D8" s="1" t="s">
        <v>1966</v>
      </c>
      <c r="E8" s="1" t="s">
        <v>1967</v>
      </c>
      <c r="H8" s="1" t="s">
        <v>104</v>
      </c>
      <c r="J8" s="1" t="s">
        <v>104</v>
      </c>
    </row>
    <row r="9" spans="1:10" ht="15.75" customHeight="1">
      <c r="B9" s="1" t="s">
        <v>111</v>
      </c>
      <c r="C9" s="1">
        <v>30</v>
      </c>
      <c r="D9" s="1" t="s">
        <v>867</v>
      </c>
      <c r="E9" s="1" t="s">
        <v>1967</v>
      </c>
      <c r="H9" s="1" t="s">
        <v>148</v>
      </c>
      <c r="J9" s="101" t="s">
        <v>402</v>
      </c>
    </row>
    <row r="10" spans="1:10" ht="15.75" customHeight="1">
      <c r="B10" s="1" t="s">
        <v>241</v>
      </c>
      <c r="C10" s="1">
        <v>14</v>
      </c>
      <c r="D10" s="1" t="s">
        <v>1966</v>
      </c>
      <c r="E10" s="1" t="s">
        <v>1975</v>
      </c>
      <c r="H10" s="1" t="s">
        <v>133</v>
      </c>
    </row>
    <row r="11" spans="1:10" ht="15.75" customHeight="1">
      <c r="B11" s="1"/>
      <c r="C11" s="1"/>
      <c r="D11" s="1"/>
      <c r="E11" s="1"/>
      <c r="H11" s="4" t="s">
        <v>1976</v>
      </c>
    </row>
    <row r="12" spans="1:10" ht="15.75" customHeight="1">
      <c r="B12" s="1"/>
      <c r="C12" s="1"/>
      <c r="D12" s="1"/>
      <c r="E12" s="1"/>
      <c r="H12" s="1" t="s">
        <v>1977</v>
      </c>
    </row>
    <row r="13" spans="1:10" ht="15.75" customHeight="1">
      <c r="B13" s="1"/>
      <c r="C13" s="1"/>
      <c r="D13" s="1"/>
      <c r="E13" s="1"/>
      <c r="H13" s="1" t="s">
        <v>1434</v>
      </c>
    </row>
    <row r="14" spans="1:10" ht="15.75" customHeight="1">
      <c r="B14" s="1"/>
      <c r="C14" s="1"/>
      <c r="D14" s="1"/>
      <c r="E14" s="1"/>
      <c r="H14" s="1" t="s">
        <v>714</v>
      </c>
    </row>
    <row r="15" spans="1:10" ht="15.75" customHeight="1">
      <c r="B15" s="1" t="s">
        <v>268</v>
      </c>
      <c r="C15" s="1">
        <v>30</v>
      </c>
      <c r="D15" s="1" t="s">
        <v>1966</v>
      </c>
      <c r="E15" s="1" t="s">
        <v>867</v>
      </c>
      <c r="H15" s="1" t="s">
        <v>912</v>
      </c>
    </row>
    <row r="16" spans="1:10" ht="15.75" customHeight="1">
      <c r="B16" s="1" t="s">
        <v>373</v>
      </c>
      <c r="C16" s="1">
        <v>20</v>
      </c>
      <c r="D16" s="1" t="s">
        <v>1979</v>
      </c>
      <c r="E16" s="1" t="s">
        <v>867</v>
      </c>
    </row>
    <row r="17" spans="2:8" ht="15.75" customHeight="1">
      <c r="B17" s="1" t="s">
        <v>257</v>
      </c>
      <c r="C17" s="1">
        <v>10</v>
      </c>
      <c r="D17" s="1" t="s">
        <v>1979</v>
      </c>
      <c r="E17" s="1" t="s">
        <v>1967</v>
      </c>
    </row>
    <row r="18" spans="2:8" ht="15.75" customHeight="1">
      <c r="B18" s="1" t="s">
        <v>316</v>
      </c>
      <c r="C18" s="1">
        <v>7</v>
      </c>
      <c r="D18" s="1" t="s">
        <v>1979</v>
      </c>
      <c r="E18" s="1" t="s">
        <v>1980</v>
      </c>
    </row>
    <row r="19" spans="2:8" ht="15.75" customHeight="1">
      <c r="B19" s="1" t="s">
        <v>468</v>
      </c>
      <c r="C19" s="1">
        <v>30</v>
      </c>
      <c r="D19" s="1" t="s">
        <v>1981</v>
      </c>
      <c r="E19" s="1" t="s">
        <v>867</v>
      </c>
    </row>
    <row r="20" spans="2:8" ht="15.75" customHeight="1">
      <c r="B20" s="1" t="s">
        <v>607</v>
      </c>
      <c r="C20" s="1">
        <v>15</v>
      </c>
      <c r="D20" s="1" t="s">
        <v>1966</v>
      </c>
      <c r="E20" s="1" t="s">
        <v>1967</v>
      </c>
      <c r="H20" s="1" t="s">
        <v>1982</v>
      </c>
    </row>
    <row r="21" spans="2:8" ht="15.75" customHeight="1">
      <c r="B21" s="1" t="s">
        <v>632</v>
      </c>
      <c r="C21" s="168">
        <v>43286</v>
      </c>
      <c r="D21" s="1" t="s">
        <v>1966</v>
      </c>
      <c r="E21" s="1" t="s">
        <v>246</v>
      </c>
      <c r="H21" s="1" t="s">
        <v>1982</v>
      </c>
    </row>
    <row r="22" spans="2:8" ht="15.75" customHeight="1">
      <c r="B22" s="1" t="s">
        <v>641</v>
      </c>
      <c r="C22" s="1" t="s">
        <v>1983</v>
      </c>
      <c r="E22" s="1" t="s">
        <v>1984</v>
      </c>
      <c r="H22" s="1" t="s">
        <v>1982</v>
      </c>
    </row>
    <row r="23" spans="2:8" ht="15.75" customHeight="1">
      <c r="B23" s="1" t="s">
        <v>658</v>
      </c>
      <c r="H23" s="1" t="s">
        <v>1985</v>
      </c>
    </row>
    <row r="24" spans="2:8" ht="15.75" customHeight="1">
      <c r="B24" s="1" t="s">
        <v>669</v>
      </c>
      <c r="C24" s="1">
        <v>3</v>
      </c>
      <c r="D24" s="1" t="s">
        <v>1966</v>
      </c>
      <c r="E24" s="1" t="s">
        <v>246</v>
      </c>
      <c r="H24" s="1" t="s">
        <v>1982</v>
      </c>
    </row>
    <row r="25" spans="2:8" ht="15.75" customHeight="1">
      <c r="B25" s="1" t="s">
        <v>691</v>
      </c>
      <c r="C25" s="168">
        <v>43286</v>
      </c>
      <c r="D25" s="1" t="s">
        <v>1986</v>
      </c>
      <c r="E25" s="1" t="s">
        <v>246</v>
      </c>
      <c r="H25" s="1" t="s">
        <v>1982</v>
      </c>
    </row>
    <row r="26" spans="2:8" ht="15.75" customHeight="1">
      <c r="B26" s="1" t="s">
        <v>733</v>
      </c>
      <c r="C26" s="1">
        <v>30</v>
      </c>
      <c r="D26" s="1" t="s">
        <v>1987</v>
      </c>
      <c r="H26" s="1" t="s">
        <v>1985</v>
      </c>
    </row>
    <row r="27" spans="2:8" ht="15.75" customHeight="1">
      <c r="B27" s="1" t="s">
        <v>1018</v>
      </c>
      <c r="C27" s="168">
        <v>43286</v>
      </c>
      <c r="D27" s="1" t="s">
        <v>1988</v>
      </c>
      <c r="E27" s="1" t="s">
        <v>246</v>
      </c>
      <c r="H27" s="1" t="s">
        <v>1982</v>
      </c>
    </row>
    <row r="28" spans="2:8" ht="15.75" customHeight="1">
      <c r="B28" s="1" t="s">
        <v>882</v>
      </c>
    </row>
    <row r="29" spans="2:8" ht="15.75" customHeight="1">
      <c r="B29" s="1" t="s">
        <v>891</v>
      </c>
      <c r="C29" s="1">
        <v>3</v>
      </c>
      <c r="D29" s="1" t="s">
        <v>1966</v>
      </c>
      <c r="E29" s="1" t="s">
        <v>867</v>
      </c>
      <c r="H29" s="1" t="s">
        <v>1985</v>
      </c>
    </row>
    <row r="30" spans="2:8" ht="15.75" customHeight="1">
      <c r="B30" s="1" t="s">
        <v>913</v>
      </c>
      <c r="C30" s="168">
        <v>43286</v>
      </c>
      <c r="D30" s="1" t="s">
        <v>1989</v>
      </c>
      <c r="E30" s="1" t="s">
        <v>125</v>
      </c>
      <c r="H30" s="1" t="s">
        <v>912</v>
      </c>
    </row>
    <row r="31" spans="2:8" ht="15.75" customHeight="1">
      <c r="B31" s="1" t="s">
        <v>906</v>
      </c>
      <c r="H31" s="1" t="s">
        <v>771</v>
      </c>
    </row>
    <row r="32" spans="2:8" ht="15.75" customHeight="1">
      <c r="B32" s="1" t="s">
        <v>961</v>
      </c>
      <c r="C32" s="1">
        <v>1</v>
      </c>
      <c r="D32" s="1" t="s">
        <v>1993</v>
      </c>
      <c r="E32" s="1" t="s">
        <v>1995</v>
      </c>
      <c r="H32" s="1" t="s">
        <v>912</v>
      </c>
    </row>
    <row r="33" spans="2:8" ht="15.75" customHeight="1">
      <c r="B33" s="1" t="s">
        <v>979</v>
      </c>
      <c r="C33" s="168">
        <v>43161</v>
      </c>
      <c r="D33" s="1" t="s">
        <v>1999</v>
      </c>
      <c r="E33" s="1" t="s">
        <v>1995</v>
      </c>
      <c r="H33" s="1" t="s">
        <v>912</v>
      </c>
    </row>
    <row r="34" spans="2:8" ht="15.75" customHeight="1">
      <c r="B34" s="1" t="s">
        <v>1027</v>
      </c>
      <c r="C34" s="1">
        <v>10</v>
      </c>
      <c r="D34" s="1" t="s">
        <v>1979</v>
      </c>
      <c r="E34" s="1" t="s">
        <v>1995</v>
      </c>
      <c r="H34" s="1" t="s">
        <v>912</v>
      </c>
    </row>
    <row r="35" spans="2:8" ht="15.75" customHeight="1">
      <c r="B35" s="1" t="s">
        <v>1033</v>
      </c>
      <c r="C35" s="168">
        <v>43132</v>
      </c>
      <c r="D35" s="1" t="s">
        <v>1966</v>
      </c>
      <c r="E35" s="1" t="s">
        <v>246</v>
      </c>
      <c r="H35" s="1" t="s">
        <v>912</v>
      </c>
    </row>
    <row r="36" spans="2:8" ht="15.75" customHeight="1">
      <c r="B36" s="1" t="s">
        <v>1045</v>
      </c>
      <c r="C36" s="168">
        <v>43161</v>
      </c>
      <c r="D36" s="1" t="s">
        <v>1979</v>
      </c>
      <c r="E36" s="1" t="s">
        <v>1995</v>
      </c>
      <c r="H36" s="1" t="s">
        <v>1982</v>
      </c>
    </row>
    <row r="37" spans="2:8" ht="15.75" customHeight="1">
      <c r="B37" s="1" t="s">
        <v>1489</v>
      </c>
      <c r="C37" s="1">
        <v>30</v>
      </c>
      <c r="D37" s="1" t="s">
        <v>1966</v>
      </c>
      <c r="E37" s="1" t="s">
        <v>1995</v>
      </c>
      <c r="H37" s="1" t="s">
        <v>1982</v>
      </c>
    </row>
    <row r="38" spans="2:8" ht="15.75" customHeight="1">
      <c r="B38" s="1" t="s">
        <v>1091</v>
      </c>
      <c r="C38" s="1">
        <v>30</v>
      </c>
      <c r="D38" s="1" t="s">
        <v>867</v>
      </c>
      <c r="E38" s="1" t="s">
        <v>1967</v>
      </c>
      <c r="H38" s="1" t="s">
        <v>912</v>
      </c>
    </row>
    <row r="39" spans="2:8" ht="15.75" customHeight="1">
      <c r="B39" s="8" t="s">
        <v>1098</v>
      </c>
      <c r="C39" s="1" t="s">
        <v>2002</v>
      </c>
      <c r="D39" s="1" t="s">
        <v>867</v>
      </c>
      <c r="E39" s="1" t="s">
        <v>1995</v>
      </c>
      <c r="H39" s="1" t="s">
        <v>1982</v>
      </c>
    </row>
    <row r="40" spans="2:8" ht="15.75" customHeight="1">
      <c r="B40" s="1" t="s">
        <v>1159</v>
      </c>
      <c r="C40" s="1">
        <v>3</v>
      </c>
      <c r="D40" s="1" t="s">
        <v>2003</v>
      </c>
      <c r="E40" s="1" t="s">
        <v>2004</v>
      </c>
      <c r="H40" s="1" t="s">
        <v>1982</v>
      </c>
    </row>
    <row r="41" spans="2:8" ht="15.75" customHeight="1">
      <c r="B41" s="1" t="s">
        <v>1352</v>
      </c>
      <c r="C41" s="1">
        <v>30</v>
      </c>
      <c r="D41" s="1" t="s">
        <v>867</v>
      </c>
      <c r="E41" s="1" t="s">
        <v>1995</v>
      </c>
      <c r="H41" s="1" t="s">
        <v>1985</v>
      </c>
    </row>
    <row r="42" spans="2:8" ht="15.75" customHeight="1">
      <c r="B42" s="1" t="s">
        <v>1544</v>
      </c>
      <c r="C42" s="1">
        <v>30</v>
      </c>
      <c r="D42" s="1" t="s">
        <v>867</v>
      </c>
      <c r="E42" s="1" t="s">
        <v>1995</v>
      </c>
      <c r="H42" s="1" t="s">
        <v>1985</v>
      </c>
    </row>
    <row r="43" spans="2:8" ht="15.75" customHeight="1">
      <c r="B43" s="1" t="s">
        <v>1369</v>
      </c>
      <c r="C43" s="1">
        <v>30</v>
      </c>
      <c r="D43" s="1" t="s">
        <v>867</v>
      </c>
      <c r="E43" s="1" t="s">
        <v>1995</v>
      </c>
      <c r="H43" s="1" t="s">
        <v>912</v>
      </c>
    </row>
    <row r="44" spans="2:8" ht="15.75" customHeight="1">
      <c r="B44" s="8" t="s">
        <v>1400</v>
      </c>
      <c r="C44" s="168">
        <v>43286</v>
      </c>
      <c r="D44" s="1" t="s">
        <v>1979</v>
      </c>
      <c r="E44" s="1" t="s">
        <v>2004</v>
      </c>
      <c r="H44" s="1" t="s">
        <v>714</v>
      </c>
    </row>
    <row r="45" spans="2:8" ht="15.75" customHeight="1">
      <c r="B45" s="1" t="s">
        <v>1388</v>
      </c>
      <c r="C45" s="1">
        <v>30</v>
      </c>
      <c r="D45" s="1" t="s">
        <v>867</v>
      </c>
      <c r="E45" s="1" t="s">
        <v>1995</v>
      </c>
      <c r="H45" s="1" t="s">
        <v>912</v>
      </c>
    </row>
    <row r="46" spans="2:8" ht="15.75" customHeight="1">
      <c r="B46" s="1" t="s">
        <v>1418</v>
      </c>
      <c r="C46" s="112">
        <v>43286</v>
      </c>
      <c r="D46" s="1" t="s">
        <v>2007</v>
      </c>
      <c r="E46" s="1" t="s">
        <v>1995</v>
      </c>
      <c r="H46" s="1" t="s">
        <v>714</v>
      </c>
    </row>
    <row r="47" spans="2:8" ht="15.75" customHeight="1">
      <c r="B47" s="1" t="s">
        <v>1435</v>
      </c>
      <c r="C47" s="168">
        <v>43132</v>
      </c>
      <c r="D47" s="1" t="s">
        <v>1989</v>
      </c>
      <c r="E47" s="1" t="s">
        <v>2008</v>
      </c>
      <c r="H47" s="1" t="s">
        <v>1434</v>
      </c>
    </row>
    <row r="48" spans="2:8" ht="15.75" customHeight="1">
      <c r="B48" s="1" t="s">
        <v>1530</v>
      </c>
      <c r="C48" s="168">
        <v>43223</v>
      </c>
      <c r="D48" s="1" t="s">
        <v>1986</v>
      </c>
      <c r="E48" s="1" t="s">
        <v>2004</v>
      </c>
      <c r="H48" s="1" t="s">
        <v>714</v>
      </c>
    </row>
    <row r="49" spans="2:8" ht="15.75" customHeight="1">
      <c r="B49" s="1" t="s">
        <v>2009</v>
      </c>
      <c r="C49" s="1">
        <v>3</v>
      </c>
      <c r="D49" s="1" t="s">
        <v>1979</v>
      </c>
      <c r="E49" s="1" t="s">
        <v>2004</v>
      </c>
      <c r="H49" s="1" t="s">
        <v>255</v>
      </c>
    </row>
    <row r="50" spans="2:8" ht="15.75" customHeight="1">
      <c r="B50" s="1" t="s">
        <v>1794</v>
      </c>
      <c r="C50" s="1">
        <v>2</v>
      </c>
      <c r="D50" s="1" t="s">
        <v>1966</v>
      </c>
      <c r="E50" s="1" t="s">
        <v>2010</v>
      </c>
      <c r="H50" s="1" t="s">
        <v>1434</v>
      </c>
    </row>
    <row r="51" spans="2:8" ht="15.75" customHeight="1">
      <c r="B51" s="1" t="s">
        <v>1800</v>
      </c>
    </row>
    <row r="52" spans="2:8" ht="15.75" customHeight="1">
      <c r="B52" s="1" t="s">
        <v>1807</v>
      </c>
    </row>
    <row r="53" spans="2:8" ht="15.75" customHeight="1">
      <c r="B53" s="1" t="s">
        <v>1820</v>
      </c>
    </row>
    <row r="54" spans="2:8" ht="15.75" customHeight="1">
      <c r="B54" s="1" t="s">
        <v>1845</v>
      </c>
    </row>
    <row r="55" spans="2:8" ht="15.75" customHeight="1">
      <c r="B55" s="1" t="s">
        <v>1850</v>
      </c>
      <c r="C55" s="1">
        <v>0</v>
      </c>
      <c r="D55" s="8" t="s">
        <v>2011</v>
      </c>
      <c r="H55" s="1" t="s">
        <v>714</v>
      </c>
    </row>
    <row r="56" spans="2:8" ht="15.75" customHeight="1">
      <c r="B56" s="8" t="s">
        <v>1882</v>
      </c>
      <c r="C56" s="1">
        <v>7</v>
      </c>
      <c r="D56" s="1" t="s">
        <v>1979</v>
      </c>
      <c r="E56" s="1" t="s">
        <v>2004</v>
      </c>
      <c r="H56" s="30" t="s">
        <v>1806</v>
      </c>
    </row>
    <row r="57" spans="2:8" ht="15.75" customHeight="1">
      <c r="B57" s="1" t="s">
        <v>1889</v>
      </c>
      <c r="C57" s="1">
        <v>2</v>
      </c>
      <c r="D57" s="1" t="s">
        <v>1979</v>
      </c>
      <c r="E57" s="1" t="s">
        <v>2004</v>
      </c>
      <c r="H57" s="1" t="s">
        <v>1806</v>
      </c>
    </row>
    <row r="58" spans="2:8" ht="15.75" customHeight="1">
      <c r="B58" s="1" t="s">
        <v>1896</v>
      </c>
      <c r="C58" s="1">
        <v>7</v>
      </c>
      <c r="D58" s="1" t="s">
        <v>1979</v>
      </c>
      <c r="E58" s="1" t="s">
        <v>1995</v>
      </c>
      <c r="H58" s="30" t="s">
        <v>1806</v>
      </c>
    </row>
    <row r="59" spans="2:8" ht="15.75" customHeight="1">
      <c r="B59" s="8" t="s">
        <v>1837</v>
      </c>
      <c r="C59" s="1">
        <v>3</v>
      </c>
      <c r="D59" s="1" t="s">
        <v>1979</v>
      </c>
      <c r="E59" s="1" t="s">
        <v>2004</v>
      </c>
      <c r="H59" s="1" t="s">
        <v>1836</v>
      </c>
    </row>
    <row r="60" spans="2:8" ht="15.75" customHeight="1">
      <c r="B60" s="1" t="s">
        <v>1767</v>
      </c>
      <c r="C60" s="1">
        <v>2</v>
      </c>
      <c r="D60" s="1" t="s">
        <v>1979</v>
      </c>
      <c r="E60" s="1" t="s">
        <v>2004</v>
      </c>
      <c r="H60" s="1" t="s">
        <v>1434</v>
      </c>
    </row>
    <row r="61" spans="2:8" ht="15.75" customHeight="1">
      <c r="B61" s="1" t="s">
        <v>1057</v>
      </c>
      <c r="H61" s="1" t="s">
        <v>255</v>
      </c>
    </row>
    <row r="62" spans="2:8" ht="15.75" customHeight="1">
      <c r="B62" s="1" t="s">
        <v>1930</v>
      </c>
    </row>
    <row r="63" spans="2:8" ht="15.75" customHeight="1">
      <c r="B63" s="1" t="s">
        <v>1990</v>
      </c>
      <c r="C63" s="1">
        <v>30</v>
      </c>
      <c r="E63" s="1" t="s">
        <v>1995</v>
      </c>
    </row>
    <row r="64" spans="2:8" ht="15.75" customHeight="1">
      <c r="B64" s="170" t="s">
        <v>2015</v>
      </c>
      <c r="C64" s="4" t="s">
        <v>1013</v>
      </c>
      <c r="D64" s="4" t="s">
        <v>2017</v>
      </c>
      <c r="E64" s="4" t="s">
        <v>1995</v>
      </c>
      <c r="H64" s="4" t="s">
        <v>2018</v>
      </c>
    </row>
    <row r="65" spans="2:8" ht="15.75" customHeight="1">
      <c r="B65" s="4" t="s">
        <v>2019</v>
      </c>
      <c r="C65" s="4" t="s">
        <v>1013</v>
      </c>
      <c r="D65" s="4" t="s">
        <v>880</v>
      </c>
      <c r="E65" s="4" t="s">
        <v>2004</v>
      </c>
      <c r="H65" s="4" t="s">
        <v>2018</v>
      </c>
    </row>
    <row r="66" spans="2:8" ht="15.75" customHeight="1">
      <c r="B66" s="4" t="s">
        <v>2020</v>
      </c>
      <c r="C66" s="4">
        <v>14</v>
      </c>
      <c r="D66" s="4" t="s">
        <v>2017</v>
      </c>
      <c r="E66" s="4" t="s">
        <v>1995</v>
      </c>
      <c r="H66" s="4" t="s">
        <v>2021</v>
      </c>
    </row>
    <row r="67" spans="2:8" ht="15.75" customHeight="1">
      <c r="B67" s="4" t="s">
        <v>2022</v>
      </c>
      <c r="C67" s="4" t="s">
        <v>2023</v>
      </c>
      <c r="D67" s="4" t="s">
        <v>880</v>
      </c>
      <c r="E67" s="4" t="s">
        <v>2004</v>
      </c>
      <c r="H67" s="4" t="s">
        <v>2024</v>
      </c>
    </row>
    <row r="68" spans="2:8" ht="15.75" customHeight="1">
      <c r="B68" s="4" t="s">
        <v>2025</v>
      </c>
      <c r="C68" s="4" t="s">
        <v>2026</v>
      </c>
      <c r="D68" s="4" t="s">
        <v>880</v>
      </c>
      <c r="E68" s="4" t="s">
        <v>2004</v>
      </c>
      <c r="H68" s="4" t="s">
        <v>2024</v>
      </c>
    </row>
    <row r="69" spans="2:8" ht="15.75" customHeight="1">
      <c r="B69" s="4" t="s">
        <v>2027</v>
      </c>
      <c r="C69" s="4">
        <v>7</v>
      </c>
      <c r="D69" s="4" t="s">
        <v>2017</v>
      </c>
      <c r="E69" s="4" t="s">
        <v>1995</v>
      </c>
      <c r="H69" s="4" t="s">
        <v>1971</v>
      </c>
    </row>
    <row r="70" spans="2:8" ht="15.75" customHeight="1">
      <c r="B70" s="4" t="s">
        <v>2028</v>
      </c>
    </row>
    <row r="71" spans="2:8" ht="15.75" customHeight="1">
      <c r="B71" s="4" t="s">
        <v>2029</v>
      </c>
      <c r="C71" s="171">
        <v>43588</v>
      </c>
      <c r="D71" s="4" t="s">
        <v>880</v>
      </c>
      <c r="E71" s="4" t="s">
        <v>2004</v>
      </c>
      <c r="H71" s="4" t="s">
        <v>2021</v>
      </c>
    </row>
    <row r="72" spans="2:8" ht="15.75" customHeight="1">
      <c r="B72" s="4" t="s">
        <v>2030</v>
      </c>
    </row>
    <row r="73" spans="2:8" ht="15.75" customHeight="1">
      <c r="B73" s="4" t="s">
        <v>2031</v>
      </c>
      <c r="C73" s="4" t="s">
        <v>2023</v>
      </c>
      <c r="D73" s="4" t="s">
        <v>2032</v>
      </c>
      <c r="E73" s="4" t="s">
        <v>2004</v>
      </c>
      <c r="H73" s="4" t="s">
        <v>1434</v>
      </c>
    </row>
    <row r="74" spans="2:8" ht="15.75" customHeight="1">
      <c r="B74" s="4" t="s">
        <v>2033</v>
      </c>
      <c r="C74" s="4" t="s">
        <v>2034</v>
      </c>
      <c r="D74" s="4" t="s">
        <v>2035</v>
      </c>
      <c r="H74" s="4" t="s">
        <v>1434</v>
      </c>
    </row>
    <row r="75" spans="2:8" ht="15.75" customHeight="1">
      <c r="B75" s="170" t="s">
        <v>2036</v>
      </c>
      <c r="C75" s="4" t="s">
        <v>1013</v>
      </c>
      <c r="D75" s="4" t="s">
        <v>2032</v>
      </c>
      <c r="E75" s="4" t="s">
        <v>2004</v>
      </c>
      <c r="H75" s="4" t="s">
        <v>1971</v>
      </c>
    </row>
    <row r="76" spans="2:8" ht="15.75" customHeight="1">
      <c r="B76" s="4" t="s">
        <v>2037</v>
      </c>
      <c r="C76" s="171">
        <v>43588</v>
      </c>
      <c r="D76" s="4" t="s">
        <v>867</v>
      </c>
      <c r="H76" s="4" t="s">
        <v>1971</v>
      </c>
    </row>
    <row r="77" spans="2:8" ht="15.75" customHeight="1">
      <c r="B77" s="4" t="s">
        <v>2038</v>
      </c>
      <c r="H77" s="4" t="s">
        <v>1971</v>
      </c>
    </row>
    <row r="78" spans="2:8" ht="15.75" customHeight="1">
      <c r="B78" s="4" t="s">
        <v>2039</v>
      </c>
    </row>
    <row r="79" spans="2:8" ht="15.75" customHeight="1"/>
    <row r="80" spans="2:8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A1:E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D1:D1000"/>
  <sheetViews>
    <sheetView showGridLines="0" workbookViewId="0"/>
  </sheetViews>
  <sheetFormatPr defaultColWidth="14.453125" defaultRowHeight="15" customHeight="1"/>
  <cols>
    <col min="1" max="1" width="46.26953125" customWidth="1"/>
    <col min="2" max="2" width="14.453125" customWidth="1"/>
    <col min="3" max="3" width="29.7265625" customWidth="1"/>
    <col min="4" max="6" width="14.4531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spans="4:4" ht="15.75" customHeight="1"/>
    <row r="18" spans="4:4" ht="15.75" customHeight="1"/>
    <row r="19" spans="4:4" ht="15.75" customHeight="1"/>
    <row r="20" spans="4:4" ht="15.75" customHeight="1"/>
    <row r="21" spans="4:4" ht="15.75" customHeight="1"/>
    <row r="22" spans="4:4" ht="15.75" customHeight="1"/>
    <row r="23" spans="4:4" ht="15.75" customHeight="1"/>
    <row r="24" spans="4:4" ht="15.75" customHeight="1"/>
    <row r="25" spans="4:4" ht="15.75" customHeight="1"/>
    <row r="26" spans="4:4" ht="15.75" customHeight="1"/>
    <row r="27" spans="4:4" ht="15.75" customHeight="1">
      <c r="D27" s="1" t="s">
        <v>2522</v>
      </c>
    </row>
    <row r="28" spans="4:4" ht="15.75" customHeight="1"/>
    <row r="29" spans="4:4" ht="15.75" customHeight="1"/>
    <row r="30" spans="4:4" ht="15.75" customHeight="1"/>
    <row r="31" spans="4:4" ht="15.75" customHeight="1"/>
    <row r="32" spans="4:4" ht="15.75" customHeight="1"/>
    <row r="33" spans="4:4" ht="15.75" customHeight="1"/>
    <row r="34" spans="4:4" ht="15.75" customHeight="1"/>
    <row r="35" spans="4:4" ht="15.75" customHeight="1"/>
    <row r="36" spans="4:4" ht="15.75" customHeight="1"/>
    <row r="37" spans="4:4" ht="15.75" customHeight="1"/>
    <row r="38" spans="4:4" ht="15.75" customHeight="1">
      <c r="D38" s="1" t="s">
        <v>2523</v>
      </c>
    </row>
    <row r="39" spans="4:4" ht="15.75" customHeight="1"/>
    <row r="40" spans="4:4" ht="15.75" customHeight="1"/>
    <row r="41" spans="4:4" ht="15.75" customHeight="1"/>
    <row r="42" spans="4:4" ht="15.75" customHeight="1"/>
    <row r="43" spans="4:4" ht="15.75" customHeight="1"/>
    <row r="44" spans="4:4" ht="15.75" customHeight="1"/>
    <row r="45" spans="4:4" ht="15.75" customHeight="1"/>
    <row r="46" spans="4:4" ht="15.75" customHeight="1"/>
    <row r="47" spans="4:4" ht="15.75" customHeight="1"/>
    <row r="48" spans="4:4" ht="15.75" customHeight="1"/>
    <row r="49" spans="4:4" ht="15.75" customHeight="1"/>
    <row r="50" spans="4:4" ht="15.75" customHeight="1"/>
    <row r="51" spans="4:4" ht="15.75" customHeight="1"/>
    <row r="52" spans="4:4" ht="15.75" customHeight="1"/>
    <row r="53" spans="4:4" ht="15.75" customHeight="1">
      <c r="D53" s="1" t="s">
        <v>2524</v>
      </c>
    </row>
    <row r="54" spans="4:4" ht="15.75" customHeight="1"/>
    <row r="55" spans="4:4" ht="15.75" customHeight="1"/>
    <row r="56" spans="4:4" ht="15.75" customHeight="1"/>
    <row r="57" spans="4:4" ht="15.75" customHeight="1"/>
    <row r="58" spans="4:4" ht="15.75" customHeight="1"/>
    <row r="59" spans="4:4" ht="15.75" customHeight="1"/>
    <row r="60" spans="4:4" ht="15.75" customHeight="1"/>
    <row r="61" spans="4:4" ht="15.75" customHeight="1"/>
    <row r="62" spans="4:4" ht="15.75" customHeight="1"/>
    <row r="63" spans="4:4" ht="15.75" customHeight="1"/>
    <row r="64" spans="4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showGridLines="0" workbookViewId="0"/>
  </sheetViews>
  <sheetFormatPr defaultColWidth="14.453125" defaultRowHeight="15" customHeight="1"/>
  <cols>
    <col min="1" max="1" width="49.7265625" customWidth="1"/>
    <col min="2" max="2" width="20.54296875" customWidth="1"/>
    <col min="3" max="6" width="14.453125" customWidth="1"/>
    <col min="7" max="7" width="18" customWidth="1"/>
    <col min="9" max="9" width="19.08984375" customWidth="1"/>
    <col min="10" max="10" width="36.54296875" customWidth="1"/>
    <col min="12" max="12" width="18.7265625" customWidth="1"/>
  </cols>
  <sheetData>
    <row r="1" spans="1:17" ht="15.75" customHeight="1">
      <c r="I1" s="1" t="s">
        <v>2451</v>
      </c>
      <c r="P1" s="203"/>
    </row>
    <row r="2" spans="1:17" ht="15.75" customHeight="1">
      <c r="I2" s="1" t="s">
        <v>2452</v>
      </c>
      <c r="P2" s="203"/>
    </row>
    <row r="3" spans="1:17" ht="15.75" customHeight="1">
      <c r="I3" s="1" t="s">
        <v>2453</v>
      </c>
      <c r="P3" s="203"/>
    </row>
    <row r="4" spans="1:17" ht="15.75" customHeight="1">
      <c r="P4" s="203"/>
    </row>
    <row r="5" spans="1:17" ht="15.75" customHeight="1">
      <c r="P5" s="203"/>
    </row>
    <row r="6" spans="1:17" ht="15.75" customHeight="1">
      <c r="P6" s="203"/>
    </row>
    <row r="7" spans="1:17" ht="15.75" customHeight="1">
      <c r="P7" s="203"/>
    </row>
    <row r="8" spans="1:17" ht="15.75" customHeight="1">
      <c r="P8" s="203"/>
    </row>
    <row r="9" spans="1:17" ht="15.75" customHeight="1">
      <c r="P9" s="203"/>
    </row>
    <row r="10" spans="1:17" ht="15.75" customHeight="1">
      <c r="P10" s="203"/>
    </row>
    <row r="11" spans="1:17" ht="15.75" customHeight="1">
      <c r="P11" s="203"/>
    </row>
    <row r="12" spans="1:17" ht="15.75" customHeight="1">
      <c r="A12" s="1"/>
      <c r="P12" s="203"/>
    </row>
    <row r="13" spans="1:17" ht="15.75" customHeight="1">
      <c r="P13" s="203"/>
    </row>
    <row r="14" spans="1:17" ht="15.75" customHeight="1">
      <c r="P14" s="203"/>
    </row>
    <row r="15" spans="1:17" ht="15.75" customHeight="1">
      <c r="P15" s="203"/>
    </row>
    <row r="16" spans="1:17" ht="15.75" customHeight="1">
      <c r="A16" s="72" t="s">
        <v>2461</v>
      </c>
      <c r="B16" s="204" t="s">
        <v>2462</v>
      </c>
      <c r="C16" s="204" t="s">
        <v>2463</v>
      </c>
      <c r="D16" s="3" t="s">
        <v>2464</v>
      </c>
      <c r="E16" s="3" t="s">
        <v>2465</v>
      </c>
      <c r="F16" s="3" t="s">
        <v>2466</v>
      </c>
      <c r="G16" s="3" t="s">
        <v>2467</v>
      </c>
      <c r="H16" s="3" t="s">
        <v>2468</v>
      </c>
      <c r="I16" s="3" t="s">
        <v>2469</v>
      </c>
      <c r="J16" s="3" t="s">
        <v>2470</v>
      </c>
      <c r="K16" s="3" t="s">
        <v>2471</v>
      </c>
      <c r="L16" s="72" t="s">
        <v>2472</v>
      </c>
      <c r="M16" s="72" t="s">
        <v>2473</v>
      </c>
      <c r="N16" s="72" t="s">
        <v>2474</v>
      </c>
      <c r="O16" s="72" t="s">
        <v>2475</v>
      </c>
      <c r="P16" s="205" t="s">
        <v>2476</v>
      </c>
      <c r="Q16" s="1" t="s">
        <v>2477</v>
      </c>
    </row>
    <row r="17" spans="1:17" ht="15.75" customHeight="1">
      <c r="A17" s="3" t="s">
        <v>2478</v>
      </c>
      <c r="B17" s="3">
        <v>0</v>
      </c>
      <c r="C17" s="3">
        <v>70</v>
      </c>
      <c r="D17" s="3">
        <v>70</v>
      </c>
      <c r="E17" s="3"/>
      <c r="F17" s="3">
        <v>130</v>
      </c>
      <c r="G17" s="3"/>
      <c r="H17" s="3"/>
      <c r="I17" s="3"/>
      <c r="J17" s="3"/>
      <c r="K17" s="3"/>
      <c r="L17" s="3"/>
      <c r="M17" s="3"/>
      <c r="N17" s="3"/>
      <c r="O17" s="3"/>
      <c r="P17" s="206"/>
    </row>
    <row r="18" spans="1:17" ht="18.75" customHeight="1">
      <c r="A18" s="3" t="s">
        <v>2479</v>
      </c>
      <c r="B18" s="57">
        <v>46721</v>
      </c>
      <c r="C18" s="3">
        <v>160756</v>
      </c>
      <c r="D18" s="3"/>
      <c r="E18" s="3"/>
      <c r="F18" s="3">
        <v>294947</v>
      </c>
      <c r="G18" s="3"/>
      <c r="H18" s="3"/>
      <c r="I18" s="3"/>
      <c r="J18" s="3"/>
      <c r="K18" s="3"/>
      <c r="L18" s="3"/>
      <c r="M18" s="3"/>
      <c r="N18" s="3"/>
      <c r="O18" s="3"/>
      <c r="P18" s="206"/>
    </row>
    <row r="19" spans="1:17" ht="15.75" customHeight="1">
      <c r="A19" s="3" t="s">
        <v>2480</v>
      </c>
      <c r="B19" s="207">
        <v>9334</v>
      </c>
      <c r="C19" s="3">
        <v>32151</v>
      </c>
      <c r="D19" s="3"/>
      <c r="E19" s="3"/>
      <c r="F19" s="3">
        <v>58989</v>
      </c>
      <c r="G19" s="3"/>
      <c r="H19" s="3"/>
      <c r="I19" s="3"/>
      <c r="J19" s="3"/>
      <c r="K19" s="3"/>
      <c r="L19" s="3"/>
      <c r="M19" s="3"/>
      <c r="N19" s="3"/>
      <c r="O19" s="3"/>
      <c r="P19" s="206"/>
    </row>
    <row r="20" spans="1:17" ht="15.75" customHeight="1">
      <c r="A20" s="3" t="s">
        <v>2481</v>
      </c>
      <c r="B20" s="3">
        <v>6030</v>
      </c>
      <c r="C20" s="3">
        <v>42019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206"/>
    </row>
    <row r="21" spans="1:17" ht="15.75" customHeight="1">
      <c r="A21" s="3" t="s">
        <v>2482</v>
      </c>
      <c r="B21" s="3">
        <f t="shared" ref="B21:C21" si="0">B20*0.2</f>
        <v>1206</v>
      </c>
      <c r="C21" s="3">
        <f t="shared" si="0"/>
        <v>8403.8000000000011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206"/>
    </row>
    <row r="22" spans="1:17" ht="15.75" customHeight="1">
      <c r="A22" s="3" t="s">
        <v>2483</v>
      </c>
      <c r="B22" s="3">
        <v>0</v>
      </c>
      <c r="C22" s="3"/>
      <c r="D22" s="3">
        <f>C21-B23</f>
        <v>7197.8000000000011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206"/>
    </row>
    <row r="23" spans="1:17" ht="15.75" customHeight="1">
      <c r="A23" s="3" t="s">
        <v>2484</v>
      </c>
      <c r="B23" s="3">
        <v>1206</v>
      </c>
      <c r="C23" s="3"/>
      <c r="D23" s="3"/>
      <c r="E23" s="3">
        <v>12629.2</v>
      </c>
      <c r="F23" s="3"/>
      <c r="G23" s="3"/>
      <c r="H23" s="3">
        <v>36479</v>
      </c>
      <c r="I23" s="3">
        <v>9935</v>
      </c>
      <c r="J23" s="3" t="s">
        <v>2485</v>
      </c>
      <c r="K23" s="3">
        <v>0</v>
      </c>
      <c r="L23" s="3"/>
      <c r="M23" s="72">
        <v>37000</v>
      </c>
      <c r="N23" s="72"/>
      <c r="O23" s="72"/>
      <c r="P23" s="206"/>
      <c r="Q23">
        <f>SUM(B22:M23)</f>
        <v>104447</v>
      </c>
    </row>
    <row r="24" spans="1:17" ht="15.75" customHeight="1">
      <c r="A24" s="3" t="s">
        <v>2486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208"/>
    </row>
    <row r="25" spans="1:17" ht="15.75" customHeight="1">
      <c r="P25" s="203"/>
    </row>
    <row r="26" spans="1:17" ht="15.75" customHeight="1">
      <c r="A26" s="3" t="s">
        <v>1982</v>
      </c>
      <c r="B26" s="204" t="s">
        <v>2487</v>
      </c>
      <c r="C26" s="204" t="s">
        <v>2488</v>
      </c>
      <c r="D26" s="3" t="s">
        <v>2489</v>
      </c>
      <c r="E26" s="3" t="s">
        <v>2490</v>
      </c>
      <c r="F26" s="3" t="s">
        <v>2466</v>
      </c>
      <c r="G26" s="3" t="s">
        <v>2467</v>
      </c>
      <c r="H26" s="3" t="s">
        <v>2468</v>
      </c>
      <c r="I26" s="3" t="s">
        <v>2469</v>
      </c>
      <c r="J26" s="3" t="s">
        <v>2470</v>
      </c>
      <c r="K26" s="3" t="s">
        <v>2471</v>
      </c>
      <c r="L26" s="72" t="s">
        <v>2472</v>
      </c>
      <c r="M26" s="72" t="s">
        <v>2473</v>
      </c>
      <c r="N26" s="72" t="s">
        <v>2474</v>
      </c>
      <c r="O26" s="72" t="s">
        <v>2475</v>
      </c>
      <c r="P26" s="205" t="s">
        <v>2476</v>
      </c>
    </row>
    <row r="27" spans="1:17" ht="15.75" customHeight="1">
      <c r="A27" s="3" t="s">
        <v>2478</v>
      </c>
      <c r="B27" s="3">
        <v>50</v>
      </c>
      <c r="C27" s="3">
        <v>75</v>
      </c>
      <c r="D27" s="3">
        <v>85</v>
      </c>
      <c r="E27" s="3"/>
      <c r="F27" s="3">
        <v>85</v>
      </c>
      <c r="G27" s="3"/>
      <c r="H27" s="3"/>
      <c r="I27" s="3"/>
      <c r="J27" s="3"/>
      <c r="K27" s="3"/>
      <c r="L27" s="3"/>
      <c r="M27" s="3"/>
      <c r="N27" s="3"/>
      <c r="O27" s="3"/>
      <c r="P27" s="206"/>
    </row>
    <row r="28" spans="1:17" ht="15.75" customHeight="1">
      <c r="A28" s="3" t="s">
        <v>2479</v>
      </c>
      <c r="B28" s="3">
        <v>51747</v>
      </c>
      <c r="C28" s="3">
        <v>71874</v>
      </c>
      <c r="D28" s="3"/>
      <c r="E28" s="3"/>
      <c r="F28" s="3">
        <v>124000</v>
      </c>
      <c r="G28" s="3"/>
      <c r="H28" s="3"/>
      <c r="I28" s="3"/>
      <c r="J28" s="3"/>
      <c r="K28" s="3"/>
      <c r="L28" s="3"/>
      <c r="M28" s="3"/>
      <c r="N28" s="3"/>
      <c r="O28" s="3"/>
      <c r="P28" s="206"/>
    </row>
    <row r="29" spans="1:17" ht="15.75" customHeight="1">
      <c r="A29" s="3" t="s">
        <v>2491</v>
      </c>
      <c r="B29" s="3">
        <f t="shared" ref="B29:C29" si="1">B28*0.1</f>
        <v>5174.7000000000007</v>
      </c>
      <c r="C29" s="3">
        <f t="shared" si="1"/>
        <v>7187.4000000000005</v>
      </c>
      <c r="D29" s="3"/>
      <c r="E29" s="3"/>
      <c r="F29" s="3">
        <v>12400</v>
      </c>
      <c r="G29" s="3"/>
      <c r="H29" s="3"/>
      <c r="I29" s="3"/>
      <c r="J29" s="3"/>
      <c r="K29" s="3"/>
      <c r="L29" s="3"/>
      <c r="M29" s="3"/>
      <c r="N29" s="3"/>
      <c r="O29" s="3"/>
      <c r="P29" s="206"/>
    </row>
    <row r="30" spans="1:17" ht="15.75" customHeight="1">
      <c r="A30" s="3" t="s">
        <v>2492</v>
      </c>
      <c r="B30" s="3">
        <v>28010</v>
      </c>
      <c r="C30" s="3">
        <v>26047</v>
      </c>
      <c r="D30" s="3"/>
      <c r="E30" s="3"/>
      <c r="F30" s="3">
        <v>24624</v>
      </c>
      <c r="G30" s="3"/>
      <c r="H30" s="3">
        <v>52046</v>
      </c>
      <c r="I30" s="3">
        <v>54591</v>
      </c>
      <c r="J30" s="3"/>
      <c r="K30" s="3"/>
      <c r="L30" s="3"/>
      <c r="M30" s="3"/>
      <c r="N30" s="3"/>
      <c r="O30" s="3"/>
      <c r="P30" s="206"/>
    </row>
    <row r="31" spans="1:17" ht="15.75" customHeight="1">
      <c r="A31" s="3" t="s">
        <v>2483</v>
      </c>
      <c r="B31" s="3">
        <v>0</v>
      </c>
      <c r="C31" s="3">
        <f>C30*0.1</f>
        <v>2604.7000000000003</v>
      </c>
      <c r="D31" s="3">
        <f>1900+C31</f>
        <v>4504.7000000000007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206"/>
    </row>
    <row r="32" spans="1:17" ht="15.75" customHeight="1">
      <c r="A32" s="3" t="s">
        <v>2493</v>
      </c>
      <c r="B32" s="3">
        <v>3850</v>
      </c>
      <c r="C32" s="3"/>
      <c r="D32" s="3"/>
      <c r="E32" s="3">
        <v>2683</v>
      </c>
      <c r="F32" s="3"/>
      <c r="G32" s="3"/>
      <c r="H32" s="3">
        <v>5205</v>
      </c>
      <c r="I32" s="3">
        <v>255</v>
      </c>
      <c r="J32" s="3">
        <v>0</v>
      </c>
      <c r="K32" s="3">
        <v>0</v>
      </c>
      <c r="L32" s="46">
        <v>5000</v>
      </c>
      <c r="M32" s="3"/>
      <c r="N32" s="72">
        <v>1286</v>
      </c>
      <c r="O32" s="72">
        <v>1468</v>
      </c>
      <c r="P32" s="205">
        <v>1798.2</v>
      </c>
    </row>
    <row r="33" spans="1:16" ht="15.75" customHeight="1">
      <c r="A33" s="3" t="s">
        <v>2486</v>
      </c>
      <c r="B33" s="3">
        <v>2300</v>
      </c>
      <c r="C33" s="3"/>
      <c r="D33" s="3"/>
      <c r="E33" s="3">
        <v>0</v>
      </c>
      <c r="F33" s="3"/>
      <c r="G33" s="3"/>
      <c r="H33" s="3"/>
      <c r="I33" s="3"/>
      <c r="J33" s="3"/>
      <c r="K33" s="3"/>
      <c r="L33" s="3"/>
      <c r="M33" s="3"/>
      <c r="N33" s="3"/>
      <c r="O33" s="72"/>
      <c r="P33" s="206"/>
    </row>
    <row r="34" spans="1:16" ht="15.75" customHeight="1">
      <c r="O34" s="1"/>
      <c r="P34" s="209"/>
    </row>
    <row r="35" spans="1:16" ht="15.75" customHeight="1">
      <c r="A35" s="3" t="s">
        <v>2494</v>
      </c>
      <c r="B35" s="204" t="s">
        <v>2462</v>
      </c>
      <c r="C35" s="204" t="s">
        <v>2463</v>
      </c>
      <c r="D35" s="3" t="s">
        <v>2464</v>
      </c>
      <c r="E35" s="3" t="s">
        <v>2465</v>
      </c>
      <c r="F35" s="3" t="s">
        <v>2466</v>
      </c>
      <c r="G35" s="3" t="s">
        <v>2467</v>
      </c>
      <c r="H35" s="3" t="s">
        <v>2468</v>
      </c>
      <c r="I35" s="3" t="s">
        <v>2495</v>
      </c>
      <c r="J35" s="3" t="s">
        <v>2470</v>
      </c>
      <c r="K35" s="3" t="s">
        <v>2471</v>
      </c>
      <c r="L35" s="72" t="s">
        <v>2472</v>
      </c>
      <c r="M35" s="72" t="s">
        <v>2473</v>
      </c>
      <c r="N35" s="4"/>
      <c r="P35" s="203"/>
    </row>
    <row r="36" spans="1:16" ht="15.75" customHeight="1">
      <c r="A36" s="3" t="s">
        <v>2478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1"/>
      <c r="P36" s="203"/>
    </row>
    <row r="37" spans="1:16" ht="18.75" customHeight="1">
      <c r="A37" s="3" t="s">
        <v>2479</v>
      </c>
      <c r="B37" s="57"/>
      <c r="C37" s="3"/>
      <c r="D37" s="3"/>
      <c r="E37" s="3"/>
      <c r="F37" s="3">
        <v>34399</v>
      </c>
      <c r="G37" s="3"/>
      <c r="H37" s="3"/>
      <c r="I37" s="3"/>
      <c r="J37" s="3"/>
      <c r="K37" s="3"/>
      <c r="L37" s="3"/>
      <c r="M37" s="3"/>
      <c r="N37" s="1"/>
      <c r="P37" s="203"/>
    </row>
    <row r="38" spans="1:16" ht="15.75" customHeight="1">
      <c r="A38" s="3" t="s">
        <v>2480</v>
      </c>
      <c r="B38" s="20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1"/>
      <c r="P38" s="203"/>
    </row>
    <row r="39" spans="1:16" ht="15.75" customHeight="1">
      <c r="A39" s="3" t="s">
        <v>2481</v>
      </c>
      <c r="B39" s="3"/>
      <c r="C39" s="3"/>
      <c r="D39" s="3"/>
      <c r="E39" s="3"/>
      <c r="F39" s="3">
        <v>13426</v>
      </c>
      <c r="G39" s="3"/>
      <c r="H39" s="3"/>
      <c r="I39" s="3"/>
      <c r="J39" s="3"/>
      <c r="K39" s="3"/>
      <c r="L39" s="3"/>
      <c r="M39" s="3"/>
      <c r="N39" s="1"/>
      <c r="P39" s="203"/>
    </row>
    <row r="40" spans="1:16" ht="15.75" customHeight="1">
      <c r="A40" s="3" t="s">
        <v>2496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1"/>
      <c r="P40" s="203"/>
    </row>
    <row r="41" spans="1:16" ht="15.75" customHeight="1">
      <c r="A41" s="3" t="s">
        <v>2483</v>
      </c>
      <c r="B41" s="3"/>
      <c r="C41" s="3"/>
      <c r="D41" s="3"/>
      <c r="E41" s="3"/>
      <c r="F41" s="3"/>
      <c r="G41" s="3">
        <v>5000</v>
      </c>
      <c r="H41" s="3">
        <v>-63</v>
      </c>
      <c r="I41" s="3">
        <v>1500</v>
      </c>
      <c r="J41" s="3">
        <v>3693</v>
      </c>
      <c r="K41" s="3">
        <v>5964</v>
      </c>
      <c r="L41" s="3"/>
      <c r="M41" s="72">
        <v>20000</v>
      </c>
      <c r="N41" s="4"/>
      <c r="P41" s="203"/>
    </row>
    <row r="42" spans="1:16" ht="15.75" customHeight="1">
      <c r="A42" s="3" t="s">
        <v>2484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1"/>
      <c r="P42" s="203"/>
    </row>
    <row r="43" spans="1:16" ht="15.75" customHeight="1">
      <c r="A43" s="3" t="s">
        <v>2486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1"/>
      <c r="P43" s="203"/>
    </row>
    <row r="44" spans="1:16" ht="15.75" customHeight="1">
      <c r="P44" s="203"/>
    </row>
    <row r="45" spans="1:16" ht="15.75" customHeight="1">
      <c r="A45" s="3" t="s">
        <v>2497</v>
      </c>
      <c r="B45" s="204" t="s">
        <v>2462</v>
      </c>
      <c r="C45" s="204" t="s">
        <v>2463</v>
      </c>
      <c r="D45" s="3" t="s">
        <v>2464</v>
      </c>
      <c r="E45" s="3" t="s">
        <v>2465</v>
      </c>
      <c r="F45" s="3" t="s">
        <v>2466</v>
      </c>
      <c r="G45" s="3" t="s">
        <v>2467</v>
      </c>
      <c r="H45" s="3" t="s">
        <v>2468</v>
      </c>
      <c r="I45" s="3" t="s">
        <v>2498</v>
      </c>
      <c r="J45" s="3" t="s">
        <v>2470</v>
      </c>
      <c r="K45" s="3" t="s">
        <v>2471</v>
      </c>
      <c r="L45" s="72" t="s">
        <v>2472</v>
      </c>
      <c r="M45" s="72" t="s">
        <v>2473</v>
      </c>
      <c r="N45" s="72" t="s">
        <v>2474</v>
      </c>
      <c r="O45" s="72" t="s">
        <v>2475</v>
      </c>
      <c r="P45" s="205" t="s">
        <v>2476</v>
      </c>
    </row>
    <row r="46" spans="1:16" ht="15.75" customHeight="1">
      <c r="A46" s="3" t="s">
        <v>2478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206"/>
    </row>
    <row r="47" spans="1:16" ht="18.75" customHeight="1">
      <c r="A47" s="3" t="s">
        <v>2479</v>
      </c>
      <c r="B47" s="57"/>
      <c r="C47" s="3"/>
      <c r="D47" s="3"/>
      <c r="E47" s="3"/>
      <c r="F47" s="3">
        <v>8206</v>
      </c>
      <c r="G47" s="3"/>
      <c r="H47" s="3"/>
      <c r="I47" s="3"/>
      <c r="J47" s="3"/>
      <c r="K47" s="3"/>
      <c r="L47" s="3"/>
      <c r="M47" s="3"/>
      <c r="N47" s="3"/>
      <c r="O47" s="3"/>
      <c r="P47" s="206"/>
    </row>
    <row r="48" spans="1:16" ht="15.75" customHeight="1">
      <c r="A48" s="3" t="s">
        <v>2480</v>
      </c>
      <c r="B48" s="20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206"/>
    </row>
    <row r="49" spans="1:16" ht="15.75" customHeight="1">
      <c r="A49" s="3" t="s">
        <v>2481</v>
      </c>
      <c r="B49" s="3"/>
      <c r="C49" s="3"/>
      <c r="D49" s="3"/>
      <c r="E49" s="3"/>
      <c r="F49" s="3">
        <v>3127</v>
      </c>
      <c r="G49" s="3"/>
      <c r="H49" s="3"/>
      <c r="I49" s="3"/>
      <c r="J49" s="3"/>
      <c r="K49" s="3"/>
      <c r="L49" s="3"/>
      <c r="M49" s="3"/>
      <c r="N49" s="3"/>
      <c r="O49" s="3"/>
      <c r="P49" s="206"/>
    </row>
    <row r="50" spans="1:16" ht="15.75" customHeight="1">
      <c r="A50" s="3" t="s">
        <v>2496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206"/>
    </row>
    <row r="51" spans="1:16" ht="15.75" customHeight="1">
      <c r="A51" s="3" t="s">
        <v>2483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206"/>
    </row>
    <row r="52" spans="1:16" ht="15.75" customHeight="1">
      <c r="A52" s="3" t="s">
        <v>2499</v>
      </c>
      <c r="B52" s="3"/>
      <c r="C52" s="3"/>
      <c r="D52" s="3"/>
      <c r="E52" s="3"/>
      <c r="F52" s="3"/>
      <c r="G52" s="3"/>
      <c r="H52" s="3">
        <v>8000</v>
      </c>
      <c r="I52" s="3"/>
      <c r="J52" s="3"/>
      <c r="K52" s="3"/>
      <c r="L52" s="3"/>
      <c r="M52" s="3"/>
      <c r="N52" s="3"/>
      <c r="O52" s="3"/>
      <c r="P52" s="206"/>
    </row>
    <row r="53" spans="1:16" ht="15.75" customHeight="1">
      <c r="A53" s="3" t="s">
        <v>2484</v>
      </c>
      <c r="B53" s="3"/>
      <c r="C53" s="3"/>
      <c r="D53" s="3"/>
      <c r="E53" s="3"/>
      <c r="F53" s="3"/>
      <c r="G53" s="3"/>
      <c r="H53" s="3">
        <v>7923</v>
      </c>
      <c r="I53" s="3">
        <v>1840</v>
      </c>
      <c r="J53" s="3" t="s">
        <v>2500</v>
      </c>
      <c r="K53" s="3">
        <v>2100</v>
      </c>
      <c r="L53" s="72">
        <v>500</v>
      </c>
      <c r="M53" s="72">
        <v>2847</v>
      </c>
      <c r="N53" s="72">
        <f>4083+2000</f>
        <v>6083</v>
      </c>
      <c r="O53" s="72">
        <v>6966</v>
      </c>
      <c r="P53" s="205">
        <v>16157</v>
      </c>
    </row>
    <row r="54" spans="1:16" ht="15.75" customHeight="1">
      <c r="A54" s="3" t="s">
        <v>2486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206"/>
    </row>
    <row r="55" spans="1:16" ht="15.75" customHeight="1">
      <c r="P55" s="203"/>
    </row>
    <row r="56" spans="1:16" ht="15.75" customHeight="1">
      <c r="P56" s="203"/>
    </row>
    <row r="57" spans="1:16" ht="15.75" customHeight="1">
      <c r="A57" s="3" t="s">
        <v>2501</v>
      </c>
      <c r="B57" s="204" t="s">
        <v>2462</v>
      </c>
      <c r="C57" s="204" t="s">
        <v>2463</v>
      </c>
      <c r="D57" s="3" t="s">
        <v>2464</v>
      </c>
      <c r="E57" s="3" t="s">
        <v>2465</v>
      </c>
      <c r="F57" s="3" t="s">
        <v>2466</v>
      </c>
      <c r="G57" s="3" t="s">
        <v>2467</v>
      </c>
      <c r="H57" s="3" t="s">
        <v>2468</v>
      </c>
      <c r="I57" s="3" t="s">
        <v>2495</v>
      </c>
      <c r="J57" s="3" t="s">
        <v>2502</v>
      </c>
      <c r="K57" s="3" t="s">
        <v>2471</v>
      </c>
      <c r="L57" s="72" t="s">
        <v>2472</v>
      </c>
      <c r="M57" s="3" t="s">
        <v>2503</v>
      </c>
      <c r="N57" s="1"/>
      <c r="P57" s="203"/>
    </row>
    <row r="58" spans="1:16" ht="15.75" customHeight="1">
      <c r="A58" s="3" t="s">
        <v>2478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1"/>
      <c r="P58" s="203"/>
    </row>
    <row r="59" spans="1:16" ht="15.75" customHeight="1">
      <c r="A59" s="3" t="s">
        <v>2479</v>
      </c>
      <c r="B59" s="5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1"/>
      <c r="P59" s="203"/>
    </row>
    <row r="60" spans="1:16" ht="15.75" customHeight="1">
      <c r="A60" s="3" t="s">
        <v>2480</v>
      </c>
      <c r="B60" s="20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1"/>
      <c r="P60" s="203"/>
    </row>
    <row r="61" spans="1:16" ht="15.75" customHeight="1">
      <c r="A61" s="3" t="s">
        <v>2481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1"/>
      <c r="P61" s="203"/>
    </row>
    <row r="62" spans="1:16" ht="15.75" customHeight="1">
      <c r="A62" s="3" t="s">
        <v>2496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1"/>
      <c r="P62" s="203"/>
    </row>
    <row r="63" spans="1:16" ht="15.75" customHeight="1">
      <c r="A63" s="3" t="s">
        <v>2483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1"/>
      <c r="P63" s="203"/>
    </row>
    <row r="64" spans="1:16" ht="15.75" customHeight="1">
      <c r="A64" s="3" t="s">
        <v>2484</v>
      </c>
      <c r="B64" s="3"/>
      <c r="C64" s="3"/>
      <c r="D64" s="3"/>
      <c r="E64" s="3"/>
      <c r="F64" s="3"/>
      <c r="G64" s="3"/>
      <c r="H64" s="3"/>
      <c r="I64" s="3">
        <v>5000</v>
      </c>
      <c r="J64" s="3"/>
      <c r="K64" s="3" t="s">
        <v>2486</v>
      </c>
      <c r="L64" s="72">
        <v>5000</v>
      </c>
      <c r="M64" s="3"/>
      <c r="N64" s="1"/>
      <c r="P64" s="203"/>
    </row>
    <row r="65" spans="1:16" ht="15.75" customHeight="1">
      <c r="A65" s="3" t="s">
        <v>2486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1"/>
      <c r="P65" s="203"/>
    </row>
    <row r="66" spans="1:16" ht="15.75" customHeight="1">
      <c r="P66" s="203"/>
    </row>
    <row r="67" spans="1:16" ht="15.75" customHeight="1">
      <c r="A67" s="3" t="s">
        <v>2504</v>
      </c>
      <c r="B67" s="204" t="s">
        <v>2462</v>
      </c>
      <c r="C67" s="204" t="s">
        <v>2463</v>
      </c>
      <c r="D67" s="3" t="s">
        <v>2464</v>
      </c>
      <c r="E67" s="3" t="s">
        <v>2465</v>
      </c>
      <c r="F67" s="3" t="s">
        <v>2466</v>
      </c>
      <c r="G67" s="3" t="s">
        <v>2467</v>
      </c>
      <c r="H67" s="3" t="s">
        <v>2468</v>
      </c>
      <c r="I67" s="3" t="s">
        <v>2495</v>
      </c>
      <c r="J67" s="3" t="s">
        <v>2502</v>
      </c>
      <c r="K67" s="3" t="s">
        <v>2471</v>
      </c>
      <c r="L67" s="72" t="s">
        <v>2472</v>
      </c>
      <c r="M67" s="3" t="s">
        <v>2503</v>
      </c>
      <c r="N67" s="72" t="s">
        <v>2474</v>
      </c>
      <c r="O67" s="72" t="s">
        <v>2475</v>
      </c>
      <c r="P67" s="206"/>
    </row>
    <row r="68" spans="1:16" ht="15.75" customHeight="1">
      <c r="A68" s="3" t="s">
        <v>2478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209"/>
    </row>
    <row r="69" spans="1:16" ht="15.75" customHeight="1">
      <c r="A69" s="3" t="s">
        <v>2479</v>
      </c>
      <c r="B69" s="5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209"/>
    </row>
    <row r="70" spans="1:16" ht="15.75" customHeight="1">
      <c r="A70" s="3" t="s">
        <v>2480</v>
      </c>
      <c r="B70" s="20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209"/>
    </row>
    <row r="71" spans="1:16" ht="15.75" customHeight="1">
      <c r="A71" s="3" t="s">
        <v>2481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209"/>
    </row>
    <row r="72" spans="1:16" ht="15.75" customHeight="1">
      <c r="A72" s="3" t="s">
        <v>2496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209"/>
    </row>
    <row r="73" spans="1:16" ht="15.75" customHeight="1">
      <c r="A73" s="3" t="s">
        <v>2483</v>
      </c>
      <c r="B73" s="3"/>
      <c r="C73" s="3"/>
      <c r="D73" s="3"/>
      <c r="E73" s="3"/>
      <c r="F73" s="3"/>
      <c r="G73" s="3"/>
      <c r="H73" s="3"/>
      <c r="I73" s="3"/>
      <c r="J73" s="3"/>
      <c r="K73" s="3">
        <v>1200</v>
      </c>
      <c r="L73" s="72">
        <v>19560</v>
      </c>
      <c r="M73" s="3"/>
      <c r="N73" s="3"/>
      <c r="O73" s="3"/>
      <c r="P73" s="209"/>
    </row>
    <row r="74" spans="1:16" ht="15.75" customHeight="1">
      <c r="A74" s="3" t="s">
        <v>2484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72"/>
      <c r="P74" s="209"/>
    </row>
    <row r="75" spans="1:16" ht="15.75" customHeight="1">
      <c r="A75" s="3" t="s">
        <v>2486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72"/>
      <c r="O75" s="78"/>
      <c r="P75" s="209"/>
    </row>
    <row r="76" spans="1:16" ht="15.75" customHeight="1">
      <c r="P76" s="203"/>
    </row>
    <row r="77" spans="1:16" ht="15.75" customHeight="1">
      <c r="A77" s="72" t="s">
        <v>2505</v>
      </c>
      <c r="B77" s="204" t="s">
        <v>2462</v>
      </c>
      <c r="C77" s="204" t="s">
        <v>2463</v>
      </c>
      <c r="D77" s="3" t="s">
        <v>2464</v>
      </c>
      <c r="E77" s="3" t="s">
        <v>2465</v>
      </c>
      <c r="F77" s="3" t="s">
        <v>2466</v>
      </c>
      <c r="G77" s="3" t="s">
        <v>2467</v>
      </c>
      <c r="H77" s="3" t="s">
        <v>2468</v>
      </c>
      <c r="I77" s="3" t="s">
        <v>2495</v>
      </c>
      <c r="J77" s="3" t="s">
        <v>2502</v>
      </c>
      <c r="K77" s="3" t="s">
        <v>2471</v>
      </c>
      <c r="L77" s="72" t="s">
        <v>2472</v>
      </c>
      <c r="M77" s="3" t="s">
        <v>2503</v>
      </c>
      <c r="N77" s="72" t="s">
        <v>2474</v>
      </c>
      <c r="O77" s="72" t="s">
        <v>2475</v>
      </c>
      <c r="P77" s="205" t="s">
        <v>2476</v>
      </c>
    </row>
    <row r="78" spans="1:16" ht="15.75" customHeight="1">
      <c r="A78" s="3" t="s">
        <v>2478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206"/>
    </row>
    <row r="79" spans="1:16" ht="15.75" customHeight="1">
      <c r="A79" s="3" t="s">
        <v>2479</v>
      </c>
      <c r="B79" s="5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206"/>
    </row>
    <row r="80" spans="1:16" ht="15.75" customHeight="1">
      <c r="A80" s="3" t="s">
        <v>2480</v>
      </c>
      <c r="B80" s="20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206"/>
    </row>
    <row r="81" spans="1:16" ht="15.75" customHeight="1">
      <c r="A81" s="3" t="s">
        <v>2481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206"/>
    </row>
    <row r="82" spans="1:16" ht="15.75" customHeight="1">
      <c r="A82" s="3" t="s">
        <v>2496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206"/>
    </row>
    <row r="83" spans="1:16" ht="15.75" customHeight="1">
      <c r="A83" s="3" t="s">
        <v>2483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72"/>
      <c r="M83" s="3"/>
      <c r="N83" s="3"/>
      <c r="O83" s="3"/>
      <c r="P83" s="206"/>
    </row>
    <row r="84" spans="1:16" ht="15.75" customHeight="1">
      <c r="A84" s="3" t="s">
        <v>2484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72">
        <v>744</v>
      </c>
      <c r="P84" s="205">
        <v>768</v>
      </c>
    </row>
    <row r="85" spans="1:16" ht="15.75" customHeight="1">
      <c r="A85" s="3" t="s">
        <v>2486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72"/>
      <c r="O85" s="78"/>
      <c r="P85" s="206"/>
    </row>
    <row r="86" spans="1:16" ht="15.75" customHeight="1">
      <c r="N86" s="210"/>
      <c r="O86" s="1"/>
      <c r="P86" s="209"/>
    </row>
    <row r="87" spans="1:16" ht="15.75" customHeight="1">
      <c r="A87" s="72" t="s">
        <v>2506</v>
      </c>
      <c r="B87" s="204" t="s">
        <v>2462</v>
      </c>
      <c r="C87" s="204" t="s">
        <v>2463</v>
      </c>
      <c r="D87" s="3" t="s">
        <v>2464</v>
      </c>
      <c r="E87" s="3" t="s">
        <v>2465</v>
      </c>
      <c r="F87" s="3" t="s">
        <v>2466</v>
      </c>
      <c r="G87" s="3" t="s">
        <v>2467</v>
      </c>
      <c r="H87" s="3" t="s">
        <v>2468</v>
      </c>
      <c r="I87" s="3" t="s">
        <v>2495</v>
      </c>
      <c r="J87" s="3" t="s">
        <v>2502</v>
      </c>
      <c r="K87" s="3" t="s">
        <v>2471</v>
      </c>
      <c r="L87" s="72" t="s">
        <v>2472</v>
      </c>
      <c r="M87" s="3" t="s">
        <v>2503</v>
      </c>
      <c r="N87" s="72" t="s">
        <v>2474</v>
      </c>
      <c r="O87" s="72" t="s">
        <v>2475</v>
      </c>
      <c r="P87" s="205" t="s">
        <v>2476</v>
      </c>
    </row>
    <row r="88" spans="1:16" ht="15.75" customHeight="1">
      <c r="A88" s="3" t="s">
        <v>2478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206"/>
    </row>
    <row r="89" spans="1:16" ht="15.75" customHeight="1">
      <c r="A89" s="3" t="s">
        <v>2479</v>
      </c>
      <c r="B89" s="5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206"/>
    </row>
    <row r="90" spans="1:16" ht="15.75" customHeight="1">
      <c r="A90" s="3" t="s">
        <v>2480</v>
      </c>
      <c r="B90" s="20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206"/>
    </row>
    <row r="91" spans="1:16" ht="15.75" customHeight="1">
      <c r="A91" s="3" t="s">
        <v>2481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206"/>
    </row>
    <row r="92" spans="1:16" ht="15.75" customHeight="1">
      <c r="A92" s="3" t="s">
        <v>2496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206"/>
    </row>
    <row r="93" spans="1:16" ht="15.75" customHeight="1">
      <c r="A93" s="3" t="s">
        <v>2483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72"/>
      <c r="M93" s="3"/>
      <c r="N93" s="3"/>
      <c r="O93" s="3"/>
      <c r="P93" s="206"/>
    </row>
    <row r="94" spans="1:16" ht="15.75" customHeight="1">
      <c r="A94" s="3" t="s">
        <v>2484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72">
        <v>744</v>
      </c>
      <c r="P94" s="205">
        <v>12</v>
      </c>
    </row>
    <row r="95" spans="1:16" ht="15.75" customHeight="1">
      <c r="A95" s="3" t="s">
        <v>2486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72"/>
      <c r="O95" s="78"/>
      <c r="P95" s="206"/>
    </row>
    <row r="96" spans="1:16" ht="15.75" customHeight="1">
      <c r="P96" s="203"/>
    </row>
    <row r="97" spans="16:16" ht="15.75" customHeight="1">
      <c r="P97" s="203"/>
    </row>
    <row r="98" spans="16:16" ht="15.75" customHeight="1">
      <c r="P98" s="203"/>
    </row>
    <row r="99" spans="16:16" ht="15.75" customHeight="1">
      <c r="P99" s="203"/>
    </row>
    <row r="100" spans="16:16" ht="15.75" customHeight="1">
      <c r="P100" s="203"/>
    </row>
    <row r="101" spans="16:16" ht="15.75" customHeight="1">
      <c r="P101" s="203"/>
    </row>
    <row r="102" spans="16:16" ht="15.75" customHeight="1">
      <c r="P102" s="203"/>
    </row>
    <row r="103" spans="16:16" ht="15.75" customHeight="1">
      <c r="P103" s="203"/>
    </row>
    <row r="104" spans="16:16" ht="15.75" customHeight="1">
      <c r="P104" s="203"/>
    </row>
    <row r="105" spans="16:16" ht="15.75" customHeight="1">
      <c r="P105" s="203"/>
    </row>
    <row r="106" spans="16:16" ht="15.75" customHeight="1">
      <c r="P106" s="203"/>
    </row>
    <row r="107" spans="16:16" ht="15.75" customHeight="1">
      <c r="P107" s="203"/>
    </row>
    <row r="108" spans="16:16" ht="15.75" customHeight="1">
      <c r="P108" s="203"/>
    </row>
    <row r="109" spans="16:16" ht="15.75" customHeight="1">
      <c r="P109" s="203"/>
    </row>
    <row r="110" spans="16:16" ht="15.75" customHeight="1">
      <c r="P110" s="203"/>
    </row>
    <row r="111" spans="16:16" ht="15.75" customHeight="1">
      <c r="P111" s="203"/>
    </row>
    <row r="112" spans="16:16" ht="15.75" customHeight="1">
      <c r="P112" s="203"/>
    </row>
    <row r="113" spans="16:16" ht="15.75" customHeight="1">
      <c r="P113" s="203"/>
    </row>
    <row r="114" spans="16:16" ht="15.75" customHeight="1">
      <c r="P114" s="203"/>
    </row>
    <row r="115" spans="16:16" ht="15.75" customHeight="1">
      <c r="P115" s="203"/>
    </row>
    <row r="116" spans="16:16" ht="15.75" customHeight="1">
      <c r="P116" s="203"/>
    </row>
    <row r="117" spans="16:16" ht="15.75" customHeight="1">
      <c r="P117" s="203"/>
    </row>
    <row r="118" spans="16:16" ht="15.75" customHeight="1">
      <c r="P118" s="203"/>
    </row>
    <row r="119" spans="16:16" ht="15.75" customHeight="1">
      <c r="P119" s="203"/>
    </row>
    <row r="120" spans="16:16" ht="15.75" customHeight="1">
      <c r="P120" s="203"/>
    </row>
    <row r="121" spans="16:16" ht="15.75" customHeight="1">
      <c r="P121" s="203"/>
    </row>
    <row r="122" spans="16:16" ht="15.75" customHeight="1">
      <c r="P122" s="203"/>
    </row>
    <row r="123" spans="16:16" ht="15.75" customHeight="1">
      <c r="P123" s="203"/>
    </row>
    <row r="124" spans="16:16" ht="15.75" customHeight="1">
      <c r="P124" s="203"/>
    </row>
    <row r="125" spans="16:16" ht="15.75" customHeight="1">
      <c r="P125" s="203"/>
    </row>
    <row r="126" spans="16:16" ht="15.75" customHeight="1">
      <c r="P126" s="203"/>
    </row>
    <row r="127" spans="16:16" ht="15.75" customHeight="1">
      <c r="P127" s="203"/>
    </row>
    <row r="128" spans="16:16" ht="15.75" customHeight="1">
      <c r="P128" s="203"/>
    </row>
    <row r="129" spans="16:16" ht="15.75" customHeight="1">
      <c r="P129" s="203"/>
    </row>
    <row r="130" spans="16:16" ht="15.75" customHeight="1">
      <c r="P130" s="203"/>
    </row>
    <row r="131" spans="16:16" ht="15.75" customHeight="1">
      <c r="P131" s="203"/>
    </row>
    <row r="132" spans="16:16" ht="15.75" customHeight="1">
      <c r="P132" s="203"/>
    </row>
    <row r="133" spans="16:16" ht="15.75" customHeight="1">
      <c r="P133" s="203"/>
    </row>
    <row r="134" spans="16:16" ht="15.75" customHeight="1">
      <c r="P134" s="203"/>
    </row>
    <row r="135" spans="16:16" ht="15.75" customHeight="1">
      <c r="P135" s="203"/>
    </row>
    <row r="136" spans="16:16" ht="15.75" customHeight="1">
      <c r="P136" s="203"/>
    </row>
    <row r="137" spans="16:16" ht="15.75" customHeight="1">
      <c r="P137" s="203"/>
    </row>
    <row r="138" spans="16:16" ht="15.75" customHeight="1">
      <c r="P138" s="203"/>
    </row>
    <row r="139" spans="16:16" ht="15.75" customHeight="1">
      <c r="P139" s="203"/>
    </row>
    <row r="140" spans="16:16" ht="15.75" customHeight="1">
      <c r="P140" s="203"/>
    </row>
    <row r="141" spans="16:16" ht="15.75" customHeight="1">
      <c r="P141" s="203"/>
    </row>
    <row r="142" spans="16:16" ht="15.75" customHeight="1">
      <c r="P142" s="203"/>
    </row>
    <row r="143" spans="16:16" ht="15.75" customHeight="1">
      <c r="P143" s="203"/>
    </row>
    <row r="144" spans="16:16" ht="15.75" customHeight="1">
      <c r="P144" s="203"/>
    </row>
    <row r="145" spans="16:16" ht="15.75" customHeight="1">
      <c r="P145" s="203"/>
    </row>
    <row r="146" spans="16:16" ht="15.75" customHeight="1">
      <c r="P146" s="203"/>
    </row>
    <row r="147" spans="16:16" ht="15.75" customHeight="1">
      <c r="P147" s="203"/>
    </row>
    <row r="148" spans="16:16" ht="15.75" customHeight="1">
      <c r="P148" s="203"/>
    </row>
    <row r="149" spans="16:16" ht="15.75" customHeight="1">
      <c r="P149" s="203"/>
    </row>
    <row r="150" spans="16:16" ht="15.75" customHeight="1">
      <c r="P150" s="203"/>
    </row>
    <row r="151" spans="16:16" ht="15.75" customHeight="1">
      <c r="P151" s="203"/>
    </row>
    <row r="152" spans="16:16" ht="15.75" customHeight="1">
      <c r="P152" s="203"/>
    </row>
    <row r="153" spans="16:16" ht="15.75" customHeight="1">
      <c r="P153" s="203"/>
    </row>
    <row r="154" spans="16:16" ht="15.75" customHeight="1">
      <c r="P154" s="203"/>
    </row>
    <row r="155" spans="16:16" ht="15.75" customHeight="1">
      <c r="P155" s="203"/>
    </row>
    <row r="156" spans="16:16" ht="15.75" customHeight="1">
      <c r="P156" s="203"/>
    </row>
    <row r="157" spans="16:16" ht="15.75" customHeight="1">
      <c r="P157" s="203"/>
    </row>
    <row r="158" spans="16:16" ht="15.75" customHeight="1">
      <c r="P158" s="203"/>
    </row>
    <row r="159" spans="16:16" ht="15.75" customHeight="1">
      <c r="P159" s="203"/>
    </row>
    <row r="160" spans="16:16" ht="15.75" customHeight="1">
      <c r="P160" s="203"/>
    </row>
    <row r="161" spans="16:16" ht="15.75" customHeight="1">
      <c r="P161" s="203"/>
    </row>
    <row r="162" spans="16:16" ht="15.75" customHeight="1">
      <c r="P162" s="203"/>
    </row>
    <row r="163" spans="16:16" ht="15.75" customHeight="1">
      <c r="P163" s="203"/>
    </row>
    <row r="164" spans="16:16" ht="15.75" customHeight="1">
      <c r="P164" s="203"/>
    </row>
    <row r="165" spans="16:16" ht="15.75" customHeight="1">
      <c r="P165" s="203"/>
    </row>
    <row r="166" spans="16:16" ht="15.75" customHeight="1">
      <c r="P166" s="203"/>
    </row>
    <row r="167" spans="16:16" ht="15.75" customHeight="1">
      <c r="P167" s="203"/>
    </row>
    <row r="168" spans="16:16" ht="15.75" customHeight="1">
      <c r="P168" s="203"/>
    </row>
    <row r="169" spans="16:16" ht="15.75" customHeight="1">
      <c r="P169" s="203"/>
    </row>
    <row r="170" spans="16:16" ht="15.75" customHeight="1">
      <c r="P170" s="203"/>
    </row>
    <row r="171" spans="16:16" ht="15.75" customHeight="1">
      <c r="P171" s="203"/>
    </row>
    <row r="172" spans="16:16" ht="15.75" customHeight="1">
      <c r="P172" s="203"/>
    </row>
    <row r="173" spans="16:16" ht="15.75" customHeight="1">
      <c r="P173" s="203"/>
    </row>
    <row r="174" spans="16:16" ht="15.75" customHeight="1">
      <c r="P174" s="203"/>
    </row>
    <row r="175" spans="16:16" ht="15.75" customHeight="1">
      <c r="P175" s="203"/>
    </row>
    <row r="176" spans="16:16" ht="15.75" customHeight="1">
      <c r="P176" s="203"/>
    </row>
    <row r="177" spans="16:16" ht="15.75" customHeight="1">
      <c r="P177" s="203"/>
    </row>
    <row r="178" spans="16:16" ht="15.75" customHeight="1">
      <c r="P178" s="203"/>
    </row>
    <row r="179" spans="16:16" ht="15.75" customHeight="1">
      <c r="P179" s="203"/>
    </row>
    <row r="180" spans="16:16" ht="15.75" customHeight="1">
      <c r="P180" s="203"/>
    </row>
    <row r="181" spans="16:16" ht="15.75" customHeight="1">
      <c r="P181" s="203"/>
    </row>
    <row r="182" spans="16:16" ht="15.75" customHeight="1">
      <c r="P182" s="203"/>
    </row>
    <row r="183" spans="16:16" ht="15.75" customHeight="1">
      <c r="P183" s="203"/>
    </row>
    <row r="184" spans="16:16" ht="15.75" customHeight="1">
      <c r="P184" s="203"/>
    </row>
    <row r="185" spans="16:16" ht="15.75" customHeight="1">
      <c r="P185" s="203"/>
    </row>
    <row r="186" spans="16:16" ht="15.75" customHeight="1">
      <c r="P186" s="203"/>
    </row>
    <row r="187" spans="16:16" ht="15.75" customHeight="1">
      <c r="P187" s="203"/>
    </row>
    <row r="188" spans="16:16" ht="15.75" customHeight="1">
      <c r="P188" s="203"/>
    </row>
    <row r="189" spans="16:16" ht="15.75" customHeight="1">
      <c r="P189" s="203"/>
    </row>
    <row r="190" spans="16:16" ht="15.75" customHeight="1">
      <c r="P190" s="203"/>
    </row>
    <row r="191" spans="16:16" ht="15.75" customHeight="1">
      <c r="P191" s="203"/>
    </row>
    <row r="192" spans="16:16" ht="15.75" customHeight="1">
      <c r="P192" s="203"/>
    </row>
    <row r="193" spans="16:16" ht="15.75" customHeight="1">
      <c r="P193" s="203"/>
    </row>
    <row r="194" spans="16:16" ht="15.75" customHeight="1">
      <c r="P194" s="203"/>
    </row>
    <row r="195" spans="16:16" ht="15.75" customHeight="1">
      <c r="P195" s="203"/>
    </row>
    <row r="196" spans="16:16" ht="15.75" customHeight="1">
      <c r="P196" s="203"/>
    </row>
    <row r="197" spans="16:16" ht="15.75" customHeight="1">
      <c r="P197" s="203"/>
    </row>
    <row r="198" spans="16:16" ht="15.75" customHeight="1">
      <c r="P198" s="203"/>
    </row>
    <row r="199" spans="16:16" ht="15.75" customHeight="1">
      <c r="P199" s="203"/>
    </row>
    <row r="200" spans="16:16" ht="15.75" customHeight="1">
      <c r="P200" s="203"/>
    </row>
    <row r="201" spans="16:16" ht="15.75" customHeight="1">
      <c r="P201" s="203"/>
    </row>
    <row r="202" spans="16:16" ht="15.75" customHeight="1">
      <c r="P202" s="203"/>
    </row>
    <row r="203" spans="16:16" ht="15.75" customHeight="1">
      <c r="P203" s="203"/>
    </row>
    <row r="204" spans="16:16" ht="15.75" customHeight="1">
      <c r="P204" s="203"/>
    </row>
    <row r="205" spans="16:16" ht="15.75" customHeight="1">
      <c r="P205" s="203"/>
    </row>
    <row r="206" spans="16:16" ht="15.75" customHeight="1">
      <c r="P206" s="203"/>
    </row>
    <row r="207" spans="16:16" ht="15.75" customHeight="1">
      <c r="P207" s="203"/>
    </row>
    <row r="208" spans="16:16" ht="15.75" customHeight="1">
      <c r="P208" s="203"/>
    </row>
    <row r="209" spans="16:16" ht="15.75" customHeight="1">
      <c r="P209" s="203"/>
    </row>
    <row r="210" spans="16:16" ht="15.75" customHeight="1">
      <c r="P210" s="203"/>
    </row>
    <row r="211" spans="16:16" ht="15.75" customHeight="1">
      <c r="P211" s="203"/>
    </row>
    <row r="212" spans="16:16" ht="15.75" customHeight="1">
      <c r="P212" s="203"/>
    </row>
    <row r="213" spans="16:16" ht="15.75" customHeight="1">
      <c r="P213" s="203"/>
    </row>
    <row r="214" spans="16:16" ht="15.75" customHeight="1">
      <c r="P214" s="203"/>
    </row>
    <row r="215" spans="16:16" ht="15.75" customHeight="1">
      <c r="P215" s="203"/>
    </row>
    <row r="216" spans="16:16" ht="15.75" customHeight="1">
      <c r="P216" s="203"/>
    </row>
    <row r="217" spans="16:16" ht="15.75" customHeight="1">
      <c r="P217" s="203"/>
    </row>
    <row r="218" spans="16:16" ht="15.75" customHeight="1">
      <c r="P218" s="203"/>
    </row>
    <row r="219" spans="16:16" ht="15.75" customHeight="1">
      <c r="P219" s="203"/>
    </row>
    <row r="220" spans="16:16" ht="15.75" customHeight="1">
      <c r="P220" s="203"/>
    </row>
    <row r="221" spans="16:16" ht="15.75" customHeight="1">
      <c r="P221" s="203"/>
    </row>
    <row r="222" spans="16:16" ht="15.75" customHeight="1">
      <c r="P222" s="203"/>
    </row>
    <row r="223" spans="16:16" ht="15.75" customHeight="1">
      <c r="P223" s="203"/>
    </row>
    <row r="224" spans="16:16" ht="15.75" customHeight="1">
      <c r="P224" s="203"/>
    </row>
    <row r="225" spans="16:16" ht="15.75" customHeight="1">
      <c r="P225" s="203"/>
    </row>
    <row r="226" spans="16:16" ht="15.75" customHeight="1">
      <c r="P226" s="203"/>
    </row>
    <row r="227" spans="16:16" ht="15.75" customHeight="1">
      <c r="P227" s="203"/>
    </row>
    <row r="228" spans="16:16" ht="15.75" customHeight="1">
      <c r="P228" s="203"/>
    </row>
    <row r="229" spans="16:16" ht="15.75" customHeight="1">
      <c r="P229" s="203"/>
    </row>
    <row r="230" spans="16:16" ht="15.75" customHeight="1">
      <c r="P230" s="203"/>
    </row>
    <row r="231" spans="16:16" ht="15.75" customHeight="1">
      <c r="P231" s="203"/>
    </row>
    <row r="232" spans="16:16" ht="15.75" customHeight="1">
      <c r="P232" s="203"/>
    </row>
    <row r="233" spans="16:16" ht="15.75" customHeight="1">
      <c r="P233" s="203"/>
    </row>
    <row r="234" spans="16:16" ht="15.75" customHeight="1">
      <c r="P234" s="203"/>
    </row>
    <row r="235" spans="16:16" ht="15.75" customHeight="1">
      <c r="P235" s="203"/>
    </row>
    <row r="236" spans="16:16" ht="15.75" customHeight="1">
      <c r="P236" s="203"/>
    </row>
    <row r="237" spans="16:16" ht="15.75" customHeight="1">
      <c r="P237" s="203"/>
    </row>
    <row r="238" spans="16:16" ht="15.75" customHeight="1">
      <c r="P238" s="203"/>
    </row>
    <row r="239" spans="16:16" ht="15.75" customHeight="1">
      <c r="P239" s="203"/>
    </row>
    <row r="240" spans="16:16" ht="15.75" customHeight="1">
      <c r="P240" s="203"/>
    </row>
    <row r="241" spans="16:16" ht="15.75" customHeight="1">
      <c r="P241" s="203"/>
    </row>
    <row r="242" spans="16:16" ht="15.75" customHeight="1">
      <c r="P242" s="203"/>
    </row>
    <row r="243" spans="16:16" ht="15.75" customHeight="1">
      <c r="P243" s="203"/>
    </row>
    <row r="244" spans="16:16" ht="15.75" customHeight="1">
      <c r="P244" s="203"/>
    </row>
    <row r="245" spans="16:16" ht="15.75" customHeight="1">
      <c r="P245" s="203"/>
    </row>
    <row r="246" spans="16:16" ht="15.75" customHeight="1">
      <c r="P246" s="203"/>
    </row>
    <row r="247" spans="16:16" ht="15.75" customHeight="1">
      <c r="P247" s="203"/>
    </row>
    <row r="248" spans="16:16" ht="15.75" customHeight="1">
      <c r="P248" s="203"/>
    </row>
    <row r="249" spans="16:16" ht="15.75" customHeight="1">
      <c r="P249" s="203"/>
    </row>
    <row r="250" spans="16:16" ht="15.75" customHeight="1">
      <c r="P250" s="203"/>
    </row>
    <row r="251" spans="16:16" ht="15.75" customHeight="1">
      <c r="P251" s="203"/>
    </row>
    <row r="252" spans="16:16" ht="15.75" customHeight="1">
      <c r="P252" s="203"/>
    </row>
    <row r="253" spans="16:16" ht="15.75" customHeight="1">
      <c r="P253" s="203"/>
    </row>
    <row r="254" spans="16:16" ht="15.75" customHeight="1">
      <c r="P254" s="203"/>
    </row>
    <row r="255" spans="16:16" ht="15.75" customHeight="1">
      <c r="P255" s="203"/>
    </row>
    <row r="256" spans="16:16" ht="15.75" customHeight="1">
      <c r="P256" s="203"/>
    </row>
    <row r="257" spans="16:16" ht="15.75" customHeight="1">
      <c r="P257" s="203"/>
    </row>
    <row r="258" spans="16:16" ht="15.75" customHeight="1">
      <c r="P258" s="203"/>
    </row>
    <row r="259" spans="16:16" ht="15.75" customHeight="1">
      <c r="P259" s="203"/>
    </row>
    <row r="260" spans="16:16" ht="15.75" customHeight="1">
      <c r="P260" s="203"/>
    </row>
    <row r="261" spans="16:16" ht="15.75" customHeight="1">
      <c r="P261" s="203"/>
    </row>
    <row r="262" spans="16:16" ht="15.75" customHeight="1">
      <c r="P262" s="203"/>
    </row>
    <row r="263" spans="16:16" ht="15.75" customHeight="1">
      <c r="P263" s="203"/>
    </row>
    <row r="264" spans="16:16" ht="15.75" customHeight="1">
      <c r="P264" s="203"/>
    </row>
    <row r="265" spans="16:16" ht="15.75" customHeight="1">
      <c r="P265" s="203"/>
    </row>
    <row r="266" spans="16:16" ht="15.75" customHeight="1">
      <c r="P266" s="203"/>
    </row>
    <row r="267" spans="16:16" ht="15.75" customHeight="1">
      <c r="P267" s="203"/>
    </row>
    <row r="268" spans="16:16" ht="15.75" customHeight="1">
      <c r="P268" s="203"/>
    </row>
    <row r="269" spans="16:16" ht="15.75" customHeight="1">
      <c r="P269" s="203"/>
    </row>
    <row r="270" spans="16:16" ht="15.75" customHeight="1">
      <c r="P270" s="203"/>
    </row>
    <row r="271" spans="16:16" ht="15.75" customHeight="1">
      <c r="P271" s="203"/>
    </row>
    <row r="272" spans="16:16" ht="15.75" customHeight="1">
      <c r="P272" s="203"/>
    </row>
    <row r="273" spans="16:16" ht="15.75" customHeight="1">
      <c r="P273" s="203"/>
    </row>
    <row r="274" spans="16:16" ht="15.75" customHeight="1">
      <c r="P274" s="203"/>
    </row>
    <row r="275" spans="16:16" ht="15.75" customHeight="1">
      <c r="P275" s="203"/>
    </row>
    <row r="276" spans="16:16" ht="15.75" customHeight="1">
      <c r="P276" s="203"/>
    </row>
    <row r="277" spans="16:16" ht="15.75" customHeight="1">
      <c r="P277" s="203"/>
    </row>
    <row r="278" spans="16:16" ht="15.75" customHeight="1">
      <c r="P278" s="203"/>
    </row>
    <row r="279" spans="16:16" ht="15.75" customHeight="1">
      <c r="P279" s="203"/>
    </row>
    <row r="280" spans="16:16" ht="15.75" customHeight="1">
      <c r="P280" s="203"/>
    </row>
    <row r="281" spans="16:16" ht="15.75" customHeight="1">
      <c r="P281" s="203"/>
    </row>
    <row r="282" spans="16:16" ht="15.75" customHeight="1">
      <c r="P282" s="203"/>
    </row>
    <row r="283" spans="16:16" ht="15.75" customHeight="1">
      <c r="P283" s="203"/>
    </row>
    <row r="284" spans="16:16" ht="15.75" customHeight="1">
      <c r="P284" s="203"/>
    </row>
    <row r="285" spans="16:16" ht="15.75" customHeight="1">
      <c r="P285" s="203"/>
    </row>
    <row r="286" spans="16:16" ht="15.75" customHeight="1">
      <c r="P286" s="203"/>
    </row>
    <row r="287" spans="16:16" ht="15.75" customHeight="1">
      <c r="P287" s="203"/>
    </row>
    <row r="288" spans="16:16" ht="15.75" customHeight="1">
      <c r="P288" s="203"/>
    </row>
    <row r="289" spans="16:16" ht="15.75" customHeight="1">
      <c r="P289" s="203"/>
    </row>
    <row r="290" spans="16:16" ht="15.75" customHeight="1">
      <c r="P290" s="203"/>
    </row>
    <row r="291" spans="16:16" ht="15.75" customHeight="1">
      <c r="P291" s="203"/>
    </row>
    <row r="292" spans="16:16" ht="15.75" customHeight="1">
      <c r="P292" s="203"/>
    </row>
    <row r="293" spans="16:16" ht="15.75" customHeight="1">
      <c r="P293" s="203"/>
    </row>
    <row r="294" spans="16:16" ht="15.75" customHeight="1">
      <c r="P294" s="203"/>
    </row>
    <row r="295" spans="16:16" ht="15.75" customHeight="1">
      <c r="P295" s="203"/>
    </row>
    <row r="296" spans="16:16" ht="15.75" customHeight="1">
      <c r="P296" s="203"/>
    </row>
    <row r="297" spans="16:16" ht="15.75" customHeight="1">
      <c r="P297" s="203"/>
    </row>
    <row r="298" spans="16:16" ht="15.75" customHeight="1">
      <c r="P298" s="203"/>
    </row>
    <row r="299" spans="16:16" ht="15.75" customHeight="1">
      <c r="P299" s="203"/>
    </row>
    <row r="300" spans="16:16" ht="15.75" customHeight="1">
      <c r="P300" s="203"/>
    </row>
    <row r="301" spans="16:16" ht="15.75" customHeight="1">
      <c r="P301" s="203"/>
    </row>
    <row r="302" spans="16:16" ht="15.75" customHeight="1">
      <c r="P302" s="203"/>
    </row>
    <row r="303" spans="16:16" ht="15.75" customHeight="1">
      <c r="P303" s="203"/>
    </row>
    <row r="304" spans="16:16" ht="15.75" customHeight="1">
      <c r="P304" s="203"/>
    </row>
    <row r="305" spans="16:16" ht="15.75" customHeight="1">
      <c r="P305" s="203"/>
    </row>
    <row r="306" spans="16:16" ht="15.75" customHeight="1">
      <c r="P306" s="203"/>
    </row>
    <row r="307" spans="16:16" ht="15.75" customHeight="1">
      <c r="P307" s="203"/>
    </row>
    <row r="308" spans="16:16" ht="15.75" customHeight="1">
      <c r="P308" s="203"/>
    </row>
    <row r="309" spans="16:16" ht="15.75" customHeight="1">
      <c r="P309" s="203"/>
    </row>
    <row r="310" spans="16:16" ht="15.75" customHeight="1">
      <c r="P310" s="203"/>
    </row>
    <row r="311" spans="16:16" ht="15.75" customHeight="1">
      <c r="P311" s="203"/>
    </row>
    <row r="312" spans="16:16" ht="15.75" customHeight="1">
      <c r="P312" s="203"/>
    </row>
    <row r="313" spans="16:16" ht="15.75" customHeight="1">
      <c r="P313" s="203"/>
    </row>
    <row r="314" spans="16:16" ht="15.75" customHeight="1">
      <c r="P314" s="203"/>
    </row>
    <row r="315" spans="16:16" ht="15.75" customHeight="1">
      <c r="P315" s="203"/>
    </row>
    <row r="316" spans="16:16" ht="15.75" customHeight="1">
      <c r="P316" s="203"/>
    </row>
    <row r="317" spans="16:16" ht="15.75" customHeight="1">
      <c r="P317" s="203"/>
    </row>
    <row r="318" spans="16:16" ht="15.75" customHeight="1">
      <c r="P318" s="203"/>
    </row>
    <row r="319" spans="16:16" ht="15.75" customHeight="1">
      <c r="P319" s="203"/>
    </row>
    <row r="320" spans="16:16" ht="15.75" customHeight="1">
      <c r="P320" s="203"/>
    </row>
    <row r="321" spans="16:16" ht="15.75" customHeight="1">
      <c r="P321" s="203"/>
    </row>
    <row r="322" spans="16:16" ht="15.75" customHeight="1">
      <c r="P322" s="203"/>
    </row>
    <row r="323" spans="16:16" ht="15.75" customHeight="1">
      <c r="P323" s="203"/>
    </row>
    <row r="324" spans="16:16" ht="15.75" customHeight="1">
      <c r="P324" s="203"/>
    </row>
    <row r="325" spans="16:16" ht="15.75" customHeight="1">
      <c r="P325" s="203"/>
    </row>
    <row r="326" spans="16:16" ht="15.75" customHeight="1">
      <c r="P326" s="203"/>
    </row>
    <row r="327" spans="16:16" ht="15.75" customHeight="1">
      <c r="P327" s="203"/>
    </row>
    <row r="328" spans="16:16" ht="15.75" customHeight="1">
      <c r="P328" s="203"/>
    </row>
    <row r="329" spans="16:16" ht="15.75" customHeight="1">
      <c r="P329" s="203"/>
    </row>
    <row r="330" spans="16:16" ht="15.75" customHeight="1">
      <c r="P330" s="203"/>
    </row>
    <row r="331" spans="16:16" ht="15.75" customHeight="1">
      <c r="P331" s="203"/>
    </row>
    <row r="332" spans="16:16" ht="15.75" customHeight="1">
      <c r="P332" s="203"/>
    </row>
    <row r="333" spans="16:16" ht="15.75" customHeight="1">
      <c r="P333" s="203"/>
    </row>
    <row r="334" spans="16:16" ht="15.75" customHeight="1">
      <c r="P334" s="203"/>
    </row>
    <row r="335" spans="16:16" ht="15.75" customHeight="1">
      <c r="P335" s="203"/>
    </row>
    <row r="336" spans="16:16" ht="15.75" customHeight="1">
      <c r="P336" s="203"/>
    </row>
    <row r="337" spans="16:16" ht="15.75" customHeight="1">
      <c r="P337" s="203"/>
    </row>
    <row r="338" spans="16:16" ht="15.75" customHeight="1">
      <c r="P338" s="203"/>
    </row>
    <row r="339" spans="16:16" ht="15.75" customHeight="1">
      <c r="P339" s="203"/>
    </row>
    <row r="340" spans="16:16" ht="15.75" customHeight="1">
      <c r="P340" s="203"/>
    </row>
    <row r="341" spans="16:16" ht="15.75" customHeight="1">
      <c r="P341" s="203"/>
    </row>
    <row r="342" spans="16:16" ht="15.75" customHeight="1">
      <c r="P342" s="203"/>
    </row>
    <row r="343" spans="16:16" ht="15.75" customHeight="1">
      <c r="P343" s="203"/>
    </row>
    <row r="344" spans="16:16" ht="15.75" customHeight="1">
      <c r="P344" s="203"/>
    </row>
    <row r="345" spans="16:16" ht="15.75" customHeight="1">
      <c r="P345" s="203"/>
    </row>
    <row r="346" spans="16:16" ht="15.75" customHeight="1">
      <c r="P346" s="203"/>
    </row>
    <row r="347" spans="16:16" ht="15.75" customHeight="1">
      <c r="P347" s="203"/>
    </row>
    <row r="348" spans="16:16" ht="15.75" customHeight="1">
      <c r="P348" s="203"/>
    </row>
    <row r="349" spans="16:16" ht="15.75" customHeight="1">
      <c r="P349" s="203"/>
    </row>
    <row r="350" spans="16:16" ht="15.75" customHeight="1">
      <c r="P350" s="203"/>
    </row>
    <row r="351" spans="16:16" ht="15.75" customHeight="1">
      <c r="P351" s="203"/>
    </row>
    <row r="352" spans="16:16" ht="15.75" customHeight="1">
      <c r="P352" s="203"/>
    </row>
    <row r="353" spans="16:16" ht="15.75" customHeight="1">
      <c r="P353" s="203"/>
    </row>
    <row r="354" spans="16:16" ht="15.75" customHeight="1">
      <c r="P354" s="203"/>
    </row>
    <row r="355" spans="16:16" ht="15.75" customHeight="1">
      <c r="P355" s="203"/>
    </row>
    <row r="356" spans="16:16" ht="15.75" customHeight="1">
      <c r="P356" s="203"/>
    </row>
    <row r="357" spans="16:16" ht="15.75" customHeight="1">
      <c r="P357" s="203"/>
    </row>
    <row r="358" spans="16:16" ht="15.75" customHeight="1">
      <c r="P358" s="203"/>
    </row>
    <row r="359" spans="16:16" ht="15.75" customHeight="1">
      <c r="P359" s="203"/>
    </row>
    <row r="360" spans="16:16" ht="15.75" customHeight="1">
      <c r="P360" s="203"/>
    </row>
    <row r="361" spans="16:16" ht="15.75" customHeight="1">
      <c r="P361" s="203"/>
    </row>
    <row r="362" spans="16:16" ht="15.75" customHeight="1">
      <c r="P362" s="203"/>
    </row>
    <row r="363" spans="16:16" ht="15.75" customHeight="1">
      <c r="P363" s="203"/>
    </row>
    <row r="364" spans="16:16" ht="15.75" customHeight="1">
      <c r="P364" s="203"/>
    </row>
    <row r="365" spans="16:16" ht="15.75" customHeight="1">
      <c r="P365" s="203"/>
    </row>
    <row r="366" spans="16:16" ht="15.75" customHeight="1">
      <c r="P366" s="203"/>
    </row>
    <row r="367" spans="16:16" ht="15.75" customHeight="1">
      <c r="P367" s="203"/>
    </row>
    <row r="368" spans="16:16" ht="15.75" customHeight="1">
      <c r="P368" s="203"/>
    </row>
    <row r="369" spans="16:16" ht="15.75" customHeight="1">
      <c r="P369" s="203"/>
    </row>
    <row r="370" spans="16:16" ht="15.75" customHeight="1">
      <c r="P370" s="203"/>
    </row>
    <row r="371" spans="16:16" ht="15.75" customHeight="1">
      <c r="P371" s="203"/>
    </row>
    <row r="372" spans="16:16" ht="15.75" customHeight="1">
      <c r="P372" s="203"/>
    </row>
    <row r="373" spans="16:16" ht="15.75" customHeight="1">
      <c r="P373" s="203"/>
    </row>
    <row r="374" spans="16:16" ht="15.75" customHeight="1">
      <c r="P374" s="203"/>
    </row>
    <row r="375" spans="16:16" ht="15.75" customHeight="1">
      <c r="P375" s="203"/>
    </row>
    <row r="376" spans="16:16" ht="15.75" customHeight="1">
      <c r="P376" s="203"/>
    </row>
    <row r="377" spans="16:16" ht="15.75" customHeight="1">
      <c r="P377" s="203"/>
    </row>
    <row r="378" spans="16:16" ht="15.75" customHeight="1">
      <c r="P378" s="203"/>
    </row>
    <row r="379" spans="16:16" ht="15.75" customHeight="1">
      <c r="P379" s="203"/>
    </row>
    <row r="380" spans="16:16" ht="15.75" customHeight="1">
      <c r="P380" s="203"/>
    </row>
    <row r="381" spans="16:16" ht="15.75" customHeight="1">
      <c r="P381" s="203"/>
    </row>
    <row r="382" spans="16:16" ht="15.75" customHeight="1">
      <c r="P382" s="203"/>
    </row>
    <row r="383" spans="16:16" ht="15.75" customHeight="1">
      <c r="P383" s="203"/>
    </row>
    <row r="384" spans="16:16" ht="15.75" customHeight="1">
      <c r="P384" s="203"/>
    </row>
    <row r="385" spans="16:16" ht="15.75" customHeight="1">
      <c r="P385" s="203"/>
    </row>
    <row r="386" spans="16:16" ht="15.75" customHeight="1">
      <c r="P386" s="203"/>
    </row>
    <row r="387" spans="16:16" ht="15.75" customHeight="1">
      <c r="P387" s="203"/>
    </row>
    <row r="388" spans="16:16" ht="15.75" customHeight="1">
      <c r="P388" s="203"/>
    </row>
    <row r="389" spans="16:16" ht="15.75" customHeight="1">
      <c r="P389" s="203"/>
    </row>
    <row r="390" spans="16:16" ht="15.75" customHeight="1">
      <c r="P390" s="203"/>
    </row>
    <row r="391" spans="16:16" ht="15.75" customHeight="1">
      <c r="P391" s="203"/>
    </row>
    <row r="392" spans="16:16" ht="15.75" customHeight="1">
      <c r="P392" s="203"/>
    </row>
    <row r="393" spans="16:16" ht="15.75" customHeight="1">
      <c r="P393" s="203"/>
    </row>
    <row r="394" spans="16:16" ht="15.75" customHeight="1">
      <c r="P394" s="203"/>
    </row>
    <row r="395" spans="16:16" ht="15.75" customHeight="1">
      <c r="P395" s="203"/>
    </row>
    <row r="396" spans="16:16" ht="15.75" customHeight="1">
      <c r="P396" s="203"/>
    </row>
    <row r="397" spans="16:16" ht="15.75" customHeight="1">
      <c r="P397" s="203"/>
    </row>
    <row r="398" spans="16:16" ht="15.75" customHeight="1">
      <c r="P398" s="203"/>
    </row>
    <row r="399" spans="16:16" ht="15.75" customHeight="1">
      <c r="P399" s="203"/>
    </row>
    <row r="400" spans="16:16" ht="15.75" customHeight="1">
      <c r="P400" s="203"/>
    </row>
    <row r="401" spans="16:16" ht="15.75" customHeight="1">
      <c r="P401" s="203"/>
    </row>
    <row r="402" spans="16:16" ht="15.75" customHeight="1">
      <c r="P402" s="203"/>
    </row>
    <row r="403" spans="16:16" ht="15.75" customHeight="1">
      <c r="P403" s="203"/>
    </row>
    <row r="404" spans="16:16" ht="15.75" customHeight="1">
      <c r="P404" s="203"/>
    </row>
    <row r="405" spans="16:16" ht="15.75" customHeight="1">
      <c r="P405" s="203"/>
    </row>
    <row r="406" spans="16:16" ht="15.75" customHeight="1">
      <c r="P406" s="203"/>
    </row>
    <row r="407" spans="16:16" ht="15.75" customHeight="1">
      <c r="P407" s="203"/>
    </row>
    <row r="408" spans="16:16" ht="15.75" customHeight="1">
      <c r="P408" s="203"/>
    </row>
    <row r="409" spans="16:16" ht="15.75" customHeight="1">
      <c r="P409" s="203"/>
    </row>
    <row r="410" spans="16:16" ht="15.75" customHeight="1">
      <c r="P410" s="203"/>
    </row>
    <row r="411" spans="16:16" ht="15.75" customHeight="1">
      <c r="P411" s="203"/>
    </row>
    <row r="412" spans="16:16" ht="15.75" customHeight="1">
      <c r="P412" s="203"/>
    </row>
    <row r="413" spans="16:16" ht="15.75" customHeight="1">
      <c r="P413" s="203"/>
    </row>
    <row r="414" spans="16:16" ht="15.75" customHeight="1">
      <c r="P414" s="203"/>
    </row>
    <row r="415" spans="16:16" ht="15.75" customHeight="1">
      <c r="P415" s="203"/>
    </row>
    <row r="416" spans="16:16" ht="15.75" customHeight="1">
      <c r="P416" s="203"/>
    </row>
    <row r="417" spans="16:16" ht="15.75" customHeight="1">
      <c r="P417" s="203"/>
    </row>
    <row r="418" spans="16:16" ht="15.75" customHeight="1">
      <c r="P418" s="203"/>
    </row>
    <row r="419" spans="16:16" ht="15.75" customHeight="1">
      <c r="P419" s="203"/>
    </row>
    <row r="420" spans="16:16" ht="15.75" customHeight="1">
      <c r="P420" s="203"/>
    </row>
    <row r="421" spans="16:16" ht="15.75" customHeight="1">
      <c r="P421" s="203"/>
    </row>
    <row r="422" spans="16:16" ht="15.75" customHeight="1">
      <c r="P422" s="203"/>
    </row>
    <row r="423" spans="16:16" ht="15.75" customHeight="1">
      <c r="P423" s="203"/>
    </row>
    <row r="424" spans="16:16" ht="15.75" customHeight="1">
      <c r="P424" s="203"/>
    </row>
    <row r="425" spans="16:16" ht="15.75" customHeight="1">
      <c r="P425" s="203"/>
    </row>
    <row r="426" spans="16:16" ht="15.75" customHeight="1">
      <c r="P426" s="203"/>
    </row>
    <row r="427" spans="16:16" ht="15.75" customHeight="1">
      <c r="P427" s="203"/>
    </row>
    <row r="428" spans="16:16" ht="15.75" customHeight="1">
      <c r="P428" s="203"/>
    </row>
    <row r="429" spans="16:16" ht="15.75" customHeight="1">
      <c r="P429" s="203"/>
    </row>
    <row r="430" spans="16:16" ht="15.75" customHeight="1">
      <c r="P430" s="203"/>
    </row>
    <row r="431" spans="16:16" ht="15.75" customHeight="1">
      <c r="P431" s="203"/>
    </row>
    <row r="432" spans="16:16" ht="15.75" customHeight="1">
      <c r="P432" s="203"/>
    </row>
    <row r="433" spans="16:16" ht="15.75" customHeight="1">
      <c r="P433" s="203"/>
    </row>
    <row r="434" spans="16:16" ht="15.75" customHeight="1">
      <c r="P434" s="203"/>
    </row>
    <row r="435" spans="16:16" ht="15.75" customHeight="1">
      <c r="P435" s="203"/>
    </row>
    <row r="436" spans="16:16" ht="15.75" customHeight="1">
      <c r="P436" s="203"/>
    </row>
    <row r="437" spans="16:16" ht="15.75" customHeight="1">
      <c r="P437" s="203"/>
    </row>
    <row r="438" spans="16:16" ht="15.75" customHeight="1">
      <c r="P438" s="203"/>
    </row>
    <row r="439" spans="16:16" ht="15.75" customHeight="1">
      <c r="P439" s="203"/>
    </row>
    <row r="440" spans="16:16" ht="15.75" customHeight="1">
      <c r="P440" s="203"/>
    </row>
    <row r="441" spans="16:16" ht="15.75" customHeight="1">
      <c r="P441" s="203"/>
    </row>
    <row r="442" spans="16:16" ht="15.75" customHeight="1">
      <c r="P442" s="203"/>
    </row>
    <row r="443" spans="16:16" ht="15.75" customHeight="1">
      <c r="P443" s="203"/>
    </row>
    <row r="444" spans="16:16" ht="15.75" customHeight="1">
      <c r="P444" s="203"/>
    </row>
    <row r="445" spans="16:16" ht="15.75" customHeight="1">
      <c r="P445" s="203"/>
    </row>
    <row r="446" spans="16:16" ht="15.75" customHeight="1">
      <c r="P446" s="203"/>
    </row>
    <row r="447" spans="16:16" ht="15.75" customHeight="1">
      <c r="P447" s="203"/>
    </row>
    <row r="448" spans="16:16" ht="15.75" customHeight="1">
      <c r="P448" s="203"/>
    </row>
    <row r="449" spans="16:16" ht="15.75" customHeight="1">
      <c r="P449" s="203"/>
    </row>
    <row r="450" spans="16:16" ht="15.75" customHeight="1">
      <c r="P450" s="203"/>
    </row>
    <row r="451" spans="16:16" ht="15.75" customHeight="1">
      <c r="P451" s="203"/>
    </row>
    <row r="452" spans="16:16" ht="15.75" customHeight="1">
      <c r="P452" s="203"/>
    </row>
    <row r="453" spans="16:16" ht="15.75" customHeight="1">
      <c r="P453" s="203"/>
    </row>
    <row r="454" spans="16:16" ht="15.75" customHeight="1">
      <c r="P454" s="203"/>
    </row>
    <row r="455" spans="16:16" ht="15.75" customHeight="1">
      <c r="P455" s="203"/>
    </row>
    <row r="456" spans="16:16" ht="15.75" customHeight="1">
      <c r="P456" s="203"/>
    </row>
    <row r="457" spans="16:16" ht="15.75" customHeight="1">
      <c r="P457" s="203"/>
    </row>
    <row r="458" spans="16:16" ht="15.75" customHeight="1">
      <c r="P458" s="203"/>
    </row>
    <row r="459" spans="16:16" ht="15.75" customHeight="1">
      <c r="P459" s="203"/>
    </row>
    <row r="460" spans="16:16" ht="15.75" customHeight="1">
      <c r="P460" s="203"/>
    </row>
    <row r="461" spans="16:16" ht="15.75" customHeight="1">
      <c r="P461" s="203"/>
    </row>
    <row r="462" spans="16:16" ht="15.75" customHeight="1">
      <c r="P462" s="203"/>
    </row>
    <row r="463" spans="16:16" ht="15.75" customHeight="1">
      <c r="P463" s="203"/>
    </row>
    <row r="464" spans="16:16" ht="15.75" customHeight="1">
      <c r="P464" s="203"/>
    </row>
    <row r="465" spans="16:16" ht="15.75" customHeight="1">
      <c r="P465" s="203"/>
    </row>
    <row r="466" spans="16:16" ht="15.75" customHeight="1">
      <c r="P466" s="203"/>
    </row>
    <row r="467" spans="16:16" ht="15.75" customHeight="1">
      <c r="P467" s="203"/>
    </row>
    <row r="468" spans="16:16" ht="15.75" customHeight="1">
      <c r="P468" s="203"/>
    </row>
    <row r="469" spans="16:16" ht="15.75" customHeight="1">
      <c r="P469" s="203"/>
    </row>
    <row r="470" spans="16:16" ht="15.75" customHeight="1">
      <c r="P470" s="203"/>
    </row>
    <row r="471" spans="16:16" ht="15.75" customHeight="1">
      <c r="P471" s="203"/>
    </row>
    <row r="472" spans="16:16" ht="15.75" customHeight="1">
      <c r="P472" s="203"/>
    </row>
    <row r="473" spans="16:16" ht="15.75" customHeight="1">
      <c r="P473" s="203"/>
    </row>
    <row r="474" spans="16:16" ht="15.75" customHeight="1">
      <c r="P474" s="203"/>
    </row>
    <row r="475" spans="16:16" ht="15.75" customHeight="1">
      <c r="P475" s="203"/>
    </row>
    <row r="476" spans="16:16" ht="15.75" customHeight="1">
      <c r="P476" s="203"/>
    </row>
    <row r="477" spans="16:16" ht="15.75" customHeight="1">
      <c r="P477" s="203"/>
    </row>
    <row r="478" spans="16:16" ht="15.75" customHeight="1">
      <c r="P478" s="203"/>
    </row>
    <row r="479" spans="16:16" ht="15.75" customHeight="1">
      <c r="P479" s="203"/>
    </row>
    <row r="480" spans="16:16" ht="15.75" customHeight="1">
      <c r="P480" s="203"/>
    </row>
    <row r="481" spans="16:16" ht="15.75" customHeight="1">
      <c r="P481" s="203"/>
    </row>
    <row r="482" spans="16:16" ht="15.75" customHeight="1">
      <c r="P482" s="203"/>
    </row>
    <row r="483" spans="16:16" ht="15.75" customHeight="1">
      <c r="P483" s="203"/>
    </row>
    <row r="484" spans="16:16" ht="15.75" customHeight="1">
      <c r="P484" s="203"/>
    </row>
    <row r="485" spans="16:16" ht="15.75" customHeight="1">
      <c r="P485" s="203"/>
    </row>
    <row r="486" spans="16:16" ht="15.75" customHeight="1">
      <c r="P486" s="203"/>
    </row>
    <row r="487" spans="16:16" ht="15.75" customHeight="1">
      <c r="P487" s="203"/>
    </row>
    <row r="488" spans="16:16" ht="15.75" customHeight="1">
      <c r="P488" s="203"/>
    </row>
    <row r="489" spans="16:16" ht="15.75" customHeight="1">
      <c r="P489" s="203"/>
    </row>
    <row r="490" spans="16:16" ht="15.75" customHeight="1">
      <c r="P490" s="203"/>
    </row>
    <row r="491" spans="16:16" ht="15.75" customHeight="1">
      <c r="P491" s="203"/>
    </row>
    <row r="492" spans="16:16" ht="15.75" customHeight="1">
      <c r="P492" s="203"/>
    </row>
    <row r="493" spans="16:16" ht="15.75" customHeight="1">
      <c r="P493" s="203"/>
    </row>
    <row r="494" spans="16:16" ht="15.75" customHeight="1">
      <c r="P494" s="203"/>
    </row>
    <row r="495" spans="16:16" ht="15.75" customHeight="1">
      <c r="P495" s="203"/>
    </row>
    <row r="496" spans="16:16" ht="15.75" customHeight="1">
      <c r="P496" s="203"/>
    </row>
    <row r="497" spans="16:16" ht="15.75" customHeight="1">
      <c r="P497" s="203"/>
    </row>
    <row r="498" spans="16:16" ht="15.75" customHeight="1">
      <c r="P498" s="203"/>
    </row>
    <row r="499" spans="16:16" ht="15.75" customHeight="1">
      <c r="P499" s="203"/>
    </row>
    <row r="500" spans="16:16" ht="15.75" customHeight="1">
      <c r="P500" s="203"/>
    </row>
    <row r="501" spans="16:16" ht="15.75" customHeight="1">
      <c r="P501" s="203"/>
    </row>
    <row r="502" spans="16:16" ht="15.75" customHeight="1">
      <c r="P502" s="203"/>
    </row>
    <row r="503" spans="16:16" ht="15.75" customHeight="1">
      <c r="P503" s="203"/>
    </row>
    <row r="504" spans="16:16" ht="15.75" customHeight="1">
      <c r="P504" s="203"/>
    </row>
    <row r="505" spans="16:16" ht="15.75" customHeight="1">
      <c r="P505" s="203"/>
    </row>
    <row r="506" spans="16:16" ht="15.75" customHeight="1">
      <c r="P506" s="203"/>
    </row>
    <row r="507" spans="16:16" ht="15.75" customHeight="1">
      <c r="P507" s="203"/>
    </row>
    <row r="508" spans="16:16" ht="15.75" customHeight="1">
      <c r="P508" s="203"/>
    </row>
    <row r="509" spans="16:16" ht="15.75" customHeight="1">
      <c r="P509" s="203"/>
    </row>
    <row r="510" spans="16:16" ht="15.75" customHeight="1">
      <c r="P510" s="203"/>
    </row>
    <row r="511" spans="16:16" ht="15.75" customHeight="1">
      <c r="P511" s="203"/>
    </row>
    <row r="512" spans="16:16" ht="15.75" customHeight="1">
      <c r="P512" s="203"/>
    </row>
    <row r="513" spans="16:16" ht="15.75" customHeight="1">
      <c r="P513" s="203"/>
    </row>
    <row r="514" spans="16:16" ht="15.75" customHeight="1">
      <c r="P514" s="203"/>
    </row>
    <row r="515" spans="16:16" ht="15.75" customHeight="1">
      <c r="P515" s="203"/>
    </row>
    <row r="516" spans="16:16" ht="15.75" customHeight="1">
      <c r="P516" s="203"/>
    </row>
    <row r="517" spans="16:16" ht="15.75" customHeight="1">
      <c r="P517" s="203"/>
    </row>
    <row r="518" spans="16:16" ht="15.75" customHeight="1">
      <c r="P518" s="203"/>
    </row>
    <row r="519" spans="16:16" ht="15.75" customHeight="1">
      <c r="P519" s="203"/>
    </row>
    <row r="520" spans="16:16" ht="15.75" customHeight="1">
      <c r="P520" s="203"/>
    </row>
    <row r="521" spans="16:16" ht="15.75" customHeight="1">
      <c r="P521" s="203"/>
    </row>
    <row r="522" spans="16:16" ht="15.75" customHeight="1">
      <c r="P522" s="203"/>
    </row>
    <row r="523" spans="16:16" ht="15.75" customHeight="1">
      <c r="P523" s="203"/>
    </row>
    <row r="524" spans="16:16" ht="15.75" customHeight="1">
      <c r="P524" s="203"/>
    </row>
    <row r="525" spans="16:16" ht="15.75" customHeight="1">
      <c r="P525" s="203"/>
    </row>
    <row r="526" spans="16:16" ht="15.75" customHeight="1">
      <c r="P526" s="203"/>
    </row>
    <row r="527" spans="16:16" ht="15.75" customHeight="1">
      <c r="P527" s="203"/>
    </row>
    <row r="528" spans="16:16" ht="15.75" customHeight="1">
      <c r="P528" s="203"/>
    </row>
    <row r="529" spans="16:16" ht="15.75" customHeight="1">
      <c r="P529" s="203"/>
    </row>
    <row r="530" spans="16:16" ht="15.75" customHeight="1">
      <c r="P530" s="203"/>
    </row>
    <row r="531" spans="16:16" ht="15.75" customHeight="1">
      <c r="P531" s="203"/>
    </row>
    <row r="532" spans="16:16" ht="15.75" customHeight="1">
      <c r="P532" s="203"/>
    </row>
    <row r="533" spans="16:16" ht="15.75" customHeight="1">
      <c r="P533" s="203"/>
    </row>
    <row r="534" spans="16:16" ht="15.75" customHeight="1">
      <c r="P534" s="203"/>
    </row>
    <row r="535" spans="16:16" ht="15.75" customHeight="1">
      <c r="P535" s="203"/>
    </row>
    <row r="536" spans="16:16" ht="15.75" customHeight="1">
      <c r="P536" s="203"/>
    </row>
    <row r="537" spans="16:16" ht="15.75" customHeight="1">
      <c r="P537" s="203"/>
    </row>
    <row r="538" spans="16:16" ht="15.75" customHeight="1">
      <c r="P538" s="203"/>
    </row>
    <row r="539" spans="16:16" ht="15.75" customHeight="1">
      <c r="P539" s="203"/>
    </row>
    <row r="540" spans="16:16" ht="15.75" customHeight="1">
      <c r="P540" s="203"/>
    </row>
    <row r="541" spans="16:16" ht="15.75" customHeight="1">
      <c r="P541" s="203"/>
    </row>
    <row r="542" spans="16:16" ht="15.75" customHeight="1">
      <c r="P542" s="203"/>
    </row>
    <row r="543" spans="16:16" ht="15.75" customHeight="1">
      <c r="P543" s="203"/>
    </row>
    <row r="544" spans="16:16" ht="15.75" customHeight="1">
      <c r="P544" s="203"/>
    </row>
    <row r="545" spans="16:16" ht="15.75" customHeight="1">
      <c r="P545" s="203"/>
    </row>
    <row r="546" spans="16:16" ht="15.75" customHeight="1">
      <c r="P546" s="203"/>
    </row>
    <row r="547" spans="16:16" ht="15.75" customHeight="1">
      <c r="P547" s="203"/>
    </row>
    <row r="548" spans="16:16" ht="15.75" customHeight="1">
      <c r="P548" s="203"/>
    </row>
    <row r="549" spans="16:16" ht="15.75" customHeight="1">
      <c r="P549" s="203"/>
    </row>
    <row r="550" spans="16:16" ht="15.75" customHeight="1">
      <c r="P550" s="203"/>
    </row>
    <row r="551" spans="16:16" ht="15.75" customHeight="1">
      <c r="P551" s="203"/>
    </row>
    <row r="552" spans="16:16" ht="15.75" customHeight="1">
      <c r="P552" s="203"/>
    </row>
    <row r="553" spans="16:16" ht="15.75" customHeight="1">
      <c r="P553" s="203"/>
    </row>
    <row r="554" spans="16:16" ht="15.75" customHeight="1">
      <c r="P554" s="203"/>
    </row>
    <row r="555" spans="16:16" ht="15.75" customHeight="1">
      <c r="P555" s="203"/>
    </row>
    <row r="556" spans="16:16" ht="15.75" customHeight="1">
      <c r="P556" s="203"/>
    </row>
    <row r="557" spans="16:16" ht="15.75" customHeight="1">
      <c r="P557" s="203"/>
    </row>
    <row r="558" spans="16:16" ht="15.75" customHeight="1">
      <c r="P558" s="203"/>
    </row>
    <row r="559" spans="16:16" ht="15.75" customHeight="1">
      <c r="P559" s="203"/>
    </row>
    <row r="560" spans="16:16" ht="15.75" customHeight="1">
      <c r="P560" s="203"/>
    </row>
    <row r="561" spans="16:16" ht="15.75" customHeight="1">
      <c r="P561" s="203"/>
    </row>
    <row r="562" spans="16:16" ht="15.75" customHeight="1">
      <c r="P562" s="203"/>
    </row>
    <row r="563" spans="16:16" ht="15.75" customHeight="1">
      <c r="P563" s="203"/>
    </row>
    <row r="564" spans="16:16" ht="15.75" customHeight="1">
      <c r="P564" s="203"/>
    </row>
    <row r="565" spans="16:16" ht="15.75" customHeight="1">
      <c r="P565" s="203"/>
    </row>
    <row r="566" spans="16:16" ht="15.75" customHeight="1">
      <c r="P566" s="203"/>
    </row>
    <row r="567" spans="16:16" ht="15.75" customHeight="1">
      <c r="P567" s="203"/>
    </row>
    <row r="568" spans="16:16" ht="15.75" customHeight="1">
      <c r="P568" s="203"/>
    </row>
    <row r="569" spans="16:16" ht="15.75" customHeight="1">
      <c r="P569" s="203"/>
    </row>
    <row r="570" spans="16:16" ht="15.75" customHeight="1">
      <c r="P570" s="203"/>
    </row>
    <row r="571" spans="16:16" ht="15.75" customHeight="1">
      <c r="P571" s="203"/>
    </row>
    <row r="572" spans="16:16" ht="15.75" customHeight="1">
      <c r="P572" s="203"/>
    </row>
    <row r="573" spans="16:16" ht="15.75" customHeight="1">
      <c r="P573" s="203"/>
    </row>
    <row r="574" spans="16:16" ht="15.75" customHeight="1">
      <c r="P574" s="203"/>
    </row>
    <row r="575" spans="16:16" ht="15.75" customHeight="1">
      <c r="P575" s="203"/>
    </row>
    <row r="576" spans="16:16" ht="15.75" customHeight="1">
      <c r="P576" s="203"/>
    </row>
    <row r="577" spans="16:16" ht="15.75" customHeight="1">
      <c r="P577" s="203"/>
    </row>
    <row r="578" spans="16:16" ht="15.75" customHeight="1">
      <c r="P578" s="203"/>
    </row>
    <row r="579" spans="16:16" ht="15.75" customHeight="1">
      <c r="P579" s="203"/>
    </row>
    <row r="580" spans="16:16" ht="15.75" customHeight="1">
      <c r="P580" s="203"/>
    </row>
    <row r="581" spans="16:16" ht="15.75" customHeight="1">
      <c r="P581" s="203"/>
    </row>
    <row r="582" spans="16:16" ht="15.75" customHeight="1">
      <c r="P582" s="203"/>
    </row>
    <row r="583" spans="16:16" ht="15.75" customHeight="1">
      <c r="P583" s="203"/>
    </row>
    <row r="584" spans="16:16" ht="15.75" customHeight="1">
      <c r="P584" s="203"/>
    </row>
    <row r="585" spans="16:16" ht="15.75" customHeight="1">
      <c r="P585" s="203"/>
    </row>
    <row r="586" spans="16:16" ht="15.75" customHeight="1">
      <c r="P586" s="203"/>
    </row>
    <row r="587" spans="16:16" ht="15.75" customHeight="1">
      <c r="P587" s="203"/>
    </row>
    <row r="588" spans="16:16" ht="15.75" customHeight="1">
      <c r="P588" s="203"/>
    </row>
    <row r="589" spans="16:16" ht="15.75" customHeight="1">
      <c r="P589" s="203"/>
    </row>
    <row r="590" spans="16:16" ht="15.75" customHeight="1">
      <c r="P590" s="203"/>
    </row>
    <row r="591" spans="16:16" ht="15.75" customHeight="1">
      <c r="P591" s="203"/>
    </row>
    <row r="592" spans="16:16" ht="15.75" customHeight="1">
      <c r="P592" s="203"/>
    </row>
    <row r="593" spans="16:16" ht="15.75" customHeight="1">
      <c r="P593" s="203"/>
    </row>
    <row r="594" spans="16:16" ht="15.75" customHeight="1">
      <c r="P594" s="203"/>
    </row>
    <row r="595" spans="16:16" ht="15.75" customHeight="1">
      <c r="P595" s="203"/>
    </row>
    <row r="596" spans="16:16" ht="15.75" customHeight="1">
      <c r="P596" s="203"/>
    </row>
    <row r="597" spans="16:16" ht="15.75" customHeight="1">
      <c r="P597" s="203"/>
    </row>
    <row r="598" spans="16:16" ht="15.75" customHeight="1">
      <c r="P598" s="203"/>
    </row>
    <row r="599" spans="16:16" ht="15.75" customHeight="1">
      <c r="P599" s="203"/>
    </row>
    <row r="600" spans="16:16" ht="15.75" customHeight="1">
      <c r="P600" s="203"/>
    </row>
    <row r="601" spans="16:16" ht="15.75" customHeight="1">
      <c r="P601" s="203"/>
    </row>
    <row r="602" spans="16:16" ht="15.75" customHeight="1">
      <c r="P602" s="203"/>
    </row>
    <row r="603" spans="16:16" ht="15.75" customHeight="1">
      <c r="P603" s="203"/>
    </row>
    <row r="604" spans="16:16" ht="15.75" customHeight="1">
      <c r="P604" s="203"/>
    </row>
    <row r="605" spans="16:16" ht="15.75" customHeight="1">
      <c r="P605" s="203"/>
    </row>
    <row r="606" spans="16:16" ht="15.75" customHeight="1">
      <c r="P606" s="203"/>
    </row>
    <row r="607" spans="16:16" ht="15.75" customHeight="1">
      <c r="P607" s="203"/>
    </row>
    <row r="608" spans="16:16" ht="15.75" customHeight="1">
      <c r="P608" s="203"/>
    </row>
    <row r="609" spans="16:16" ht="15.75" customHeight="1">
      <c r="P609" s="203"/>
    </row>
    <row r="610" spans="16:16" ht="15.75" customHeight="1">
      <c r="P610" s="203"/>
    </row>
    <row r="611" spans="16:16" ht="15.75" customHeight="1">
      <c r="P611" s="203"/>
    </row>
    <row r="612" spans="16:16" ht="15.75" customHeight="1">
      <c r="P612" s="203"/>
    </row>
    <row r="613" spans="16:16" ht="15.75" customHeight="1">
      <c r="P613" s="203"/>
    </row>
    <row r="614" spans="16:16" ht="15.75" customHeight="1">
      <c r="P614" s="203"/>
    </row>
    <row r="615" spans="16:16" ht="15.75" customHeight="1">
      <c r="P615" s="203"/>
    </row>
    <row r="616" spans="16:16" ht="15.75" customHeight="1">
      <c r="P616" s="203"/>
    </row>
    <row r="617" spans="16:16" ht="15.75" customHeight="1">
      <c r="P617" s="203"/>
    </row>
    <row r="618" spans="16:16" ht="15.75" customHeight="1">
      <c r="P618" s="203"/>
    </row>
    <row r="619" spans="16:16" ht="15.75" customHeight="1">
      <c r="P619" s="203"/>
    </row>
    <row r="620" spans="16:16" ht="15.75" customHeight="1">
      <c r="P620" s="203"/>
    </row>
    <row r="621" spans="16:16" ht="15.75" customHeight="1">
      <c r="P621" s="203"/>
    </row>
    <row r="622" spans="16:16" ht="15.75" customHeight="1">
      <c r="P622" s="203"/>
    </row>
    <row r="623" spans="16:16" ht="15.75" customHeight="1">
      <c r="P623" s="203"/>
    </row>
    <row r="624" spans="16:16" ht="15.75" customHeight="1">
      <c r="P624" s="203"/>
    </row>
    <row r="625" spans="16:16" ht="15.75" customHeight="1">
      <c r="P625" s="203"/>
    </row>
    <row r="626" spans="16:16" ht="15.75" customHeight="1">
      <c r="P626" s="203"/>
    </row>
    <row r="627" spans="16:16" ht="15.75" customHeight="1">
      <c r="P627" s="203"/>
    </row>
    <row r="628" spans="16:16" ht="15.75" customHeight="1">
      <c r="P628" s="203"/>
    </row>
    <row r="629" spans="16:16" ht="15.75" customHeight="1">
      <c r="P629" s="203"/>
    </row>
    <row r="630" spans="16:16" ht="15.75" customHeight="1">
      <c r="P630" s="203"/>
    </row>
    <row r="631" spans="16:16" ht="15.75" customHeight="1">
      <c r="P631" s="203"/>
    </row>
    <row r="632" spans="16:16" ht="15.75" customHeight="1">
      <c r="P632" s="203"/>
    </row>
    <row r="633" spans="16:16" ht="15.75" customHeight="1">
      <c r="P633" s="203"/>
    </row>
    <row r="634" spans="16:16" ht="15.75" customHeight="1">
      <c r="P634" s="203"/>
    </row>
    <row r="635" spans="16:16" ht="15.75" customHeight="1">
      <c r="P635" s="203"/>
    </row>
    <row r="636" spans="16:16" ht="15.75" customHeight="1">
      <c r="P636" s="203"/>
    </row>
    <row r="637" spans="16:16" ht="15.75" customHeight="1">
      <c r="P637" s="203"/>
    </row>
    <row r="638" spans="16:16" ht="15.75" customHeight="1">
      <c r="P638" s="203"/>
    </row>
    <row r="639" spans="16:16" ht="15.75" customHeight="1">
      <c r="P639" s="203"/>
    </row>
    <row r="640" spans="16:16" ht="15.75" customHeight="1">
      <c r="P640" s="203"/>
    </row>
    <row r="641" spans="16:16" ht="15.75" customHeight="1">
      <c r="P641" s="203"/>
    </row>
    <row r="642" spans="16:16" ht="15.75" customHeight="1">
      <c r="P642" s="203"/>
    </row>
    <row r="643" spans="16:16" ht="15.75" customHeight="1">
      <c r="P643" s="203"/>
    </row>
    <row r="644" spans="16:16" ht="15.75" customHeight="1">
      <c r="P644" s="203"/>
    </row>
    <row r="645" spans="16:16" ht="15.75" customHeight="1">
      <c r="P645" s="203"/>
    </row>
    <row r="646" spans="16:16" ht="15.75" customHeight="1">
      <c r="P646" s="203"/>
    </row>
    <row r="647" spans="16:16" ht="15.75" customHeight="1">
      <c r="P647" s="203"/>
    </row>
    <row r="648" spans="16:16" ht="15.75" customHeight="1">
      <c r="P648" s="203"/>
    </row>
    <row r="649" spans="16:16" ht="15.75" customHeight="1">
      <c r="P649" s="203"/>
    </row>
    <row r="650" spans="16:16" ht="15.75" customHeight="1">
      <c r="P650" s="203"/>
    </row>
    <row r="651" spans="16:16" ht="15.75" customHeight="1">
      <c r="P651" s="203"/>
    </row>
    <row r="652" spans="16:16" ht="15.75" customHeight="1">
      <c r="P652" s="203"/>
    </row>
    <row r="653" spans="16:16" ht="15.75" customHeight="1">
      <c r="P653" s="203"/>
    </row>
    <row r="654" spans="16:16" ht="15.75" customHeight="1">
      <c r="P654" s="203"/>
    </row>
    <row r="655" spans="16:16" ht="15.75" customHeight="1">
      <c r="P655" s="203"/>
    </row>
    <row r="656" spans="16:16" ht="15.75" customHeight="1">
      <c r="P656" s="203"/>
    </row>
    <row r="657" spans="16:16" ht="15.75" customHeight="1">
      <c r="P657" s="203"/>
    </row>
    <row r="658" spans="16:16" ht="15.75" customHeight="1">
      <c r="P658" s="203"/>
    </row>
    <row r="659" spans="16:16" ht="15.75" customHeight="1">
      <c r="P659" s="203"/>
    </row>
    <row r="660" spans="16:16" ht="15.75" customHeight="1">
      <c r="P660" s="203"/>
    </row>
    <row r="661" spans="16:16" ht="15.75" customHeight="1">
      <c r="P661" s="203"/>
    </row>
    <row r="662" spans="16:16" ht="15.75" customHeight="1">
      <c r="P662" s="203"/>
    </row>
    <row r="663" spans="16:16" ht="15.75" customHeight="1">
      <c r="P663" s="203"/>
    </row>
    <row r="664" spans="16:16" ht="15.75" customHeight="1">
      <c r="P664" s="203"/>
    </row>
    <row r="665" spans="16:16" ht="15.75" customHeight="1">
      <c r="P665" s="203"/>
    </row>
    <row r="666" spans="16:16" ht="15.75" customHeight="1">
      <c r="P666" s="203"/>
    </row>
    <row r="667" spans="16:16" ht="15.75" customHeight="1">
      <c r="P667" s="203"/>
    </row>
    <row r="668" spans="16:16" ht="15.75" customHeight="1">
      <c r="P668" s="203"/>
    </row>
    <row r="669" spans="16:16" ht="15.75" customHeight="1">
      <c r="P669" s="203"/>
    </row>
    <row r="670" spans="16:16" ht="15.75" customHeight="1">
      <c r="P670" s="203"/>
    </row>
    <row r="671" spans="16:16" ht="15.75" customHeight="1">
      <c r="P671" s="203"/>
    </row>
    <row r="672" spans="16:16" ht="15.75" customHeight="1">
      <c r="P672" s="203"/>
    </row>
    <row r="673" spans="16:16" ht="15.75" customHeight="1">
      <c r="P673" s="203"/>
    </row>
    <row r="674" spans="16:16" ht="15.75" customHeight="1">
      <c r="P674" s="203"/>
    </row>
    <row r="675" spans="16:16" ht="15.75" customHeight="1">
      <c r="P675" s="203"/>
    </row>
    <row r="676" spans="16:16" ht="15.75" customHeight="1">
      <c r="P676" s="203"/>
    </row>
    <row r="677" spans="16:16" ht="15.75" customHeight="1">
      <c r="P677" s="203"/>
    </row>
    <row r="678" spans="16:16" ht="15.75" customHeight="1">
      <c r="P678" s="203"/>
    </row>
    <row r="679" spans="16:16" ht="15.75" customHeight="1">
      <c r="P679" s="203"/>
    </row>
    <row r="680" spans="16:16" ht="15.75" customHeight="1">
      <c r="P680" s="203"/>
    </row>
    <row r="681" spans="16:16" ht="15.75" customHeight="1">
      <c r="P681" s="203"/>
    </row>
    <row r="682" spans="16:16" ht="15.75" customHeight="1">
      <c r="P682" s="203"/>
    </row>
    <row r="683" spans="16:16" ht="15.75" customHeight="1">
      <c r="P683" s="203"/>
    </row>
    <row r="684" spans="16:16" ht="15.75" customHeight="1">
      <c r="P684" s="203"/>
    </row>
    <row r="685" spans="16:16" ht="15.75" customHeight="1">
      <c r="P685" s="203"/>
    </row>
    <row r="686" spans="16:16" ht="15.75" customHeight="1">
      <c r="P686" s="203"/>
    </row>
    <row r="687" spans="16:16" ht="15.75" customHeight="1">
      <c r="P687" s="203"/>
    </row>
    <row r="688" spans="16:16" ht="15.75" customHeight="1">
      <c r="P688" s="203"/>
    </row>
    <row r="689" spans="16:16" ht="15.75" customHeight="1">
      <c r="P689" s="203"/>
    </row>
    <row r="690" spans="16:16" ht="15.75" customHeight="1">
      <c r="P690" s="203"/>
    </row>
    <row r="691" spans="16:16" ht="15.75" customHeight="1">
      <c r="P691" s="203"/>
    </row>
    <row r="692" spans="16:16" ht="15.75" customHeight="1">
      <c r="P692" s="203"/>
    </row>
    <row r="693" spans="16:16" ht="15.75" customHeight="1">
      <c r="P693" s="203"/>
    </row>
    <row r="694" spans="16:16" ht="15.75" customHeight="1">
      <c r="P694" s="203"/>
    </row>
    <row r="695" spans="16:16" ht="15.75" customHeight="1">
      <c r="P695" s="203"/>
    </row>
    <row r="696" spans="16:16" ht="15.75" customHeight="1">
      <c r="P696" s="203"/>
    </row>
    <row r="697" spans="16:16" ht="15.75" customHeight="1">
      <c r="P697" s="203"/>
    </row>
    <row r="698" spans="16:16" ht="15.75" customHeight="1">
      <c r="P698" s="203"/>
    </row>
    <row r="699" spans="16:16" ht="15.75" customHeight="1">
      <c r="P699" s="203"/>
    </row>
    <row r="700" spans="16:16" ht="15.75" customHeight="1">
      <c r="P700" s="203"/>
    </row>
    <row r="701" spans="16:16" ht="15.75" customHeight="1">
      <c r="P701" s="203"/>
    </row>
    <row r="702" spans="16:16" ht="15.75" customHeight="1">
      <c r="P702" s="203"/>
    </row>
    <row r="703" spans="16:16" ht="15.75" customHeight="1">
      <c r="P703" s="203"/>
    </row>
    <row r="704" spans="16:16" ht="15.75" customHeight="1">
      <c r="P704" s="203"/>
    </row>
    <row r="705" spans="16:16" ht="15.75" customHeight="1">
      <c r="P705" s="203"/>
    </row>
    <row r="706" spans="16:16" ht="15.75" customHeight="1">
      <c r="P706" s="203"/>
    </row>
    <row r="707" spans="16:16" ht="15.75" customHeight="1">
      <c r="P707" s="203"/>
    </row>
    <row r="708" spans="16:16" ht="15.75" customHeight="1">
      <c r="P708" s="203"/>
    </row>
    <row r="709" spans="16:16" ht="15.75" customHeight="1">
      <c r="P709" s="203"/>
    </row>
    <row r="710" spans="16:16" ht="15.75" customHeight="1">
      <c r="P710" s="203"/>
    </row>
    <row r="711" spans="16:16" ht="15.75" customHeight="1">
      <c r="P711" s="203"/>
    </row>
    <row r="712" spans="16:16" ht="15.75" customHeight="1">
      <c r="P712" s="203"/>
    </row>
    <row r="713" spans="16:16" ht="15.75" customHeight="1">
      <c r="P713" s="203"/>
    </row>
    <row r="714" spans="16:16" ht="15.75" customHeight="1">
      <c r="P714" s="203"/>
    </row>
    <row r="715" spans="16:16" ht="15.75" customHeight="1">
      <c r="P715" s="203"/>
    </row>
    <row r="716" spans="16:16" ht="15.75" customHeight="1">
      <c r="P716" s="203"/>
    </row>
    <row r="717" spans="16:16" ht="15.75" customHeight="1">
      <c r="P717" s="203"/>
    </row>
    <row r="718" spans="16:16" ht="15.75" customHeight="1">
      <c r="P718" s="203"/>
    </row>
    <row r="719" spans="16:16" ht="15.75" customHeight="1">
      <c r="P719" s="203"/>
    </row>
    <row r="720" spans="16:16" ht="15.75" customHeight="1">
      <c r="P720" s="203"/>
    </row>
    <row r="721" spans="16:16" ht="15.75" customHeight="1">
      <c r="P721" s="203"/>
    </row>
    <row r="722" spans="16:16" ht="15.75" customHeight="1">
      <c r="P722" s="203"/>
    </row>
    <row r="723" spans="16:16" ht="15.75" customHeight="1">
      <c r="P723" s="203"/>
    </row>
    <row r="724" spans="16:16" ht="15.75" customHeight="1">
      <c r="P724" s="203"/>
    </row>
    <row r="725" spans="16:16" ht="15.75" customHeight="1">
      <c r="P725" s="203"/>
    </row>
    <row r="726" spans="16:16" ht="15.75" customHeight="1">
      <c r="P726" s="203"/>
    </row>
    <row r="727" spans="16:16" ht="15.75" customHeight="1">
      <c r="P727" s="203"/>
    </row>
    <row r="728" spans="16:16" ht="15.75" customHeight="1">
      <c r="P728" s="203"/>
    </row>
    <row r="729" spans="16:16" ht="15.75" customHeight="1">
      <c r="P729" s="203"/>
    </row>
    <row r="730" spans="16:16" ht="15.75" customHeight="1">
      <c r="P730" s="203"/>
    </row>
    <row r="731" spans="16:16" ht="15.75" customHeight="1">
      <c r="P731" s="203"/>
    </row>
    <row r="732" spans="16:16" ht="15.75" customHeight="1">
      <c r="P732" s="203"/>
    </row>
    <row r="733" spans="16:16" ht="15.75" customHeight="1">
      <c r="P733" s="203"/>
    </row>
    <row r="734" spans="16:16" ht="15.75" customHeight="1">
      <c r="P734" s="203"/>
    </row>
    <row r="735" spans="16:16" ht="15.75" customHeight="1">
      <c r="P735" s="203"/>
    </row>
    <row r="736" spans="16:16" ht="15.75" customHeight="1">
      <c r="P736" s="203"/>
    </row>
    <row r="737" spans="16:16" ht="15.75" customHeight="1">
      <c r="P737" s="203"/>
    </row>
    <row r="738" spans="16:16" ht="15.75" customHeight="1">
      <c r="P738" s="203"/>
    </row>
    <row r="739" spans="16:16" ht="15.75" customHeight="1">
      <c r="P739" s="203"/>
    </row>
    <row r="740" spans="16:16" ht="15.75" customHeight="1">
      <c r="P740" s="203"/>
    </row>
    <row r="741" spans="16:16" ht="15.75" customHeight="1">
      <c r="P741" s="203"/>
    </row>
    <row r="742" spans="16:16" ht="15.75" customHeight="1">
      <c r="P742" s="203"/>
    </row>
    <row r="743" spans="16:16" ht="15.75" customHeight="1">
      <c r="P743" s="203"/>
    </row>
    <row r="744" spans="16:16" ht="15.75" customHeight="1">
      <c r="P744" s="203"/>
    </row>
    <row r="745" spans="16:16" ht="15.75" customHeight="1">
      <c r="P745" s="203"/>
    </row>
    <row r="746" spans="16:16" ht="15.75" customHeight="1">
      <c r="P746" s="203"/>
    </row>
    <row r="747" spans="16:16" ht="15.75" customHeight="1">
      <c r="P747" s="203"/>
    </row>
    <row r="748" spans="16:16" ht="15.75" customHeight="1">
      <c r="P748" s="203"/>
    </row>
    <row r="749" spans="16:16" ht="15.75" customHeight="1">
      <c r="P749" s="203"/>
    </row>
    <row r="750" spans="16:16" ht="15.75" customHeight="1">
      <c r="P750" s="203"/>
    </row>
    <row r="751" spans="16:16" ht="15.75" customHeight="1">
      <c r="P751" s="203"/>
    </row>
    <row r="752" spans="16:16" ht="15.75" customHeight="1">
      <c r="P752" s="203"/>
    </row>
    <row r="753" spans="16:16" ht="15.75" customHeight="1">
      <c r="P753" s="203"/>
    </row>
    <row r="754" spans="16:16" ht="15.75" customHeight="1">
      <c r="P754" s="203"/>
    </row>
    <row r="755" spans="16:16" ht="15.75" customHeight="1">
      <c r="P755" s="203"/>
    </row>
    <row r="756" spans="16:16" ht="15.75" customHeight="1">
      <c r="P756" s="203"/>
    </row>
    <row r="757" spans="16:16" ht="15.75" customHeight="1">
      <c r="P757" s="203"/>
    </row>
    <row r="758" spans="16:16" ht="15.75" customHeight="1">
      <c r="P758" s="203"/>
    </row>
    <row r="759" spans="16:16" ht="15.75" customHeight="1">
      <c r="P759" s="203"/>
    </row>
    <row r="760" spans="16:16" ht="15.75" customHeight="1">
      <c r="P760" s="203"/>
    </row>
    <row r="761" spans="16:16" ht="15.75" customHeight="1">
      <c r="P761" s="203"/>
    </row>
    <row r="762" spans="16:16" ht="15.75" customHeight="1">
      <c r="P762" s="203"/>
    </row>
    <row r="763" spans="16:16" ht="15.75" customHeight="1">
      <c r="P763" s="203"/>
    </row>
    <row r="764" spans="16:16" ht="15.75" customHeight="1">
      <c r="P764" s="203"/>
    </row>
    <row r="765" spans="16:16" ht="15.75" customHeight="1">
      <c r="P765" s="203"/>
    </row>
    <row r="766" spans="16:16" ht="15.75" customHeight="1">
      <c r="P766" s="203"/>
    </row>
    <row r="767" spans="16:16" ht="15.75" customHeight="1">
      <c r="P767" s="203"/>
    </row>
    <row r="768" spans="16:16" ht="15.75" customHeight="1">
      <c r="P768" s="203"/>
    </row>
    <row r="769" spans="16:16" ht="15.75" customHeight="1">
      <c r="P769" s="203"/>
    </row>
    <row r="770" spans="16:16" ht="15.75" customHeight="1">
      <c r="P770" s="203"/>
    </row>
    <row r="771" spans="16:16" ht="15.75" customHeight="1">
      <c r="P771" s="203"/>
    </row>
    <row r="772" spans="16:16" ht="15.75" customHeight="1">
      <c r="P772" s="203"/>
    </row>
    <row r="773" spans="16:16" ht="15.75" customHeight="1">
      <c r="P773" s="203"/>
    </row>
    <row r="774" spans="16:16" ht="15.75" customHeight="1">
      <c r="P774" s="203"/>
    </row>
    <row r="775" spans="16:16" ht="15.75" customHeight="1">
      <c r="P775" s="203"/>
    </row>
    <row r="776" spans="16:16" ht="15.75" customHeight="1">
      <c r="P776" s="203"/>
    </row>
    <row r="777" spans="16:16" ht="15.75" customHeight="1">
      <c r="P777" s="203"/>
    </row>
    <row r="778" spans="16:16" ht="15.75" customHeight="1">
      <c r="P778" s="203"/>
    </row>
    <row r="779" spans="16:16" ht="15.75" customHeight="1">
      <c r="P779" s="203"/>
    </row>
    <row r="780" spans="16:16" ht="15.75" customHeight="1">
      <c r="P780" s="203"/>
    </row>
    <row r="781" spans="16:16" ht="15.75" customHeight="1">
      <c r="P781" s="203"/>
    </row>
    <row r="782" spans="16:16" ht="15.75" customHeight="1">
      <c r="P782" s="203"/>
    </row>
    <row r="783" spans="16:16" ht="15.75" customHeight="1">
      <c r="P783" s="203"/>
    </row>
    <row r="784" spans="16:16" ht="15.75" customHeight="1">
      <c r="P784" s="203"/>
    </row>
    <row r="785" spans="16:16" ht="15.75" customHeight="1">
      <c r="P785" s="203"/>
    </row>
    <row r="786" spans="16:16" ht="15.75" customHeight="1">
      <c r="P786" s="203"/>
    </row>
    <row r="787" spans="16:16" ht="15.75" customHeight="1">
      <c r="P787" s="203"/>
    </row>
    <row r="788" spans="16:16" ht="15.75" customHeight="1">
      <c r="P788" s="203"/>
    </row>
    <row r="789" spans="16:16" ht="15.75" customHeight="1">
      <c r="P789" s="203"/>
    </row>
    <row r="790" spans="16:16" ht="15.75" customHeight="1">
      <c r="P790" s="203"/>
    </row>
    <row r="791" spans="16:16" ht="15.75" customHeight="1">
      <c r="P791" s="203"/>
    </row>
    <row r="792" spans="16:16" ht="15.75" customHeight="1">
      <c r="P792" s="203"/>
    </row>
    <row r="793" spans="16:16" ht="15.75" customHeight="1">
      <c r="P793" s="203"/>
    </row>
    <row r="794" spans="16:16" ht="15.75" customHeight="1">
      <c r="P794" s="203"/>
    </row>
    <row r="795" spans="16:16" ht="15.75" customHeight="1">
      <c r="P795" s="203"/>
    </row>
    <row r="796" spans="16:16" ht="15.75" customHeight="1">
      <c r="P796" s="203"/>
    </row>
    <row r="797" spans="16:16" ht="15.75" customHeight="1">
      <c r="P797" s="203"/>
    </row>
    <row r="798" spans="16:16" ht="15.75" customHeight="1">
      <c r="P798" s="203"/>
    </row>
    <row r="799" spans="16:16" ht="15.75" customHeight="1">
      <c r="P799" s="203"/>
    </row>
    <row r="800" spans="16:16" ht="15.75" customHeight="1">
      <c r="P800" s="203"/>
    </row>
    <row r="801" spans="16:16" ht="15.75" customHeight="1">
      <c r="P801" s="203"/>
    </row>
    <row r="802" spans="16:16" ht="15.75" customHeight="1">
      <c r="P802" s="203"/>
    </row>
    <row r="803" spans="16:16" ht="15.75" customHeight="1">
      <c r="P803" s="203"/>
    </row>
    <row r="804" spans="16:16" ht="15.75" customHeight="1">
      <c r="P804" s="203"/>
    </row>
    <row r="805" spans="16:16" ht="15.75" customHeight="1">
      <c r="P805" s="203"/>
    </row>
    <row r="806" spans="16:16" ht="15.75" customHeight="1">
      <c r="P806" s="203"/>
    </row>
    <row r="807" spans="16:16" ht="15.75" customHeight="1">
      <c r="P807" s="203"/>
    </row>
    <row r="808" spans="16:16" ht="15.75" customHeight="1">
      <c r="P808" s="203"/>
    </row>
    <row r="809" spans="16:16" ht="15.75" customHeight="1">
      <c r="P809" s="203"/>
    </row>
    <row r="810" spans="16:16" ht="15.75" customHeight="1">
      <c r="P810" s="203"/>
    </row>
    <row r="811" spans="16:16" ht="15.75" customHeight="1">
      <c r="P811" s="203"/>
    </row>
    <row r="812" spans="16:16" ht="15.75" customHeight="1">
      <c r="P812" s="203"/>
    </row>
    <row r="813" spans="16:16" ht="15.75" customHeight="1">
      <c r="P813" s="203"/>
    </row>
    <row r="814" spans="16:16" ht="15.75" customHeight="1">
      <c r="P814" s="203"/>
    </row>
    <row r="815" spans="16:16" ht="15.75" customHeight="1">
      <c r="P815" s="203"/>
    </row>
    <row r="816" spans="16:16" ht="15.75" customHeight="1">
      <c r="P816" s="203"/>
    </row>
    <row r="817" spans="16:16" ht="15.75" customHeight="1">
      <c r="P817" s="203"/>
    </row>
    <row r="818" spans="16:16" ht="15.75" customHeight="1">
      <c r="P818" s="203"/>
    </row>
    <row r="819" spans="16:16" ht="15.75" customHeight="1">
      <c r="P819" s="203"/>
    </row>
    <row r="820" spans="16:16" ht="15.75" customHeight="1">
      <c r="P820" s="203"/>
    </row>
    <row r="821" spans="16:16" ht="15.75" customHeight="1">
      <c r="P821" s="203"/>
    </row>
    <row r="822" spans="16:16" ht="15.75" customHeight="1">
      <c r="P822" s="203"/>
    </row>
    <row r="823" spans="16:16" ht="15.75" customHeight="1">
      <c r="P823" s="203"/>
    </row>
    <row r="824" spans="16:16" ht="15.75" customHeight="1">
      <c r="P824" s="203"/>
    </row>
    <row r="825" spans="16:16" ht="15.75" customHeight="1">
      <c r="P825" s="203"/>
    </row>
    <row r="826" spans="16:16" ht="15.75" customHeight="1">
      <c r="P826" s="203"/>
    </row>
    <row r="827" spans="16:16" ht="15.75" customHeight="1">
      <c r="P827" s="203"/>
    </row>
    <row r="828" spans="16:16" ht="15.75" customHeight="1">
      <c r="P828" s="203"/>
    </row>
    <row r="829" spans="16:16" ht="15.75" customHeight="1">
      <c r="P829" s="203"/>
    </row>
    <row r="830" spans="16:16" ht="15.75" customHeight="1">
      <c r="P830" s="203"/>
    </row>
    <row r="831" spans="16:16" ht="15.75" customHeight="1">
      <c r="P831" s="203"/>
    </row>
    <row r="832" spans="16:16" ht="15.75" customHeight="1">
      <c r="P832" s="203"/>
    </row>
    <row r="833" spans="16:16" ht="15.75" customHeight="1">
      <c r="P833" s="203"/>
    </row>
    <row r="834" spans="16:16" ht="15.75" customHeight="1">
      <c r="P834" s="203"/>
    </row>
    <row r="835" spans="16:16" ht="15.75" customHeight="1">
      <c r="P835" s="203"/>
    </row>
    <row r="836" spans="16:16" ht="15.75" customHeight="1">
      <c r="P836" s="203"/>
    </row>
    <row r="837" spans="16:16" ht="15.75" customHeight="1">
      <c r="P837" s="203"/>
    </row>
    <row r="838" spans="16:16" ht="15.75" customHeight="1">
      <c r="P838" s="203"/>
    </row>
    <row r="839" spans="16:16" ht="15.75" customHeight="1">
      <c r="P839" s="203"/>
    </row>
    <row r="840" spans="16:16" ht="15.75" customHeight="1">
      <c r="P840" s="203"/>
    </row>
    <row r="841" spans="16:16" ht="15.75" customHeight="1">
      <c r="P841" s="203"/>
    </row>
    <row r="842" spans="16:16" ht="15.75" customHeight="1">
      <c r="P842" s="203"/>
    </row>
    <row r="843" spans="16:16" ht="15.75" customHeight="1">
      <c r="P843" s="203"/>
    </row>
    <row r="844" spans="16:16" ht="15.75" customHeight="1">
      <c r="P844" s="203"/>
    </row>
    <row r="845" spans="16:16" ht="15.75" customHeight="1">
      <c r="P845" s="203"/>
    </row>
    <row r="846" spans="16:16" ht="15.75" customHeight="1">
      <c r="P846" s="203"/>
    </row>
    <row r="847" spans="16:16" ht="15.75" customHeight="1">
      <c r="P847" s="203"/>
    </row>
    <row r="848" spans="16:16" ht="15.75" customHeight="1">
      <c r="P848" s="203"/>
    </row>
    <row r="849" spans="16:16" ht="15.75" customHeight="1">
      <c r="P849" s="203"/>
    </row>
    <row r="850" spans="16:16" ht="15.75" customHeight="1">
      <c r="P850" s="203"/>
    </row>
    <row r="851" spans="16:16" ht="15.75" customHeight="1">
      <c r="P851" s="203"/>
    </row>
    <row r="852" spans="16:16" ht="15.75" customHeight="1">
      <c r="P852" s="203"/>
    </row>
    <row r="853" spans="16:16" ht="15.75" customHeight="1">
      <c r="P853" s="203"/>
    </row>
    <row r="854" spans="16:16" ht="15.75" customHeight="1">
      <c r="P854" s="203"/>
    </row>
    <row r="855" spans="16:16" ht="15.75" customHeight="1">
      <c r="P855" s="203"/>
    </row>
    <row r="856" spans="16:16" ht="15.75" customHeight="1">
      <c r="P856" s="203"/>
    </row>
    <row r="857" spans="16:16" ht="15.75" customHeight="1">
      <c r="P857" s="203"/>
    </row>
    <row r="858" spans="16:16" ht="15.75" customHeight="1">
      <c r="P858" s="203"/>
    </row>
    <row r="859" spans="16:16" ht="15.75" customHeight="1">
      <c r="P859" s="203"/>
    </row>
    <row r="860" spans="16:16" ht="15.75" customHeight="1">
      <c r="P860" s="203"/>
    </row>
    <row r="861" spans="16:16" ht="15.75" customHeight="1">
      <c r="P861" s="203"/>
    </row>
    <row r="862" spans="16:16" ht="15.75" customHeight="1">
      <c r="P862" s="203"/>
    </row>
    <row r="863" spans="16:16" ht="15.75" customHeight="1">
      <c r="P863" s="203"/>
    </row>
    <row r="864" spans="16:16" ht="15.75" customHeight="1">
      <c r="P864" s="203"/>
    </row>
    <row r="865" spans="16:16" ht="15.75" customHeight="1">
      <c r="P865" s="203"/>
    </row>
    <row r="866" spans="16:16" ht="15.75" customHeight="1">
      <c r="P866" s="203"/>
    </row>
    <row r="867" spans="16:16" ht="15.75" customHeight="1">
      <c r="P867" s="203"/>
    </row>
    <row r="868" spans="16:16" ht="15.75" customHeight="1">
      <c r="P868" s="203"/>
    </row>
    <row r="869" spans="16:16" ht="15.75" customHeight="1">
      <c r="P869" s="203"/>
    </row>
    <row r="870" spans="16:16" ht="15.75" customHeight="1">
      <c r="P870" s="203"/>
    </row>
    <row r="871" spans="16:16" ht="15.75" customHeight="1">
      <c r="P871" s="203"/>
    </row>
    <row r="872" spans="16:16" ht="15.75" customHeight="1">
      <c r="P872" s="203"/>
    </row>
    <row r="873" spans="16:16" ht="15.75" customHeight="1">
      <c r="P873" s="203"/>
    </row>
    <row r="874" spans="16:16" ht="15.75" customHeight="1">
      <c r="P874" s="203"/>
    </row>
    <row r="875" spans="16:16" ht="15.75" customHeight="1">
      <c r="P875" s="203"/>
    </row>
    <row r="876" spans="16:16" ht="15.75" customHeight="1">
      <c r="P876" s="203"/>
    </row>
    <row r="877" spans="16:16" ht="15.75" customHeight="1">
      <c r="P877" s="203"/>
    </row>
    <row r="878" spans="16:16" ht="15.75" customHeight="1">
      <c r="P878" s="203"/>
    </row>
    <row r="879" spans="16:16" ht="15.75" customHeight="1">
      <c r="P879" s="203"/>
    </row>
    <row r="880" spans="16:16" ht="15.75" customHeight="1">
      <c r="P880" s="203"/>
    </row>
    <row r="881" spans="16:16" ht="15.75" customHeight="1">
      <c r="P881" s="203"/>
    </row>
    <row r="882" spans="16:16" ht="15.75" customHeight="1">
      <c r="P882" s="203"/>
    </row>
    <row r="883" spans="16:16" ht="15.75" customHeight="1">
      <c r="P883" s="203"/>
    </row>
    <row r="884" spans="16:16" ht="15.75" customHeight="1">
      <c r="P884" s="203"/>
    </row>
    <row r="885" spans="16:16" ht="15.75" customHeight="1">
      <c r="P885" s="203"/>
    </row>
    <row r="886" spans="16:16" ht="15.75" customHeight="1">
      <c r="P886" s="203"/>
    </row>
    <row r="887" spans="16:16" ht="15.75" customHeight="1">
      <c r="P887" s="203"/>
    </row>
    <row r="888" spans="16:16" ht="15.75" customHeight="1">
      <c r="P888" s="203"/>
    </row>
    <row r="889" spans="16:16" ht="15.75" customHeight="1">
      <c r="P889" s="203"/>
    </row>
    <row r="890" spans="16:16" ht="15.75" customHeight="1">
      <c r="P890" s="203"/>
    </row>
    <row r="891" spans="16:16" ht="15.75" customHeight="1">
      <c r="P891" s="203"/>
    </row>
    <row r="892" spans="16:16" ht="15.75" customHeight="1">
      <c r="P892" s="203"/>
    </row>
    <row r="893" spans="16:16" ht="15.75" customHeight="1">
      <c r="P893" s="203"/>
    </row>
    <row r="894" spans="16:16" ht="15.75" customHeight="1">
      <c r="P894" s="203"/>
    </row>
    <row r="895" spans="16:16" ht="15.75" customHeight="1">
      <c r="P895" s="203"/>
    </row>
    <row r="896" spans="16:16" ht="15.75" customHeight="1">
      <c r="P896" s="203"/>
    </row>
    <row r="897" spans="16:16" ht="15.75" customHeight="1">
      <c r="P897" s="203"/>
    </row>
    <row r="898" spans="16:16" ht="15.75" customHeight="1">
      <c r="P898" s="203"/>
    </row>
    <row r="899" spans="16:16" ht="15.75" customHeight="1">
      <c r="P899" s="203"/>
    </row>
    <row r="900" spans="16:16" ht="15.75" customHeight="1">
      <c r="P900" s="203"/>
    </row>
    <row r="901" spans="16:16" ht="15.75" customHeight="1">
      <c r="P901" s="203"/>
    </row>
    <row r="902" spans="16:16" ht="15.75" customHeight="1">
      <c r="P902" s="203"/>
    </row>
    <row r="903" spans="16:16" ht="15.75" customHeight="1">
      <c r="P903" s="203"/>
    </row>
    <row r="904" spans="16:16" ht="15.75" customHeight="1">
      <c r="P904" s="203"/>
    </row>
    <row r="905" spans="16:16" ht="15.75" customHeight="1">
      <c r="P905" s="203"/>
    </row>
    <row r="906" spans="16:16" ht="15.75" customHeight="1">
      <c r="P906" s="203"/>
    </row>
    <row r="907" spans="16:16" ht="15.75" customHeight="1">
      <c r="P907" s="203"/>
    </row>
    <row r="908" spans="16:16" ht="15.75" customHeight="1">
      <c r="P908" s="203"/>
    </row>
    <row r="909" spans="16:16" ht="15.75" customHeight="1">
      <c r="P909" s="203"/>
    </row>
    <row r="910" spans="16:16" ht="15.75" customHeight="1">
      <c r="P910" s="203"/>
    </row>
    <row r="911" spans="16:16" ht="15.75" customHeight="1">
      <c r="P911" s="203"/>
    </row>
    <row r="912" spans="16:16" ht="15.75" customHeight="1">
      <c r="P912" s="203"/>
    </row>
    <row r="913" spans="16:16" ht="15.75" customHeight="1">
      <c r="P913" s="203"/>
    </row>
    <row r="914" spans="16:16" ht="15.75" customHeight="1">
      <c r="P914" s="203"/>
    </row>
    <row r="915" spans="16:16" ht="15.75" customHeight="1">
      <c r="P915" s="203"/>
    </row>
    <row r="916" spans="16:16" ht="15.75" customHeight="1">
      <c r="P916" s="203"/>
    </row>
    <row r="917" spans="16:16" ht="15.75" customHeight="1">
      <c r="P917" s="203"/>
    </row>
    <row r="918" spans="16:16" ht="15.75" customHeight="1">
      <c r="P918" s="203"/>
    </row>
    <row r="919" spans="16:16" ht="15.75" customHeight="1">
      <c r="P919" s="203"/>
    </row>
    <row r="920" spans="16:16" ht="15.75" customHeight="1">
      <c r="P920" s="203"/>
    </row>
    <row r="921" spans="16:16" ht="15.75" customHeight="1">
      <c r="P921" s="203"/>
    </row>
    <row r="922" spans="16:16" ht="15.75" customHeight="1">
      <c r="P922" s="203"/>
    </row>
    <row r="923" spans="16:16" ht="15.75" customHeight="1">
      <c r="P923" s="203"/>
    </row>
    <row r="924" spans="16:16" ht="15.75" customHeight="1">
      <c r="P924" s="203"/>
    </row>
    <row r="925" spans="16:16" ht="15.75" customHeight="1">
      <c r="P925" s="203"/>
    </row>
    <row r="926" spans="16:16" ht="15.75" customHeight="1">
      <c r="P926" s="203"/>
    </row>
    <row r="927" spans="16:16" ht="15.75" customHeight="1">
      <c r="P927" s="203"/>
    </row>
    <row r="928" spans="16:16" ht="15.75" customHeight="1">
      <c r="P928" s="203"/>
    </row>
    <row r="929" spans="16:16" ht="15.75" customHeight="1">
      <c r="P929" s="203"/>
    </row>
    <row r="930" spans="16:16" ht="15.75" customHeight="1">
      <c r="P930" s="203"/>
    </row>
    <row r="931" spans="16:16" ht="15.75" customHeight="1">
      <c r="P931" s="203"/>
    </row>
    <row r="932" spans="16:16" ht="15.75" customHeight="1">
      <c r="P932" s="203"/>
    </row>
    <row r="933" spans="16:16" ht="15.75" customHeight="1">
      <c r="P933" s="203"/>
    </row>
    <row r="934" spans="16:16" ht="15.75" customHeight="1">
      <c r="P934" s="203"/>
    </row>
    <row r="935" spans="16:16" ht="15.75" customHeight="1">
      <c r="P935" s="203"/>
    </row>
    <row r="936" spans="16:16" ht="15.75" customHeight="1">
      <c r="P936" s="203"/>
    </row>
    <row r="937" spans="16:16" ht="15.75" customHeight="1">
      <c r="P937" s="203"/>
    </row>
    <row r="938" spans="16:16" ht="15.75" customHeight="1">
      <c r="P938" s="203"/>
    </row>
    <row r="939" spans="16:16" ht="15.75" customHeight="1">
      <c r="P939" s="203"/>
    </row>
    <row r="940" spans="16:16" ht="15.75" customHeight="1">
      <c r="P940" s="203"/>
    </row>
    <row r="941" spans="16:16" ht="15.75" customHeight="1">
      <c r="P941" s="203"/>
    </row>
    <row r="942" spans="16:16" ht="15.75" customHeight="1">
      <c r="P942" s="203"/>
    </row>
    <row r="943" spans="16:16" ht="15.75" customHeight="1">
      <c r="P943" s="203"/>
    </row>
    <row r="944" spans="16:16" ht="15.75" customHeight="1">
      <c r="P944" s="203"/>
    </row>
    <row r="945" spans="16:16" ht="15.75" customHeight="1">
      <c r="P945" s="203"/>
    </row>
    <row r="946" spans="16:16" ht="15.75" customHeight="1">
      <c r="P946" s="203"/>
    </row>
    <row r="947" spans="16:16" ht="15.75" customHeight="1">
      <c r="P947" s="203"/>
    </row>
    <row r="948" spans="16:16" ht="15.75" customHeight="1">
      <c r="P948" s="203"/>
    </row>
    <row r="949" spans="16:16" ht="15.75" customHeight="1">
      <c r="P949" s="203"/>
    </row>
    <row r="950" spans="16:16" ht="15.75" customHeight="1">
      <c r="P950" s="203"/>
    </row>
    <row r="951" spans="16:16" ht="15.75" customHeight="1">
      <c r="P951" s="203"/>
    </row>
    <row r="952" spans="16:16" ht="15.75" customHeight="1">
      <c r="P952" s="203"/>
    </row>
    <row r="953" spans="16:16" ht="15.75" customHeight="1">
      <c r="P953" s="203"/>
    </row>
    <row r="954" spans="16:16" ht="15.75" customHeight="1">
      <c r="P954" s="203"/>
    </row>
    <row r="955" spans="16:16" ht="15.75" customHeight="1">
      <c r="P955" s="203"/>
    </row>
    <row r="956" spans="16:16" ht="15.75" customHeight="1">
      <c r="P956" s="203"/>
    </row>
    <row r="957" spans="16:16" ht="15.75" customHeight="1">
      <c r="P957" s="203"/>
    </row>
    <row r="958" spans="16:16" ht="15.75" customHeight="1">
      <c r="P958" s="203"/>
    </row>
    <row r="959" spans="16:16" ht="15.75" customHeight="1">
      <c r="P959" s="203"/>
    </row>
    <row r="960" spans="16:16" ht="15.75" customHeight="1">
      <c r="P960" s="203"/>
    </row>
    <row r="961" spans="16:16" ht="15.75" customHeight="1">
      <c r="P961" s="203"/>
    </row>
    <row r="962" spans="16:16" ht="15.75" customHeight="1">
      <c r="P962" s="203"/>
    </row>
    <row r="963" spans="16:16" ht="15.75" customHeight="1">
      <c r="P963" s="203"/>
    </row>
    <row r="964" spans="16:16" ht="15.75" customHeight="1">
      <c r="P964" s="203"/>
    </row>
    <row r="965" spans="16:16" ht="15.75" customHeight="1">
      <c r="P965" s="203"/>
    </row>
    <row r="966" spans="16:16" ht="15.75" customHeight="1">
      <c r="P966" s="203"/>
    </row>
    <row r="967" spans="16:16" ht="15.75" customHeight="1">
      <c r="P967" s="203"/>
    </row>
    <row r="968" spans="16:16" ht="15.75" customHeight="1">
      <c r="P968" s="203"/>
    </row>
    <row r="969" spans="16:16" ht="15.75" customHeight="1">
      <c r="P969" s="203"/>
    </row>
    <row r="970" spans="16:16" ht="15.75" customHeight="1">
      <c r="P970" s="203"/>
    </row>
    <row r="971" spans="16:16" ht="15.75" customHeight="1">
      <c r="P971" s="203"/>
    </row>
    <row r="972" spans="16:16" ht="15.75" customHeight="1">
      <c r="P972" s="203"/>
    </row>
    <row r="973" spans="16:16" ht="15.75" customHeight="1">
      <c r="P973" s="203"/>
    </row>
    <row r="974" spans="16:16" ht="15.75" customHeight="1">
      <c r="P974" s="203"/>
    </row>
    <row r="975" spans="16:16" ht="15.75" customHeight="1">
      <c r="P975" s="203"/>
    </row>
    <row r="976" spans="16:16" ht="15.75" customHeight="1">
      <c r="P976" s="203"/>
    </row>
    <row r="977" spans="16:16" ht="15.75" customHeight="1">
      <c r="P977" s="203"/>
    </row>
    <row r="978" spans="16:16" ht="15.75" customHeight="1">
      <c r="P978" s="203"/>
    </row>
    <row r="979" spans="16:16" ht="15.75" customHeight="1">
      <c r="P979" s="203"/>
    </row>
    <row r="980" spans="16:16" ht="15.75" customHeight="1">
      <c r="P980" s="203"/>
    </row>
    <row r="981" spans="16:16" ht="15.75" customHeight="1">
      <c r="P981" s="203"/>
    </row>
    <row r="982" spans="16:16" ht="15.75" customHeight="1">
      <c r="P982" s="203"/>
    </row>
    <row r="983" spans="16:16" ht="15.75" customHeight="1">
      <c r="P983" s="203"/>
    </row>
    <row r="984" spans="16:16" ht="15.75" customHeight="1">
      <c r="P984" s="203"/>
    </row>
    <row r="985" spans="16:16" ht="15.75" customHeight="1">
      <c r="P985" s="203"/>
    </row>
    <row r="986" spans="16:16" ht="15.75" customHeight="1">
      <c r="P986" s="203"/>
    </row>
    <row r="987" spans="16:16" ht="15.75" customHeight="1">
      <c r="P987" s="203"/>
    </row>
    <row r="988" spans="16:16" ht="15.75" customHeight="1">
      <c r="P988" s="203"/>
    </row>
    <row r="989" spans="16:16" ht="15.75" customHeight="1">
      <c r="P989" s="203"/>
    </row>
    <row r="990" spans="16:16" ht="15.75" customHeight="1">
      <c r="P990" s="203"/>
    </row>
    <row r="991" spans="16:16" ht="15.75" customHeight="1">
      <c r="P991" s="203"/>
    </row>
    <row r="992" spans="16:16" ht="15.75" customHeight="1">
      <c r="P992" s="203"/>
    </row>
    <row r="993" spans="16:16" ht="15.75" customHeight="1">
      <c r="P993" s="203"/>
    </row>
    <row r="994" spans="16:16" ht="15.75" customHeight="1">
      <c r="P994" s="203"/>
    </row>
    <row r="995" spans="16:16" ht="15.75" customHeight="1">
      <c r="P995" s="203"/>
    </row>
    <row r="996" spans="16:16" ht="15.75" customHeight="1">
      <c r="P996" s="203"/>
    </row>
    <row r="997" spans="16:16" ht="15.75" customHeight="1">
      <c r="P997" s="203"/>
    </row>
    <row r="998" spans="16:16" ht="15.75" customHeight="1">
      <c r="P998" s="203"/>
    </row>
    <row r="999" spans="16:16" ht="15.75" customHeight="1">
      <c r="P999" s="203"/>
    </row>
    <row r="1000" spans="16:16" ht="15.75" customHeight="1">
      <c r="P1000" s="203"/>
    </row>
  </sheetData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showGridLines="0" workbookViewId="0"/>
  </sheetViews>
  <sheetFormatPr defaultColWidth="14.453125" defaultRowHeight="15" customHeight="1"/>
  <cols>
    <col min="1" max="1" width="63.7265625" customWidth="1"/>
    <col min="2" max="2" width="16.81640625" customWidth="1"/>
    <col min="3" max="3" width="13.453125" customWidth="1"/>
    <col min="4" max="5" width="15.26953125" customWidth="1"/>
    <col min="6" max="6" width="14.453125" customWidth="1"/>
    <col min="9" max="9" width="20.453125" customWidth="1"/>
  </cols>
  <sheetData>
    <row r="1" spans="1:13" ht="15.75" customHeight="1">
      <c r="G1" s="1" t="s">
        <v>2454</v>
      </c>
    </row>
    <row r="2" spans="1:13" ht="15.75" customHeight="1">
      <c r="G2" s="1" t="s">
        <v>2455</v>
      </c>
      <c r="H2" s="1" t="s">
        <v>53</v>
      </c>
    </row>
    <row r="3" spans="1:13" ht="15.75" customHeight="1">
      <c r="G3" s="1" t="s">
        <v>2456</v>
      </c>
      <c r="H3" s="1" t="s">
        <v>34</v>
      </c>
    </row>
    <row r="4" spans="1:13" ht="15.75" customHeight="1">
      <c r="G4" s="1" t="s">
        <v>2457</v>
      </c>
      <c r="H4" s="1" t="s">
        <v>2458</v>
      </c>
    </row>
    <row r="5" spans="1:13" ht="15.75" customHeight="1">
      <c r="G5" s="1" t="s">
        <v>2459</v>
      </c>
      <c r="H5" s="1" t="s">
        <v>2460</v>
      </c>
    </row>
    <row r="6" spans="1:13" ht="15.75" customHeight="1"/>
    <row r="7" spans="1:13" ht="15.75" customHeight="1"/>
    <row r="8" spans="1:13" ht="15.75" customHeight="1"/>
    <row r="9" spans="1:13" ht="15.75" customHeight="1"/>
    <row r="10" spans="1:13" ht="15.75" customHeight="1"/>
    <row r="11" spans="1:13" ht="15.75" customHeight="1"/>
    <row r="12" spans="1:13" ht="15.75" customHeight="1"/>
    <row r="13" spans="1:13" ht="15.75" customHeight="1"/>
    <row r="14" spans="1:13" ht="15.75" customHeight="1"/>
    <row r="15" spans="1:13" ht="15.75" customHeight="1"/>
    <row r="16" spans="1:13" ht="15.75" customHeight="1">
      <c r="A16" s="3" t="s">
        <v>2635</v>
      </c>
      <c r="B16" s="204" t="s">
        <v>2462</v>
      </c>
      <c r="C16" s="204" t="s">
        <v>2463</v>
      </c>
      <c r="D16" s="3" t="s">
        <v>2636</v>
      </c>
      <c r="E16" s="3" t="s">
        <v>2637</v>
      </c>
      <c r="F16" s="3" t="s">
        <v>2466</v>
      </c>
      <c r="G16" s="3" t="s">
        <v>2638</v>
      </c>
      <c r="H16" s="3" t="s">
        <v>2639</v>
      </c>
      <c r="I16" s="3" t="s">
        <v>2640</v>
      </c>
      <c r="J16" s="3" t="s">
        <v>2641</v>
      </c>
      <c r="K16" s="72" t="s">
        <v>2642</v>
      </c>
      <c r="L16" s="72" t="s">
        <v>2472</v>
      </c>
      <c r="M16" s="3"/>
    </row>
    <row r="17" spans="1:13" ht="15.75" customHeight="1">
      <c r="A17" s="3" t="s">
        <v>2643</v>
      </c>
      <c r="B17" s="3">
        <v>0</v>
      </c>
      <c r="C17" s="3">
        <v>400000</v>
      </c>
      <c r="D17" s="3"/>
      <c r="E17" s="3"/>
      <c r="F17" s="3">
        <v>650000</v>
      </c>
      <c r="G17" s="3"/>
      <c r="H17" s="3"/>
      <c r="I17" s="3"/>
      <c r="J17" s="3"/>
      <c r="K17" s="3"/>
      <c r="L17" s="3"/>
      <c r="M17" s="3"/>
    </row>
    <row r="18" spans="1:13" ht="15.75" customHeight="1">
      <c r="A18" s="3" t="s">
        <v>2644</v>
      </c>
      <c r="B18" s="57"/>
      <c r="C18" s="3">
        <v>667557</v>
      </c>
      <c r="D18" s="3"/>
      <c r="E18" s="3"/>
      <c r="F18" s="3">
        <v>717000</v>
      </c>
      <c r="G18" s="3"/>
      <c r="H18" s="3"/>
      <c r="I18" s="3"/>
      <c r="J18" s="3"/>
      <c r="K18" s="3"/>
      <c r="L18" s="3"/>
      <c r="M18" s="3"/>
    </row>
    <row r="19" spans="1:13" ht="15.75" customHeight="1">
      <c r="A19" s="3" t="s">
        <v>2645</v>
      </c>
      <c r="B19" s="207"/>
      <c r="C19" s="3">
        <f>(C18-C17)*0.2</f>
        <v>53511.4</v>
      </c>
      <c r="D19" s="3"/>
      <c r="E19" s="3"/>
      <c r="F19" s="3">
        <v>33589</v>
      </c>
      <c r="G19" s="3"/>
      <c r="H19" s="3"/>
      <c r="I19" s="3"/>
      <c r="J19" s="3"/>
      <c r="K19" s="3"/>
      <c r="L19" s="3"/>
      <c r="M19" s="3"/>
    </row>
    <row r="20" spans="1:13" ht="15.75" customHeight="1">
      <c r="A20" s="3" t="s">
        <v>2481</v>
      </c>
      <c r="B20" s="3"/>
      <c r="C20" s="3">
        <v>423325</v>
      </c>
      <c r="D20" s="3"/>
      <c r="E20" s="3"/>
      <c r="F20" s="3">
        <v>41177</v>
      </c>
      <c r="G20" s="3"/>
      <c r="H20" s="3"/>
      <c r="I20" s="3"/>
      <c r="J20" s="3"/>
      <c r="K20" s="3"/>
      <c r="L20" s="3"/>
      <c r="M20" s="3"/>
    </row>
    <row r="21" spans="1:13" ht="15.75" customHeight="1">
      <c r="A21" s="3" t="s">
        <v>2646</v>
      </c>
      <c r="B21" s="3"/>
      <c r="C21" s="3"/>
      <c r="D21" s="3">
        <v>4665</v>
      </c>
      <c r="E21" s="3">
        <v>23072</v>
      </c>
      <c r="F21" s="3"/>
      <c r="G21" s="3"/>
      <c r="H21" s="3">
        <v>10000</v>
      </c>
      <c r="I21" s="3">
        <v>10000</v>
      </c>
      <c r="J21" s="3"/>
      <c r="K21" s="3"/>
      <c r="L21" s="3"/>
      <c r="M21" s="3"/>
    </row>
    <row r="22" spans="1:13" ht="15.75" customHeight="1">
      <c r="A22" s="3" t="s">
        <v>2647</v>
      </c>
      <c r="B22" s="3"/>
      <c r="C22" s="3">
        <f>C19-C21</f>
        <v>53511.4</v>
      </c>
      <c r="D22" s="3">
        <f>C22</f>
        <v>53511.4</v>
      </c>
      <c r="E22" s="3">
        <f>D22-E21-D21</f>
        <v>25774.400000000001</v>
      </c>
      <c r="F22" s="3"/>
      <c r="G22" s="3">
        <v>25774</v>
      </c>
      <c r="H22" s="3">
        <f>F19-G21</f>
        <v>33589</v>
      </c>
      <c r="I22" s="3">
        <v>49363</v>
      </c>
      <c r="J22" s="3">
        <v>39363</v>
      </c>
      <c r="K22" s="3"/>
      <c r="L22" s="3"/>
      <c r="M22" s="3"/>
    </row>
    <row r="23" spans="1:13" ht="15.75" customHeight="1"/>
    <row r="24" spans="1:13" ht="15.75" customHeight="1"/>
    <row r="25" spans="1:13" ht="15.75" customHeight="1">
      <c r="A25" s="72" t="s">
        <v>2648</v>
      </c>
      <c r="B25" s="204" t="s">
        <v>2462</v>
      </c>
      <c r="C25" s="204" t="s">
        <v>2463</v>
      </c>
      <c r="D25" s="3" t="s">
        <v>2636</v>
      </c>
      <c r="E25" s="3" t="s">
        <v>2637</v>
      </c>
      <c r="F25" s="3" t="s">
        <v>2466</v>
      </c>
      <c r="G25" s="3" t="s">
        <v>2638</v>
      </c>
      <c r="H25" s="3" t="s">
        <v>2639</v>
      </c>
      <c r="I25" s="3" t="s">
        <v>2640</v>
      </c>
      <c r="J25" s="3" t="s">
        <v>2641</v>
      </c>
      <c r="K25" s="72" t="s">
        <v>2642</v>
      </c>
      <c r="L25" s="72" t="s">
        <v>2472</v>
      </c>
      <c r="M25" s="3"/>
    </row>
    <row r="26" spans="1:13" ht="15.75" customHeight="1">
      <c r="A26" s="3" t="s">
        <v>2643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5.75" customHeight="1">
      <c r="A27" s="3" t="s">
        <v>2644</v>
      </c>
      <c r="B27" s="57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5.75" customHeight="1">
      <c r="A28" s="3" t="s">
        <v>2645</v>
      </c>
      <c r="B28" s="207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ht="15.75" customHeight="1">
      <c r="A29" s="3" t="s">
        <v>2481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ht="15.75" customHeight="1">
      <c r="A30" s="3" t="s">
        <v>2646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72">
        <v>22961</v>
      </c>
      <c r="M30" s="3"/>
    </row>
    <row r="31" spans="1:13" ht="15.75" customHeight="1">
      <c r="A31" s="3" t="s">
        <v>2647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B1000"/>
  <sheetViews>
    <sheetView workbookViewId="0"/>
  </sheetViews>
  <sheetFormatPr defaultColWidth="14.453125" defaultRowHeight="15" customHeight="1"/>
  <cols>
    <col min="1" max="6" width="14.453125" customWidth="1"/>
  </cols>
  <sheetData>
    <row r="1" spans="2:2" ht="15.75" customHeight="1">
      <c r="B1" s="1" t="s">
        <v>2507</v>
      </c>
    </row>
    <row r="2" spans="2:2" ht="15.75" customHeight="1">
      <c r="B2" s="1" t="s">
        <v>2508</v>
      </c>
    </row>
    <row r="3" spans="2:2" ht="15.75" customHeight="1"/>
    <row r="4" spans="2:2" ht="15.75" customHeight="1"/>
    <row r="5" spans="2:2" ht="15.75" customHeight="1"/>
    <row r="6" spans="2:2" ht="15.75" customHeight="1"/>
    <row r="7" spans="2:2" ht="15.75" customHeight="1"/>
    <row r="8" spans="2:2" ht="15.75" customHeight="1"/>
    <row r="9" spans="2:2" ht="15.75" customHeight="1"/>
    <row r="10" spans="2:2" ht="15.75" customHeight="1"/>
    <row r="11" spans="2:2" ht="15.75" customHeight="1"/>
    <row r="12" spans="2:2" ht="15.75" customHeight="1"/>
    <row r="13" spans="2:2" ht="15.75" customHeight="1"/>
    <row r="14" spans="2:2" ht="15.75" customHeight="1"/>
    <row r="15" spans="2:2" ht="15.75" customHeight="1"/>
    <row r="16" spans="2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1000"/>
  <sheetViews>
    <sheetView workbookViewId="0"/>
  </sheetViews>
  <sheetFormatPr defaultColWidth="14.453125" defaultRowHeight="15" customHeight="1"/>
  <cols>
    <col min="1" max="1" width="21.81640625" customWidth="1"/>
    <col min="2" max="2" width="15.54296875" customWidth="1"/>
    <col min="3" max="3" width="11.08984375" customWidth="1"/>
    <col min="4" max="4" width="23.81640625" customWidth="1"/>
    <col min="5" max="5" width="16.08984375" customWidth="1"/>
    <col min="6" max="6" width="16" customWidth="1"/>
    <col min="7" max="7" width="21.81640625" customWidth="1"/>
    <col min="8" max="8" width="13.453125" customWidth="1"/>
    <col min="9" max="9" width="11.08984375" customWidth="1"/>
    <col min="10" max="10" width="14.453125" hidden="1" customWidth="1"/>
    <col min="11" max="11" width="15.81640625" hidden="1" customWidth="1"/>
    <col min="12" max="12" width="14.54296875" customWidth="1"/>
  </cols>
  <sheetData>
    <row r="1" spans="1:19" ht="15.75" customHeight="1">
      <c r="A1" s="1">
        <v>10</v>
      </c>
      <c r="B1" s="2" t="s">
        <v>0</v>
      </c>
      <c r="C1" s="3"/>
      <c r="D1" s="3" t="s">
        <v>432</v>
      </c>
      <c r="E1" s="3"/>
      <c r="F1" s="3"/>
      <c r="G1" s="3"/>
      <c r="H1" s="3"/>
      <c r="I1" s="3"/>
      <c r="J1" s="3"/>
      <c r="K1" s="3"/>
      <c r="L1" s="3"/>
      <c r="M1" s="3"/>
      <c r="O1" s="1" t="s">
        <v>1</v>
      </c>
    </row>
    <row r="2" spans="1:19" ht="15.75" customHeight="1">
      <c r="A2" s="3" t="s">
        <v>2</v>
      </c>
      <c r="B2" s="2" t="s">
        <v>3</v>
      </c>
      <c r="C2" s="3" t="s">
        <v>4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1" t="s">
        <v>2509</v>
      </c>
      <c r="P2" s="1" t="s">
        <v>16</v>
      </c>
      <c r="Q2" s="1" t="s">
        <v>17</v>
      </c>
      <c r="R2" s="1" t="s">
        <v>18</v>
      </c>
      <c r="S2" s="1" t="s">
        <v>19</v>
      </c>
    </row>
    <row r="3" spans="1:19" ht="15.75" customHeight="1">
      <c r="A3" s="3"/>
      <c r="B3" s="2"/>
      <c r="C3" s="5">
        <v>43284</v>
      </c>
      <c r="D3" s="3" t="s">
        <v>20</v>
      </c>
      <c r="E3" s="3">
        <v>104167</v>
      </c>
      <c r="F3" s="3">
        <v>100000</v>
      </c>
      <c r="G3" s="3" t="s">
        <v>21</v>
      </c>
      <c r="H3" s="3">
        <v>20</v>
      </c>
      <c r="I3" s="6"/>
      <c r="J3" s="6">
        <v>43285</v>
      </c>
      <c r="K3" s="3" t="s">
        <v>19</v>
      </c>
      <c r="L3" s="3">
        <v>68</v>
      </c>
      <c r="M3" s="3"/>
      <c r="N3" s="1"/>
      <c r="P3" s="7">
        <v>43290</v>
      </c>
      <c r="Q3" s="1" t="s">
        <v>22</v>
      </c>
      <c r="R3" s="1">
        <v>62000</v>
      </c>
      <c r="S3" s="1">
        <v>60</v>
      </c>
    </row>
    <row r="4" spans="1:19" ht="15.75" customHeight="1">
      <c r="A4" s="3"/>
      <c r="B4" s="2"/>
      <c r="C4" s="6">
        <v>43285</v>
      </c>
      <c r="D4" s="3" t="s">
        <v>23</v>
      </c>
      <c r="E4" s="3">
        <v>36459</v>
      </c>
      <c r="F4" s="3">
        <v>35000</v>
      </c>
      <c r="G4" s="3" t="s">
        <v>24</v>
      </c>
      <c r="H4" s="3">
        <v>22</v>
      </c>
      <c r="I4" s="6"/>
      <c r="J4" s="6">
        <v>43287</v>
      </c>
      <c r="K4" s="3" t="s">
        <v>25</v>
      </c>
      <c r="L4" s="3">
        <v>51</v>
      </c>
      <c r="M4" s="3" t="s">
        <v>25</v>
      </c>
      <c r="N4" s="1"/>
      <c r="P4" s="7">
        <v>43291</v>
      </c>
      <c r="Q4" s="1" t="s">
        <v>26</v>
      </c>
      <c r="R4" s="1">
        <v>221000</v>
      </c>
      <c r="S4" s="1">
        <v>37</v>
      </c>
    </row>
    <row r="5" spans="1:19" ht="15.75" customHeight="1">
      <c r="A5" s="3"/>
      <c r="B5" s="2"/>
      <c r="C5" s="6">
        <v>43285</v>
      </c>
      <c r="D5" s="3" t="s">
        <v>27</v>
      </c>
      <c r="E5" s="3">
        <v>23959</v>
      </c>
      <c r="F5" s="3">
        <v>23000</v>
      </c>
      <c r="G5" s="3" t="s">
        <v>24</v>
      </c>
      <c r="H5" s="3">
        <v>24</v>
      </c>
      <c r="I5" s="6"/>
      <c r="J5" s="6">
        <v>43287</v>
      </c>
      <c r="K5" s="3" t="s">
        <v>19</v>
      </c>
      <c r="L5" s="3">
        <v>209</v>
      </c>
      <c r="M5" s="3"/>
      <c r="N5" s="1"/>
      <c r="Q5" s="1" t="s">
        <v>26</v>
      </c>
      <c r="R5" s="1" t="s">
        <v>28</v>
      </c>
      <c r="S5" s="1">
        <v>54</v>
      </c>
    </row>
    <row r="6" spans="1:19" ht="15.75" customHeight="1">
      <c r="A6" s="3"/>
      <c r="B6" s="2"/>
      <c r="C6" s="6">
        <v>43286</v>
      </c>
      <c r="D6" s="3" t="s">
        <v>29</v>
      </c>
      <c r="E6" s="3">
        <v>146280</v>
      </c>
      <c r="F6" s="3">
        <v>150000</v>
      </c>
      <c r="G6" s="3" t="s">
        <v>30</v>
      </c>
      <c r="H6" s="3">
        <v>26</v>
      </c>
      <c r="I6" s="3"/>
      <c r="J6" s="3"/>
      <c r="K6" s="3" t="s">
        <v>19</v>
      </c>
      <c r="L6" s="3">
        <v>150</v>
      </c>
      <c r="M6" s="3"/>
    </row>
    <row r="7" spans="1:19" ht="15.75" customHeight="1">
      <c r="A7" s="3"/>
      <c r="B7" s="2"/>
      <c r="C7" s="6">
        <v>43286</v>
      </c>
      <c r="D7" s="3" t="s">
        <v>31</v>
      </c>
      <c r="E7" s="3" t="s">
        <v>28</v>
      </c>
      <c r="F7" s="3">
        <v>58000</v>
      </c>
      <c r="G7" s="3" t="s">
        <v>33</v>
      </c>
      <c r="H7" s="3">
        <v>28</v>
      </c>
      <c r="I7" s="3"/>
      <c r="J7" s="3"/>
      <c r="K7" s="3" t="s">
        <v>19</v>
      </c>
      <c r="L7" s="3">
        <v>5</v>
      </c>
      <c r="M7" s="3" t="s">
        <v>36</v>
      </c>
    </row>
    <row r="8" spans="1:19" ht="15.75" customHeight="1">
      <c r="A8" s="3"/>
      <c r="B8" s="2"/>
      <c r="C8" s="6">
        <v>43286</v>
      </c>
      <c r="D8" s="3" t="s">
        <v>37</v>
      </c>
      <c r="E8" s="3">
        <v>179762</v>
      </c>
      <c r="F8" s="3">
        <v>105000</v>
      </c>
      <c r="G8" s="3" t="s">
        <v>33</v>
      </c>
      <c r="H8" s="3">
        <v>30</v>
      </c>
      <c r="I8" s="3"/>
      <c r="J8" s="3"/>
      <c r="K8" s="3" t="s">
        <v>19</v>
      </c>
      <c r="L8" s="3">
        <v>253</v>
      </c>
      <c r="M8" s="3" t="s">
        <v>36</v>
      </c>
    </row>
    <row r="9" spans="1:19" ht="15.75" customHeight="1">
      <c r="A9" s="3"/>
      <c r="B9" s="2"/>
      <c r="C9" s="6">
        <v>43292</v>
      </c>
      <c r="D9" s="3" t="s">
        <v>38</v>
      </c>
      <c r="E9" s="3">
        <v>95262</v>
      </c>
      <c r="F9" s="3">
        <v>20000</v>
      </c>
      <c r="G9" s="3" t="s">
        <v>39</v>
      </c>
      <c r="H9" s="3">
        <v>32</v>
      </c>
      <c r="I9" s="3">
        <v>161</v>
      </c>
      <c r="J9" s="5">
        <v>43292</v>
      </c>
      <c r="K9" s="3" t="s">
        <v>25</v>
      </c>
      <c r="L9" s="3">
        <v>270</v>
      </c>
      <c r="M9" s="3" t="s">
        <v>25</v>
      </c>
    </row>
    <row r="10" spans="1:19" ht="15.75" customHeight="1">
      <c r="A10" s="3"/>
      <c r="B10" s="2"/>
      <c r="C10" s="6">
        <v>43292</v>
      </c>
      <c r="D10" s="3" t="s">
        <v>40</v>
      </c>
      <c r="E10" s="3">
        <v>92238</v>
      </c>
      <c r="F10" s="3">
        <v>160000</v>
      </c>
      <c r="G10" s="3" t="s">
        <v>41</v>
      </c>
      <c r="H10" s="3">
        <v>33</v>
      </c>
      <c r="I10" s="3">
        <v>162</v>
      </c>
      <c r="J10" s="5">
        <v>43292</v>
      </c>
      <c r="K10" s="3" t="s">
        <v>19</v>
      </c>
      <c r="L10" s="3">
        <v>199</v>
      </c>
      <c r="M10" s="3" t="s">
        <v>42</v>
      </c>
    </row>
    <row r="11" spans="1:19" ht="15.75" customHeight="1">
      <c r="A11" s="3"/>
      <c r="B11" s="2"/>
      <c r="C11" s="6">
        <v>43294</v>
      </c>
      <c r="D11" s="3" t="s">
        <v>43</v>
      </c>
      <c r="E11" s="11">
        <v>62251</v>
      </c>
      <c r="F11" s="11">
        <v>62251</v>
      </c>
      <c r="G11" s="3" t="s">
        <v>45</v>
      </c>
      <c r="H11" s="3">
        <v>37</v>
      </c>
      <c r="I11" s="3">
        <v>166</v>
      </c>
      <c r="J11" s="6">
        <v>43294</v>
      </c>
      <c r="K11" s="3" t="s">
        <v>19</v>
      </c>
      <c r="L11" s="3">
        <v>29</v>
      </c>
      <c r="M11" s="3" t="s">
        <v>42</v>
      </c>
    </row>
    <row r="12" spans="1:19" ht="15.75" customHeight="1">
      <c r="A12" s="3"/>
      <c r="B12" s="2"/>
      <c r="C12" s="6">
        <v>43294</v>
      </c>
      <c r="D12" s="3" t="s">
        <v>23</v>
      </c>
      <c r="E12" s="3">
        <v>61708</v>
      </c>
      <c r="F12" s="3">
        <v>61708</v>
      </c>
      <c r="G12" s="3" t="s">
        <v>46</v>
      </c>
      <c r="H12" s="3">
        <v>40</v>
      </c>
      <c r="I12" s="3">
        <v>167</v>
      </c>
      <c r="J12" s="6">
        <v>43294</v>
      </c>
      <c r="K12" s="3" t="s">
        <v>25</v>
      </c>
      <c r="L12" s="3">
        <v>52</v>
      </c>
      <c r="M12" s="3" t="s">
        <v>25</v>
      </c>
    </row>
    <row r="13" spans="1:19" ht="15.75" customHeight="1">
      <c r="A13" s="3"/>
      <c r="B13" s="2"/>
      <c r="C13" s="6">
        <v>43300</v>
      </c>
      <c r="D13" s="3" t="s">
        <v>23</v>
      </c>
      <c r="E13" s="3">
        <v>84375</v>
      </c>
      <c r="F13" s="3">
        <v>81000</v>
      </c>
      <c r="G13" s="3" t="s">
        <v>46</v>
      </c>
      <c r="H13" s="3">
        <v>43</v>
      </c>
      <c r="I13" s="3">
        <v>178</v>
      </c>
      <c r="J13" s="5">
        <v>43300</v>
      </c>
      <c r="K13" s="3" t="s">
        <v>19</v>
      </c>
      <c r="L13" s="3">
        <v>51</v>
      </c>
      <c r="M13" s="3" t="s">
        <v>42</v>
      </c>
    </row>
    <row r="14" spans="1:19" ht="15.75" customHeight="1">
      <c r="A14" s="3"/>
      <c r="B14" s="2"/>
      <c r="C14" s="6">
        <v>43300</v>
      </c>
      <c r="D14" s="3" t="s">
        <v>47</v>
      </c>
      <c r="E14" s="3">
        <v>120834</v>
      </c>
      <c r="F14" s="3">
        <v>116000</v>
      </c>
      <c r="G14" s="3" t="s">
        <v>48</v>
      </c>
      <c r="H14" s="3">
        <v>47</v>
      </c>
      <c r="I14" s="3">
        <v>179</v>
      </c>
      <c r="J14" s="5">
        <v>43300</v>
      </c>
      <c r="K14" s="3" t="s">
        <v>19</v>
      </c>
      <c r="L14" s="3">
        <v>83</v>
      </c>
      <c r="M14" s="3" t="s">
        <v>42</v>
      </c>
    </row>
    <row r="15" spans="1:19" ht="15.75" customHeight="1">
      <c r="A15" s="3"/>
      <c r="B15" s="2"/>
      <c r="C15" s="5">
        <v>43304</v>
      </c>
      <c r="D15" s="3" t="s">
        <v>49</v>
      </c>
      <c r="E15" s="3">
        <v>116667</v>
      </c>
      <c r="F15" s="3">
        <v>112000</v>
      </c>
      <c r="G15" s="3" t="s">
        <v>50</v>
      </c>
      <c r="H15" s="3">
        <v>50</v>
      </c>
      <c r="I15" s="3">
        <v>182</v>
      </c>
      <c r="J15" s="5">
        <v>43304</v>
      </c>
      <c r="K15" s="3" t="s">
        <v>19</v>
      </c>
      <c r="L15" s="3">
        <v>791</v>
      </c>
      <c r="M15" s="3" t="s">
        <v>42</v>
      </c>
    </row>
    <row r="16" spans="1:19" ht="15.75" customHeight="1">
      <c r="A16" s="3"/>
      <c r="B16" s="2"/>
      <c r="C16" s="5">
        <v>43304</v>
      </c>
      <c r="D16" s="3" t="s">
        <v>51</v>
      </c>
      <c r="E16" s="3">
        <v>125000</v>
      </c>
      <c r="F16" s="3">
        <v>120000</v>
      </c>
      <c r="G16" s="3" t="s">
        <v>52</v>
      </c>
      <c r="H16" s="3">
        <v>52</v>
      </c>
      <c r="I16" s="3">
        <v>183</v>
      </c>
      <c r="J16" s="5">
        <v>43304</v>
      </c>
      <c r="K16" s="3" t="s">
        <v>19</v>
      </c>
      <c r="L16" s="3">
        <v>105</v>
      </c>
      <c r="M16" s="3" t="s">
        <v>42</v>
      </c>
    </row>
    <row r="17" spans="1:13" ht="15.75" customHeight="1">
      <c r="A17" s="3"/>
      <c r="B17" s="2"/>
      <c r="C17" s="5">
        <v>43304</v>
      </c>
      <c r="D17" s="3" t="s">
        <v>54</v>
      </c>
      <c r="E17" s="3">
        <v>79688</v>
      </c>
      <c r="F17" s="3">
        <v>76500</v>
      </c>
      <c r="G17" s="3" t="s">
        <v>55</v>
      </c>
      <c r="H17" s="3">
        <v>57</v>
      </c>
      <c r="I17" s="3">
        <v>184</v>
      </c>
      <c r="J17" s="5">
        <v>43304</v>
      </c>
      <c r="K17" s="3" t="s">
        <v>19</v>
      </c>
      <c r="L17" s="3">
        <v>289</v>
      </c>
      <c r="M17" s="3" t="s">
        <v>42</v>
      </c>
    </row>
    <row r="18" spans="1:13" ht="15.75" customHeight="1">
      <c r="A18" s="3" t="s">
        <v>56</v>
      </c>
      <c r="B18" s="18">
        <v>43312</v>
      </c>
      <c r="C18" s="5">
        <v>43306</v>
      </c>
      <c r="D18" s="3" t="s">
        <v>57</v>
      </c>
      <c r="E18" s="2">
        <v>106250</v>
      </c>
      <c r="F18" s="3">
        <v>102000</v>
      </c>
      <c r="G18" s="3" t="s">
        <v>58</v>
      </c>
      <c r="H18" s="3">
        <v>60</v>
      </c>
      <c r="I18" s="3">
        <v>185</v>
      </c>
      <c r="J18" s="5">
        <v>43306</v>
      </c>
      <c r="K18" s="3" t="s">
        <v>19</v>
      </c>
      <c r="L18" s="3">
        <v>143</v>
      </c>
      <c r="M18" s="3" t="s">
        <v>42</v>
      </c>
    </row>
    <row r="19" spans="1:13" ht="15.75" customHeight="1">
      <c r="A19" s="3" t="s">
        <v>59</v>
      </c>
      <c r="B19" s="18">
        <v>43308</v>
      </c>
      <c r="C19" s="5">
        <v>43306</v>
      </c>
      <c r="D19" s="3" t="s">
        <v>23</v>
      </c>
      <c r="E19" s="2">
        <v>85417</v>
      </c>
      <c r="F19" s="3">
        <v>82000</v>
      </c>
      <c r="G19" s="3" t="s">
        <v>60</v>
      </c>
      <c r="H19" s="3">
        <v>62</v>
      </c>
      <c r="I19" s="3">
        <v>186</v>
      </c>
      <c r="J19" s="5">
        <v>43306</v>
      </c>
      <c r="K19" s="3" t="s">
        <v>19</v>
      </c>
      <c r="L19" s="3">
        <v>52</v>
      </c>
      <c r="M19" s="3" t="s">
        <v>42</v>
      </c>
    </row>
    <row r="20" spans="1:13" ht="15.75" customHeight="1">
      <c r="A20" s="3" t="s">
        <v>61</v>
      </c>
      <c r="B20" s="18">
        <v>43308</v>
      </c>
      <c r="C20" s="5">
        <v>43306</v>
      </c>
      <c r="D20" s="3" t="s">
        <v>37</v>
      </c>
      <c r="E20" s="2">
        <v>85938</v>
      </c>
      <c r="F20" s="3">
        <v>85938</v>
      </c>
      <c r="G20" s="3" t="s">
        <v>62</v>
      </c>
      <c r="H20" s="3">
        <v>65</v>
      </c>
      <c r="I20" s="3">
        <v>187</v>
      </c>
      <c r="J20" s="5">
        <v>43306</v>
      </c>
      <c r="K20" s="3" t="s">
        <v>19</v>
      </c>
      <c r="L20" s="3">
        <v>270</v>
      </c>
      <c r="M20" s="3" t="s">
        <v>42</v>
      </c>
    </row>
    <row r="21" spans="1:13" ht="15.75" customHeight="1">
      <c r="A21" s="3"/>
      <c r="B21" s="2"/>
      <c r="C21" s="5">
        <v>43307</v>
      </c>
      <c r="D21" s="3" t="s">
        <v>63</v>
      </c>
      <c r="E21" s="3">
        <v>47917</v>
      </c>
      <c r="F21" s="3">
        <v>46000</v>
      </c>
      <c r="G21" s="3" t="s">
        <v>64</v>
      </c>
      <c r="H21" s="3">
        <v>68</v>
      </c>
      <c r="I21" s="3"/>
      <c r="J21" s="5">
        <v>43307</v>
      </c>
      <c r="K21" s="3" t="s">
        <v>19</v>
      </c>
      <c r="L21" s="2" t="s">
        <v>65</v>
      </c>
      <c r="M21" s="3" t="s">
        <v>42</v>
      </c>
    </row>
    <row r="22" spans="1:13" ht="15.75" customHeight="1">
      <c r="A22" s="3"/>
      <c r="B22" s="18">
        <v>43313</v>
      </c>
      <c r="C22" s="5">
        <v>43307</v>
      </c>
      <c r="D22" s="3" t="s">
        <v>66</v>
      </c>
      <c r="E22" s="3">
        <v>25000</v>
      </c>
      <c r="F22" s="3">
        <v>24000</v>
      </c>
      <c r="G22" s="3" t="s">
        <v>48</v>
      </c>
      <c r="H22" s="3">
        <v>70</v>
      </c>
      <c r="I22" s="3"/>
      <c r="J22" s="5">
        <v>43307</v>
      </c>
      <c r="K22" s="3" t="s">
        <v>19</v>
      </c>
      <c r="L22" s="3">
        <v>371</v>
      </c>
      <c r="M22" s="3" t="s">
        <v>42</v>
      </c>
    </row>
    <row r="23" spans="1:13" ht="15.75" customHeight="1">
      <c r="A23" s="3"/>
      <c r="B23" s="18">
        <v>43322</v>
      </c>
      <c r="C23" s="5">
        <v>43314</v>
      </c>
      <c r="D23" s="3" t="s">
        <v>67</v>
      </c>
      <c r="E23" s="3">
        <v>96875</v>
      </c>
      <c r="F23" s="3">
        <v>93000</v>
      </c>
      <c r="G23" s="3" t="s">
        <v>21</v>
      </c>
      <c r="H23" s="3">
        <v>72</v>
      </c>
      <c r="I23" s="3"/>
      <c r="J23" s="5">
        <v>43314</v>
      </c>
      <c r="K23" s="3" t="s">
        <v>19</v>
      </c>
      <c r="L23" s="3">
        <v>45</v>
      </c>
      <c r="M23" s="3" t="s">
        <v>42</v>
      </c>
    </row>
    <row r="24" spans="1:13" ht="15.75" customHeight="1">
      <c r="A24" s="3"/>
      <c r="B24" s="18">
        <v>43322</v>
      </c>
      <c r="C24" s="5">
        <v>43315</v>
      </c>
      <c r="D24" s="3" t="s">
        <v>68</v>
      </c>
      <c r="E24" s="3">
        <v>57292</v>
      </c>
      <c r="F24" s="3">
        <v>55000</v>
      </c>
      <c r="G24" s="3" t="s">
        <v>48</v>
      </c>
      <c r="H24" s="3">
        <v>75</v>
      </c>
      <c r="I24" s="3"/>
      <c r="J24" s="5">
        <v>43315</v>
      </c>
      <c r="K24" s="3" t="s">
        <v>19</v>
      </c>
      <c r="L24" s="3">
        <v>320</v>
      </c>
      <c r="M24" s="3" t="s">
        <v>42</v>
      </c>
    </row>
    <row r="25" spans="1:13" ht="15.75" customHeight="1">
      <c r="A25" s="3"/>
      <c r="B25" s="18">
        <v>43322</v>
      </c>
      <c r="C25" s="5">
        <v>43315</v>
      </c>
      <c r="D25" s="3" t="s">
        <v>49</v>
      </c>
      <c r="E25" s="3">
        <v>159375</v>
      </c>
      <c r="F25" s="3">
        <v>153000</v>
      </c>
      <c r="G25" s="3" t="s">
        <v>46</v>
      </c>
      <c r="H25" s="3">
        <v>77</v>
      </c>
      <c r="I25" s="3"/>
      <c r="J25" s="5">
        <v>43315</v>
      </c>
      <c r="K25" s="3" t="s">
        <v>19</v>
      </c>
      <c r="L25" s="3"/>
      <c r="M25" s="3" t="s">
        <v>42</v>
      </c>
    </row>
    <row r="26" spans="1:13" ht="15.75" customHeight="1">
      <c r="A26" s="3"/>
      <c r="B26" s="18">
        <v>43322</v>
      </c>
      <c r="C26" s="5">
        <v>43315</v>
      </c>
      <c r="D26" s="3" t="s">
        <v>69</v>
      </c>
      <c r="E26" s="3">
        <v>52084</v>
      </c>
      <c r="F26" s="3">
        <v>50000</v>
      </c>
      <c r="G26" s="3" t="s">
        <v>70</v>
      </c>
      <c r="H26" s="3">
        <v>80</v>
      </c>
      <c r="I26" s="3"/>
      <c r="J26" s="5">
        <v>43315</v>
      </c>
      <c r="K26" s="3" t="s">
        <v>19</v>
      </c>
      <c r="L26" s="3"/>
      <c r="M26" s="3" t="s">
        <v>42</v>
      </c>
    </row>
    <row r="27" spans="1:13" ht="15.75" customHeight="1">
      <c r="A27" s="3"/>
      <c r="B27" s="18">
        <v>43322</v>
      </c>
      <c r="C27" s="6">
        <v>43319</v>
      </c>
      <c r="D27" s="3" t="s">
        <v>72</v>
      </c>
      <c r="E27" s="3">
        <v>11827.95</v>
      </c>
      <c r="F27" s="3">
        <v>11000</v>
      </c>
      <c r="G27" s="3" t="s">
        <v>73</v>
      </c>
      <c r="H27" s="3">
        <v>32</v>
      </c>
      <c r="I27" s="3"/>
      <c r="J27" s="3"/>
      <c r="K27" s="3"/>
      <c r="L27" s="3">
        <v>65</v>
      </c>
    </row>
    <row r="28" spans="1:13" ht="15.75" customHeight="1">
      <c r="A28" s="3"/>
      <c r="B28" s="21">
        <v>43322</v>
      </c>
      <c r="C28" s="6">
        <v>43319</v>
      </c>
      <c r="D28" s="3" t="s">
        <v>74</v>
      </c>
      <c r="E28" s="3">
        <v>30107.53</v>
      </c>
      <c r="F28" s="3">
        <v>28000</v>
      </c>
      <c r="G28" s="3" t="s">
        <v>73</v>
      </c>
      <c r="H28" s="3">
        <v>32</v>
      </c>
      <c r="I28" s="3"/>
      <c r="J28" s="3"/>
      <c r="K28" s="3"/>
      <c r="L28" s="3">
        <v>59</v>
      </c>
    </row>
    <row r="29" spans="1:13" ht="15.75" customHeight="1">
      <c r="A29" s="3"/>
      <c r="B29" s="18">
        <v>43313</v>
      </c>
      <c r="C29" s="6">
        <v>43319</v>
      </c>
      <c r="D29" s="3" t="s">
        <v>75</v>
      </c>
      <c r="E29" s="3">
        <v>19354.830000000002</v>
      </c>
      <c r="F29" s="3">
        <v>18000</v>
      </c>
      <c r="G29" s="3" t="s">
        <v>73</v>
      </c>
      <c r="H29" s="3">
        <v>32</v>
      </c>
      <c r="I29" s="3"/>
      <c r="J29" s="3"/>
      <c r="K29" s="3"/>
      <c r="L29" s="3">
        <v>199</v>
      </c>
    </row>
    <row r="30" spans="1:13" ht="15.75" customHeight="1">
      <c r="A30" s="3"/>
      <c r="B30" s="2"/>
      <c r="C30" s="6">
        <v>43321</v>
      </c>
      <c r="D30" s="3" t="s">
        <v>77</v>
      </c>
      <c r="E30" s="3">
        <v>72917</v>
      </c>
      <c r="F30" s="3">
        <v>70000</v>
      </c>
      <c r="G30" s="3" t="s">
        <v>64</v>
      </c>
      <c r="H30" s="3">
        <v>82</v>
      </c>
      <c r="I30" s="3"/>
      <c r="J30" s="3"/>
      <c r="K30" s="3"/>
      <c r="L30" s="3">
        <v>3600</v>
      </c>
    </row>
    <row r="31" spans="1:13" ht="15.75" customHeight="1">
      <c r="A31" s="3"/>
      <c r="B31" s="2"/>
      <c r="C31" s="5">
        <v>43321</v>
      </c>
      <c r="D31" s="3" t="s">
        <v>78</v>
      </c>
      <c r="E31" s="3">
        <v>52084</v>
      </c>
      <c r="F31" s="3">
        <v>50000</v>
      </c>
      <c r="G31" s="3" t="s">
        <v>79</v>
      </c>
      <c r="H31" s="3">
        <v>85</v>
      </c>
      <c r="I31" s="3"/>
      <c r="J31" s="3"/>
      <c r="K31" s="3"/>
      <c r="L31" s="2" t="s">
        <v>80</v>
      </c>
    </row>
    <row r="32" spans="1:13" ht="15.75" customHeight="1">
      <c r="A32" s="3"/>
      <c r="B32" s="2"/>
      <c r="C32" s="5">
        <v>43321</v>
      </c>
      <c r="D32" s="3" t="s">
        <v>82</v>
      </c>
      <c r="E32" s="3">
        <v>182292</v>
      </c>
      <c r="F32" s="3">
        <v>175000</v>
      </c>
      <c r="G32" s="3" t="s">
        <v>83</v>
      </c>
      <c r="H32" s="3">
        <v>87</v>
      </c>
      <c r="I32" s="3"/>
      <c r="J32" s="3"/>
      <c r="K32" s="3"/>
      <c r="L32" s="3">
        <v>106</v>
      </c>
    </row>
    <row r="33" spans="1:13" ht="15.75" customHeight="1">
      <c r="A33" s="3"/>
      <c r="B33" s="2"/>
      <c r="C33" s="5">
        <v>43322</v>
      </c>
      <c r="D33" s="3" t="s">
        <v>84</v>
      </c>
      <c r="E33" s="3">
        <v>177084</v>
      </c>
      <c r="F33" s="3">
        <v>170000</v>
      </c>
      <c r="G33" s="3" t="s">
        <v>62</v>
      </c>
      <c r="H33" s="3">
        <v>92</v>
      </c>
      <c r="I33" s="3"/>
      <c r="J33" s="3"/>
      <c r="K33" s="3"/>
      <c r="L33" s="3">
        <v>64</v>
      </c>
      <c r="M33" s="1"/>
    </row>
    <row r="34" spans="1:13" ht="15.75" customHeight="1">
      <c r="A34" s="3"/>
      <c r="B34" s="2"/>
      <c r="C34" s="5">
        <v>43322</v>
      </c>
      <c r="D34" s="3" t="s">
        <v>84</v>
      </c>
      <c r="E34" s="3">
        <v>104167</v>
      </c>
      <c r="F34" s="3">
        <v>100000</v>
      </c>
      <c r="G34" s="3" t="s">
        <v>48</v>
      </c>
      <c r="H34" s="3">
        <v>95</v>
      </c>
      <c r="I34" s="3"/>
      <c r="J34" s="3"/>
      <c r="K34" s="3"/>
      <c r="L34" s="3">
        <v>63</v>
      </c>
      <c r="M34" s="1" t="s">
        <v>42</v>
      </c>
    </row>
    <row r="35" spans="1:13" ht="15.75" customHeight="1">
      <c r="A35" s="3"/>
      <c r="B35" s="2"/>
      <c r="C35" s="5">
        <v>43322</v>
      </c>
      <c r="D35" s="3" t="s">
        <v>85</v>
      </c>
      <c r="E35" s="3">
        <v>9375</v>
      </c>
      <c r="F35" s="3">
        <v>9000</v>
      </c>
      <c r="G35" s="3" t="s">
        <v>46</v>
      </c>
      <c r="H35" s="3">
        <v>98</v>
      </c>
      <c r="I35" s="3"/>
      <c r="J35" s="3"/>
      <c r="K35" s="3"/>
      <c r="L35" s="2" t="s">
        <v>86</v>
      </c>
      <c r="M35" s="1" t="s">
        <v>42</v>
      </c>
    </row>
    <row r="36" spans="1:13" ht="15.75" customHeight="1">
      <c r="A36" s="3"/>
      <c r="B36" s="2"/>
      <c r="C36" s="5">
        <v>43329</v>
      </c>
      <c r="D36" s="3" t="s">
        <v>87</v>
      </c>
      <c r="E36" s="3">
        <v>38542</v>
      </c>
      <c r="F36" s="3">
        <v>37000</v>
      </c>
      <c r="G36" s="3" t="s">
        <v>88</v>
      </c>
      <c r="H36" s="3">
        <v>103</v>
      </c>
      <c r="I36" s="3"/>
      <c r="J36" s="3"/>
      <c r="K36" s="3"/>
      <c r="L36" s="3">
        <v>149</v>
      </c>
      <c r="M36" s="1" t="s">
        <v>42</v>
      </c>
    </row>
    <row r="37" spans="1:13" ht="15.75" customHeight="1">
      <c r="A37" s="3"/>
      <c r="B37" s="2"/>
      <c r="C37" s="5">
        <v>43329</v>
      </c>
      <c r="D37" s="3" t="s">
        <v>87</v>
      </c>
      <c r="E37" s="3">
        <v>38542</v>
      </c>
      <c r="F37" s="3">
        <v>37000</v>
      </c>
      <c r="G37" s="3" t="s">
        <v>88</v>
      </c>
      <c r="H37" s="3">
        <v>105</v>
      </c>
      <c r="I37" s="3"/>
      <c r="J37" s="3"/>
      <c r="K37" s="3"/>
      <c r="L37" s="3">
        <v>150</v>
      </c>
      <c r="M37" s="1" t="s">
        <v>42</v>
      </c>
    </row>
    <row r="38" spans="1:13" ht="15.75" customHeight="1">
      <c r="A38" s="3"/>
      <c r="B38" s="2"/>
      <c r="C38" s="5">
        <v>43329</v>
      </c>
      <c r="D38" s="3" t="s">
        <v>90</v>
      </c>
      <c r="E38" s="3">
        <v>187500</v>
      </c>
      <c r="F38" s="3">
        <v>180000</v>
      </c>
      <c r="G38" s="3" t="s">
        <v>48</v>
      </c>
      <c r="H38" s="3">
        <v>107</v>
      </c>
      <c r="I38" s="3"/>
      <c r="J38" s="3"/>
      <c r="K38" s="3"/>
      <c r="L38" s="3">
        <v>78</v>
      </c>
      <c r="M38" s="1" t="s">
        <v>42</v>
      </c>
    </row>
    <row r="39" spans="1:13" ht="15.75" customHeight="1">
      <c r="A39" s="3"/>
      <c r="B39" s="2"/>
      <c r="C39" s="5">
        <v>43329</v>
      </c>
      <c r="D39" s="3" t="s">
        <v>91</v>
      </c>
      <c r="E39" s="3">
        <v>47917</v>
      </c>
      <c r="F39" s="3">
        <v>46000</v>
      </c>
      <c r="G39" s="3" t="s">
        <v>46</v>
      </c>
      <c r="H39" s="3">
        <v>110</v>
      </c>
      <c r="I39" s="3"/>
      <c r="J39" s="3"/>
      <c r="K39" s="3"/>
      <c r="L39" s="3">
        <v>114</v>
      </c>
      <c r="M39" s="1" t="s">
        <v>42</v>
      </c>
    </row>
    <row r="40" spans="1:13" ht="15.75" customHeight="1">
      <c r="A40" s="3"/>
      <c r="B40" s="2"/>
      <c r="C40" s="5">
        <v>43329</v>
      </c>
      <c r="D40" s="3" t="s">
        <v>38</v>
      </c>
      <c r="E40" s="3">
        <v>129032.26</v>
      </c>
      <c r="F40" s="3">
        <v>120000</v>
      </c>
      <c r="G40" s="3" t="s">
        <v>92</v>
      </c>
      <c r="H40" s="3">
        <v>219</v>
      </c>
      <c r="I40" s="3"/>
      <c r="J40" s="3"/>
      <c r="K40" s="3"/>
      <c r="L40" s="3">
        <v>310</v>
      </c>
      <c r="M40" s="1" t="s">
        <v>42</v>
      </c>
    </row>
    <row r="41" spans="1:13" ht="15.75" customHeight="1">
      <c r="A41" s="3"/>
      <c r="B41" s="2"/>
      <c r="C41" s="5">
        <v>43336</v>
      </c>
      <c r="D41" s="3" t="s">
        <v>93</v>
      </c>
      <c r="E41" s="3">
        <v>177083</v>
      </c>
      <c r="F41" s="3">
        <v>170000</v>
      </c>
      <c r="G41" s="3" t="s">
        <v>62</v>
      </c>
      <c r="H41" s="3">
        <v>113</v>
      </c>
      <c r="I41" s="3"/>
      <c r="J41" s="3"/>
      <c r="K41" s="3"/>
      <c r="L41" s="3">
        <v>69</v>
      </c>
      <c r="M41" s="1" t="s">
        <v>42</v>
      </c>
    </row>
    <row r="42" spans="1:13" ht="15.75" customHeight="1">
      <c r="A42" s="3"/>
      <c r="B42" s="2"/>
      <c r="C42" s="5">
        <v>43336</v>
      </c>
      <c r="D42" s="3" t="s">
        <v>94</v>
      </c>
      <c r="E42" s="3">
        <v>64583</v>
      </c>
      <c r="F42" s="3">
        <v>62000</v>
      </c>
      <c r="G42" s="3" t="s">
        <v>48</v>
      </c>
      <c r="H42" s="3">
        <v>115</v>
      </c>
      <c r="I42" s="3"/>
      <c r="J42" s="3"/>
      <c r="K42" s="3"/>
      <c r="L42" s="3">
        <v>27</v>
      </c>
      <c r="M42" s="1" t="s">
        <v>42</v>
      </c>
    </row>
    <row r="43" spans="1:13" ht="15.75" customHeight="1">
      <c r="A43" s="3"/>
      <c r="B43" s="2"/>
      <c r="C43" s="5">
        <v>43336</v>
      </c>
      <c r="D43" s="3" t="s">
        <v>95</v>
      </c>
      <c r="E43" s="3">
        <v>28125</v>
      </c>
      <c r="F43" s="3">
        <v>27000</v>
      </c>
      <c r="G43" s="3" t="s">
        <v>46</v>
      </c>
      <c r="H43" s="3">
        <v>117</v>
      </c>
      <c r="I43" s="3"/>
      <c r="J43" s="3"/>
      <c r="K43" s="3"/>
      <c r="L43" s="3">
        <v>262</v>
      </c>
      <c r="M43" s="1" t="s">
        <v>42</v>
      </c>
    </row>
    <row r="44" spans="1:13" ht="15.75" customHeight="1">
      <c r="A44" s="3"/>
      <c r="B44" s="2"/>
      <c r="C44" s="5">
        <v>43341</v>
      </c>
      <c r="D44" s="3" t="s">
        <v>96</v>
      </c>
      <c r="E44" s="3">
        <v>177083</v>
      </c>
      <c r="F44" s="3">
        <v>170000</v>
      </c>
      <c r="G44" s="3" t="s">
        <v>97</v>
      </c>
      <c r="H44" s="3">
        <v>119</v>
      </c>
      <c r="I44" s="3"/>
      <c r="J44" s="3"/>
      <c r="K44" s="3"/>
      <c r="L44" s="3">
        <v>110</v>
      </c>
      <c r="M44" s="1" t="s">
        <v>42</v>
      </c>
    </row>
    <row r="45" spans="1:13" ht="15.75" customHeight="1">
      <c r="A45" s="3"/>
      <c r="B45" s="2"/>
      <c r="C45" s="5">
        <v>43341</v>
      </c>
      <c r="D45" s="3" t="s">
        <v>98</v>
      </c>
      <c r="E45" s="3">
        <v>5625</v>
      </c>
      <c r="F45" s="3">
        <v>5400</v>
      </c>
      <c r="G45" s="3" t="s">
        <v>99</v>
      </c>
      <c r="H45" s="3">
        <v>121</v>
      </c>
      <c r="I45" s="3"/>
      <c r="J45" s="3"/>
      <c r="K45" s="3"/>
      <c r="L45" s="3">
        <v>293</v>
      </c>
      <c r="M45" s="1" t="s">
        <v>42</v>
      </c>
    </row>
    <row r="46" spans="1:13" ht="15.75" customHeight="1">
      <c r="A46" s="3"/>
      <c r="B46" s="2"/>
      <c r="C46" s="5">
        <v>43341</v>
      </c>
      <c r="D46" s="3" t="s">
        <v>100</v>
      </c>
      <c r="E46" s="3">
        <v>19792</v>
      </c>
      <c r="F46" s="3">
        <v>19000</v>
      </c>
      <c r="G46" s="3" t="s">
        <v>101</v>
      </c>
      <c r="H46" s="3">
        <v>124</v>
      </c>
      <c r="I46" s="3"/>
      <c r="J46" s="3"/>
      <c r="K46" s="3"/>
      <c r="L46" s="3">
        <v>136</v>
      </c>
      <c r="M46" s="1" t="s">
        <v>42</v>
      </c>
    </row>
    <row r="47" spans="1:13" ht="15.75" customHeight="1">
      <c r="A47" s="3"/>
      <c r="B47" s="2"/>
      <c r="C47" s="5">
        <v>43341</v>
      </c>
      <c r="D47" s="3" t="s">
        <v>102</v>
      </c>
      <c r="E47" s="3">
        <v>25000</v>
      </c>
      <c r="F47" s="3">
        <v>24000</v>
      </c>
      <c r="G47" s="3" t="s">
        <v>101</v>
      </c>
      <c r="H47" s="3">
        <v>126</v>
      </c>
      <c r="I47" s="3"/>
      <c r="J47" s="3"/>
      <c r="K47" s="3"/>
      <c r="L47" s="3">
        <v>624</v>
      </c>
      <c r="M47" s="1" t="s">
        <v>42</v>
      </c>
    </row>
    <row r="48" spans="1:13" ht="15.75" customHeight="1">
      <c r="A48" s="3"/>
      <c r="B48" s="2"/>
      <c r="C48" s="5">
        <v>43341</v>
      </c>
      <c r="D48" s="3" t="s">
        <v>98</v>
      </c>
      <c r="E48" s="3">
        <v>28125</v>
      </c>
      <c r="F48" s="3">
        <v>27000</v>
      </c>
      <c r="G48" s="3" t="s">
        <v>99</v>
      </c>
      <c r="H48" s="3">
        <v>128</v>
      </c>
      <c r="I48" s="3"/>
      <c r="J48" s="3"/>
      <c r="K48" s="3"/>
      <c r="L48" s="3">
        <v>317</v>
      </c>
      <c r="M48" s="1" t="s">
        <v>42</v>
      </c>
    </row>
    <row r="49" spans="1:13" ht="15.75" customHeight="1">
      <c r="A49" s="3"/>
      <c r="B49" s="2"/>
      <c r="C49" s="5">
        <v>43350</v>
      </c>
      <c r="D49" s="3" t="s">
        <v>105</v>
      </c>
      <c r="E49" s="3">
        <v>8602</v>
      </c>
      <c r="F49" s="3">
        <v>8000</v>
      </c>
      <c r="G49" s="3" t="s">
        <v>106</v>
      </c>
      <c r="H49" s="3">
        <v>130</v>
      </c>
      <c r="I49" s="3"/>
      <c r="J49" s="3"/>
      <c r="K49" s="3"/>
      <c r="L49" s="3">
        <v>25</v>
      </c>
      <c r="M49" s="1" t="s">
        <v>42</v>
      </c>
    </row>
    <row r="50" spans="1:13" ht="15.75" customHeight="1">
      <c r="A50" s="3"/>
      <c r="B50" s="2"/>
      <c r="C50" s="5">
        <v>43350</v>
      </c>
      <c r="D50" s="24" t="s">
        <v>108</v>
      </c>
      <c r="E50" s="3">
        <v>19355</v>
      </c>
      <c r="F50" s="3">
        <v>18000</v>
      </c>
      <c r="G50" s="3" t="s">
        <v>106</v>
      </c>
      <c r="H50" s="3">
        <v>131</v>
      </c>
      <c r="I50" s="3"/>
      <c r="J50" s="3"/>
      <c r="K50" s="3"/>
      <c r="L50" s="3">
        <v>303</v>
      </c>
      <c r="M50" s="1" t="s">
        <v>42</v>
      </c>
    </row>
    <row r="51" spans="1:13" ht="15.75" customHeight="1">
      <c r="A51" s="3"/>
      <c r="B51" s="2"/>
      <c r="C51" s="5">
        <v>43350</v>
      </c>
      <c r="D51" s="24" t="s">
        <v>114</v>
      </c>
      <c r="E51" s="3">
        <v>66667</v>
      </c>
      <c r="F51" s="3">
        <v>62000</v>
      </c>
      <c r="G51" s="3" t="s">
        <v>106</v>
      </c>
      <c r="H51" s="3">
        <v>132</v>
      </c>
      <c r="I51" s="3"/>
      <c r="J51" s="3"/>
      <c r="K51" s="3"/>
      <c r="L51" s="3">
        <v>90</v>
      </c>
      <c r="M51" s="1" t="s">
        <v>42</v>
      </c>
    </row>
    <row r="52" spans="1:13" ht="15.75" customHeight="1">
      <c r="A52" s="3"/>
      <c r="B52" s="25"/>
      <c r="C52" s="5">
        <v>43356</v>
      </c>
      <c r="D52" s="3" t="s">
        <v>118</v>
      </c>
      <c r="E52" s="3">
        <v>156020</v>
      </c>
      <c r="F52" s="3">
        <v>149000</v>
      </c>
      <c r="G52" s="3" t="s">
        <v>119</v>
      </c>
      <c r="H52" s="3">
        <v>43</v>
      </c>
      <c r="I52" s="3"/>
      <c r="J52" s="3"/>
      <c r="K52" s="3"/>
      <c r="L52" s="3">
        <v>856</v>
      </c>
      <c r="M52" s="1" t="s">
        <v>42</v>
      </c>
    </row>
    <row r="53" spans="1:13" ht="15.75" customHeight="1">
      <c r="A53" s="3"/>
      <c r="B53" s="25"/>
      <c r="C53" s="5">
        <v>43356</v>
      </c>
      <c r="D53" s="3" t="s">
        <v>120</v>
      </c>
      <c r="E53" s="3">
        <v>26178</v>
      </c>
      <c r="F53" s="3">
        <v>25000</v>
      </c>
      <c r="G53" s="27" t="s">
        <v>119</v>
      </c>
      <c r="H53" s="3">
        <v>44</v>
      </c>
      <c r="I53" s="3"/>
      <c r="J53" s="3"/>
      <c r="K53" s="3"/>
      <c r="L53" s="3" t="s">
        <v>123</v>
      </c>
      <c r="M53" s="1" t="s">
        <v>42</v>
      </c>
    </row>
    <row r="54" spans="1:13" ht="15.75" customHeight="1">
      <c r="A54" s="3"/>
      <c r="B54" s="25"/>
      <c r="C54" s="5">
        <v>43356</v>
      </c>
      <c r="D54" s="3" t="s">
        <v>124</v>
      </c>
      <c r="E54" s="3">
        <v>178011</v>
      </c>
      <c r="F54" s="3">
        <v>170000</v>
      </c>
      <c r="G54" s="27" t="s">
        <v>119</v>
      </c>
      <c r="H54" s="3">
        <v>45</v>
      </c>
      <c r="I54" s="3"/>
      <c r="J54" s="3"/>
      <c r="K54" s="3"/>
      <c r="L54" s="3">
        <v>1</v>
      </c>
      <c r="M54" s="1" t="s">
        <v>42</v>
      </c>
    </row>
    <row r="55" spans="1:13" ht="15.75" customHeight="1">
      <c r="A55" s="3">
        <f>E52+E53+E54+E55</f>
        <v>538220</v>
      </c>
      <c r="B55" s="25"/>
      <c r="C55" s="5">
        <v>43356</v>
      </c>
      <c r="D55" s="3" t="s">
        <v>93</v>
      </c>
      <c r="E55" s="3">
        <v>178011</v>
      </c>
      <c r="F55" s="3">
        <v>170000</v>
      </c>
      <c r="G55" s="27" t="s">
        <v>119</v>
      </c>
      <c r="H55" s="3">
        <v>46</v>
      </c>
      <c r="I55" s="3"/>
      <c r="J55" s="3"/>
      <c r="K55" s="3"/>
      <c r="L55" s="3"/>
      <c r="M55" s="1" t="s">
        <v>42</v>
      </c>
    </row>
    <row r="56" spans="1:13" ht="15.75" customHeight="1">
      <c r="A56" s="3"/>
      <c r="B56" s="25"/>
      <c r="C56" s="5">
        <v>43360</v>
      </c>
      <c r="D56" s="3" t="s">
        <v>127</v>
      </c>
      <c r="E56" s="3">
        <v>59686</v>
      </c>
      <c r="F56" s="3">
        <v>57000</v>
      </c>
      <c r="G56" s="27" t="s">
        <v>119</v>
      </c>
      <c r="H56" s="3">
        <v>48</v>
      </c>
      <c r="I56" s="3"/>
      <c r="J56" s="3"/>
      <c r="K56" s="3"/>
      <c r="L56" s="3">
        <v>86</v>
      </c>
      <c r="M56" s="1" t="s">
        <v>42</v>
      </c>
    </row>
    <row r="57" spans="1:13" ht="15.75" customHeight="1">
      <c r="A57" s="3"/>
      <c r="B57" s="25"/>
      <c r="C57" s="5">
        <v>43360</v>
      </c>
      <c r="D57" s="3" t="s">
        <v>128</v>
      </c>
      <c r="E57" s="3">
        <v>25131</v>
      </c>
      <c r="F57" s="3">
        <v>24000</v>
      </c>
      <c r="G57" s="27" t="s">
        <v>119</v>
      </c>
      <c r="H57" s="3">
        <v>49</v>
      </c>
      <c r="I57" s="3"/>
      <c r="J57" s="3"/>
      <c r="K57" s="3"/>
      <c r="L57" s="3">
        <v>146</v>
      </c>
      <c r="M57" s="1" t="s">
        <v>42</v>
      </c>
    </row>
    <row r="58" spans="1:13" ht="15.75" customHeight="1">
      <c r="A58" s="3">
        <f>E56+E57+E58</f>
        <v>96335</v>
      </c>
      <c r="B58" s="25"/>
      <c r="C58" s="5">
        <v>43360</v>
      </c>
      <c r="D58" s="3" t="s">
        <v>129</v>
      </c>
      <c r="E58" s="3">
        <v>11518</v>
      </c>
      <c r="F58" s="3">
        <v>11000</v>
      </c>
      <c r="G58" s="27" t="s">
        <v>119</v>
      </c>
      <c r="H58" s="3">
        <v>50</v>
      </c>
      <c r="I58" s="3"/>
      <c r="J58" s="3"/>
      <c r="K58" s="3"/>
      <c r="L58" s="3">
        <v>92</v>
      </c>
      <c r="M58" s="1" t="s">
        <v>42</v>
      </c>
    </row>
    <row r="59" spans="1:13" ht="15.75" customHeight="1">
      <c r="A59" s="3"/>
      <c r="B59" s="25"/>
      <c r="C59" s="3">
        <v>19.09</v>
      </c>
      <c r="D59" s="3" t="s">
        <v>130</v>
      </c>
      <c r="E59" s="3">
        <v>11518</v>
      </c>
      <c r="F59" s="3">
        <v>11000</v>
      </c>
      <c r="G59" s="27" t="s">
        <v>119</v>
      </c>
      <c r="H59" s="3">
        <v>51</v>
      </c>
      <c r="I59" s="3"/>
      <c r="J59" s="3"/>
      <c r="K59" s="3"/>
      <c r="L59" s="3">
        <v>134</v>
      </c>
      <c r="M59" s="1" t="s">
        <v>42</v>
      </c>
    </row>
    <row r="60" spans="1:13" ht="15.75" customHeight="1">
      <c r="A60" s="3"/>
      <c r="B60" s="25"/>
      <c r="C60" s="5">
        <v>43362</v>
      </c>
      <c r="D60" s="3" t="s">
        <v>131</v>
      </c>
      <c r="E60" s="3">
        <v>60733</v>
      </c>
      <c r="F60" s="3">
        <v>58000</v>
      </c>
      <c r="G60" s="27" t="s">
        <v>119</v>
      </c>
      <c r="H60" s="3">
        <v>52</v>
      </c>
      <c r="I60" s="3"/>
      <c r="J60" s="3"/>
      <c r="K60" s="3"/>
      <c r="L60" s="3" t="s">
        <v>132</v>
      </c>
      <c r="M60" s="1" t="s">
        <v>42</v>
      </c>
    </row>
    <row r="61" spans="1:13" ht="15.75" customHeight="1">
      <c r="A61" s="3">
        <f>E59+E60+E61</f>
        <v>134031</v>
      </c>
      <c r="B61" s="25"/>
      <c r="C61" s="5">
        <v>43362</v>
      </c>
      <c r="D61" s="3" t="s">
        <v>138</v>
      </c>
      <c r="E61" s="3">
        <v>61780</v>
      </c>
      <c r="F61" s="3">
        <v>59000</v>
      </c>
      <c r="G61" s="27" t="s">
        <v>119</v>
      </c>
      <c r="H61" s="3">
        <v>53</v>
      </c>
      <c r="I61" s="3"/>
      <c r="J61" s="3"/>
      <c r="K61" s="3"/>
      <c r="L61" s="3">
        <v>47</v>
      </c>
      <c r="M61" s="1" t="s">
        <v>42</v>
      </c>
    </row>
    <row r="62" spans="1:13" ht="15.75" customHeight="1">
      <c r="A62" s="3"/>
      <c r="B62" s="25"/>
      <c r="C62" s="5">
        <v>43364</v>
      </c>
      <c r="D62" s="3" t="s">
        <v>140</v>
      </c>
      <c r="E62" s="3">
        <v>11518</v>
      </c>
      <c r="F62" s="3">
        <v>11000</v>
      </c>
      <c r="G62" s="27" t="s">
        <v>119</v>
      </c>
      <c r="H62" s="3">
        <v>54</v>
      </c>
      <c r="I62" s="3"/>
      <c r="J62" s="3"/>
      <c r="K62" s="3"/>
      <c r="L62" s="3">
        <v>57</v>
      </c>
      <c r="M62" s="1" t="s">
        <v>42</v>
      </c>
    </row>
    <row r="63" spans="1:13" ht="15.75" customHeight="1">
      <c r="A63" s="3"/>
      <c r="B63" s="25"/>
      <c r="C63" s="5">
        <v>43364</v>
      </c>
      <c r="D63" s="3" t="s">
        <v>142</v>
      </c>
      <c r="E63" s="3">
        <v>20942</v>
      </c>
      <c r="F63" s="3">
        <v>20000</v>
      </c>
      <c r="G63" s="27" t="s">
        <v>119</v>
      </c>
      <c r="H63" s="3">
        <v>55</v>
      </c>
      <c r="I63" s="3"/>
      <c r="J63" s="3"/>
      <c r="K63" s="3"/>
      <c r="L63" s="3">
        <v>109</v>
      </c>
      <c r="M63" s="1" t="s">
        <v>42</v>
      </c>
    </row>
    <row r="64" spans="1:13" ht="15.75" customHeight="1">
      <c r="A64" s="3"/>
      <c r="B64" s="25"/>
      <c r="C64" s="5">
        <v>43364</v>
      </c>
      <c r="D64" s="3" t="s">
        <v>143</v>
      </c>
      <c r="E64" s="3">
        <v>68063</v>
      </c>
      <c r="F64" s="3">
        <v>65000</v>
      </c>
      <c r="G64" s="27" t="s">
        <v>119</v>
      </c>
      <c r="H64" s="3">
        <v>56</v>
      </c>
      <c r="I64" s="3"/>
      <c r="J64" s="3"/>
      <c r="K64" s="3"/>
      <c r="L64" s="3">
        <v>232</v>
      </c>
      <c r="M64" s="1" t="s">
        <v>42</v>
      </c>
    </row>
    <row r="65" spans="1:13" ht="15.75" customHeight="1">
      <c r="A65" s="3">
        <f>E62+E63+E64+E65</f>
        <v>231414</v>
      </c>
      <c r="B65" s="25"/>
      <c r="C65" s="5">
        <v>43364</v>
      </c>
      <c r="D65" s="3" t="s">
        <v>144</v>
      </c>
      <c r="E65" s="3">
        <v>130891</v>
      </c>
      <c r="F65" s="3">
        <v>125000</v>
      </c>
      <c r="G65" s="27" t="s">
        <v>119</v>
      </c>
      <c r="H65" s="3">
        <v>57</v>
      </c>
      <c r="I65" s="3"/>
      <c r="J65" s="3"/>
      <c r="K65" s="3"/>
      <c r="L65" s="3">
        <v>77</v>
      </c>
      <c r="M65" s="1" t="s">
        <v>42</v>
      </c>
    </row>
    <row r="66" spans="1:13" ht="15.75" customHeight="1">
      <c r="A66" s="3"/>
      <c r="B66" s="2"/>
      <c r="C66" s="5">
        <v>43367</v>
      </c>
      <c r="D66" s="32" t="s">
        <v>145</v>
      </c>
      <c r="E66" s="3">
        <v>52356</v>
      </c>
      <c r="F66" s="3">
        <v>50000</v>
      </c>
      <c r="G66" s="3" t="s">
        <v>146</v>
      </c>
      <c r="H66" s="3">
        <v>134</v>
      </c>
      <c r="I66" s="3"/>
      <c r="J66" s="3"/>
      <c r="K66" s="3"/>
      <c r="L66" s="3">
        <v>635</v>
      </c>
      <c r="M66" s="1" t="s">
        <v>42</v>
      </c>
    </row>
    <row r="67" spans="1:13" ht="15.75" customHeight="1">
      <c r="A67" s="3"/>
      <c r="B67" s="2"/>
      <c r="C67" s="5">
        <v>43367</v>
      </c>
      <c r="D67" s="24" t="s">
        <v>147</v>
      </c>
      <c r="E67" s="3">
        <v>157068</v>
      </c>
      <c r="F67" s="3">
        <v>150000</v>
      </c>
      <c r="G67" s="3" t="s">
        <v>146</v>
      </c>
      <c r="H67" s="3">
        <v>134</v>
      </c>
      <c r="I67" s="3"/>
      <c r="J67" s="3"/>
      <c r="K67" s="3"/>
      <c r="L67" s="3">
        <v>860</v>
      </c>
      <c r="M67" s="1" t="s">
        <v>42</v>
      </c>
    </row>
    <row r="68" spans="1:13" ht="15.75" customHeight="1">
      <c r="A68" s="3"/>
      <c r="B68" s="2"/>
      <c r="C68" s="5">
        <v>43367</v>
      </c>
      <c r="D68" s="33" t="s">
        <v>150</v>
      </c>
      <c r="E68" s="3">
        <v>10471</v>
      </c>
      <c r="F68" s="3">
        <v>10000</v>
      </c>
      <c r="G68" s="3" t="s">
        <v>146</v>
      </c>
      <c r="H68" s="3">
        <v>134</v>
      </c>
      <c r="I68" s="3"/>
      <c r="J68" s="3"/>
      <c r="K68" s="3"/>
      <c r="L68" s="3">
        <v>1077</v>
      </c>
      <c r="M68" s="1" t="s">
        <v>42</v>
      </c>
    </row>
    <row r="69" spans="1:13" ht="15.75" customHeight="1">
      <c r="A69" s="3"/>
      <c r="B69" s="2"/>
      <c r="C69" s="5">
        <v>43371</v>
      </c>
      <c r="D69" s="3" t="s">
        <v>152</v>
      </c>
      <c r="E69" s="3">
        <v>40838</v>
      </c>
      <c r="F69" s="3">
        <v>39000</v>
      </c>
      <c r="G69" s="3" t="s">
        <v>146</v>
      </c>
      <c r="H69" s="3">
        <v>136</v>
      </c>
      <c r="I69" s="3"/>
      <c r="J69" s="3"/>
      <c r="K69" s="3"/>
      <c r="L69" s="3">
        <v>361</v>
      </c>
      <c r="M69" s="1" t="s">
        <v>42</v>
      </c>
    </row>
    <row r="70" spans="1:13" ht="15.75" customHeight="1">
      <c r="A70" s="3"/>
      <c r="B70" s="2"/>
      <c r="C70" s="5">
        <v>43371</v>
      </c>
      <c r="D70" s="3" t="s">
        <v>155</v>
      </c>
      <c r="E70" s="3">
        <v>23037</v>
      </c>
      <c r="F70" s="3">
        <v>22000</v>
      </c>
      <c r="G70" s="3" t="s">
        <v>146</v>
      </c>
      <c r="H70" s="3">
        <v>136</v>
      </c>
      <c r="I70" s="3"/>
      <c r="J70" s="3"/>
      <c r="K70" s="3"/>
      <c r="L70" s="3">
        <v>755</v>
      </c>
      <c r="M70" s="1" t="s">
        <v>42</v>
      </c>
    </row>
    <row r="71" spans="1:13" ht="15.75" customHeight="1">
      <c r="A71" s="3"/>
      <c r="B71" s="2"/>
      <c r="C71" s="5">
        <v>43371</v>
      </c>
      <c r="D71" s="3" t="s">
        <v>156</v>
      </c>
      <c r="E71" s="3">
        <v>20942</v>
      </c>
      <c r="F71" s="3">
        <v>20000</v>
      </c>
      <c r="G71" s="3" t="s">
        <v>146</v>
      </c>
      <c r="H71" s="3">
        <v>136</v>
      </c>
      <c r="I71" s="3"/>
      <c r="J71" s="3"/>
      <c r="K71" s="3"/>
      <c r="L71" s="3" t="s">
        <v>157</v>
      </c>
      <c r="M71" s="1" t="s">
        <v>42</v>
      </c>
    </row>
    <row r="72" spans="1:13" ht="15.75" customHeight="1">
      <c r="A72" s="3"/>
      <c r="B72" s="34"/>
      <c r="C72" s="5">
        <v>43374</v>
      </c>
      <c r="D72" s="3" t="s">
        <v>158</v>
      </c>
      <c r="E72" s="3">
        <v>159750</v>
      </c>
      <c r="F72" s="3">
        <v>150000</v>
      </c>
      <c r="G72" s="3" t="s">
        <v>146</v>
      </c>
      <c r="H72" s="3">
        <v>138</v>
      </c>
      <c r="I72" s="3"/>
      <c r="J72" s="3"/>
      <c r="K72" s="3"/>
      <c r="L72" s="3">
        <v>444</v>
      </c>
      <c r="M72" s="1" t="s">
        <v>42</v>
      </c>
    </row>
    <row r="73" spans="1:13" ht="15.75" customHeight="1">
      <c r="A73" s="3"/>
      <c r="B73" s="2"/>
      <c r="C73" s="5">
        <v>43374</v>
      </c>
      <c r="D73" s="3" t="s">
        <v>118</v>
      </c>
      <c r="E73" s="3">
        <v>159750</v>
      </c>
      <c r="F73" s="3">
        <v>150000</v>
      </c>
      <c r="G73" s="3" t="s">
        <v>146</v>
      </c>
      <c r="H73" s="3">
        <v>138</v>
      </c>
      <c r="I73" s="3"/>
      <c r="J73" s="3"/>
      <c r="K73" s="3"/>
      <c r="L73" s="3">
        <v>873</v>
      </c>
      <c r="M73" s="1" t="s">
        <v>42</v>
      </c>
    </row>
    <row r="74" spans="1:13" ht="15.75" customHeight="1">
      <c r="A74" s="3"/>
      <c r="B74" s="2"/>
      <c r="C74" s="5">
        <v>43374</v>
      </c>
      <c r="D74" s="3" t="s">
        <v>159</v>
      </c>
      <c r="E74" s="3">
        <v>58575</v>
      </c>
      <c r="F74" s="3">
        <v>55000</v>
      </c>
      <c r="G74" s="3" t="s">
        <v>146</v>
      </c>
      <c r="H74" s="3">
        <v>138</v>
      </c>
      <c r="I74" s="3"/>
      <c r="J74" s="3"/>
      <c r="K74" s="3"/>
      <c r="L74" s="3">
        <v>2</v>
      </c>
      <c r="M74" s="1" t="s">
        <v>42</v>
      </c>
    </row>
    <row r="75" spans="1:13" ht="15.75" customHeight="1">
      <c r="A75" s="3"/>
      <c r="B75" s="2"/>
      <c r="C75" s="5">
        <v>43374</v>
      </c>
      <c r="D75" s="3" t="s">
        <v>160</v>
      </c>
      <c r="E75" s="3">
        <v>30885</v>
      </c>
      <c r="F75" s="3">
        <v>29000</v>
      </c>
      <c r="G75" s="3" t="s">
        <v>146</v>
      </c>
      <c r="H75" s="3">
        <v>138</v>
      </c>
      <c r="I75" s="3"/>
      <c r="J75" s="3"/>
      <c r="K75" s="3"/>
      <c r="L75" s="3">
        <v>150</v>
      </c>
      <c r="M75" s="1" t="s">
        <v>42</v>
      </c>
    </row>
    <row r="76" spans="1:13" ht="15.75" customHeight="1">
      <c r="A76" s="3"/>
      <c r="B76" s="2"/>
      <c r="C76" s="5">
        <v>43374</v>
      </c>
      <c r="D76" s="3" t="s">
        <v>161</v>
      </c>
      <c r="E76" s="3">
        <v>85200</v>
      </c>
      <c r="F76" s="3">
        <v>80000</v>
      </c>
      <c r="G76" s="3" t="s">
        <v>146</v>
      </c>
      <c r="H76" s="3">
        <v>138</v>
      </c>
      <c r="I76" s="3"/>
      <c r="J76" s="3"/>
      <c r="K76" s="3"/>
      <c r="L76" s="3">
        <v>86</v>
      </c>
      <c r="M76" s="1" t="s">
        <v>42</v>
      </c>
    </row>
    <row r="77" spans="1:13" ht="15.75" customHeight="1">
      <c r="A77" s="3"/>
      <c r="B77" s="2"/>
      <c r="C77" s="5">
        <v>43374</v>
      </c>
      <c r="D77" s="3" t="s">
        <v>164</v>
      </c>
      <c r="E77" s="3">
        <v>35145</v>
      </c>
      <c r="F77" s="3">
        <v>33000</v>
      </c>
      <c r="G77" s="3" t="s">
        <v>146</v>
      </c>
      <c r="H77" s="3">
        <v>138</v>
      </c>
      <c r="I77" s="3"/>
      <c r="J77" s="3"/>
      <c r="K77" s="3"/>
      <c r="L77" s="3">
        <v>403</v>
      </c>
      <c r="M77" s="1" t="s">
        <v>42</v>
      </c>
    </row>
    <row r="78" spans="1:13" ht="15.75" customHeight="1">
      <c r="A78" s="3"/>
      <c r="B78" s="2"/>
      <c r="C78" s="5">
        <v>43376</v>
      </c>
      <c r="D78" s="33" t="s">
        <v>147</v>
      </c>
      <c r="E78" s="3">
        <v>158685</v>
      </c>
      <c r="F78" s="3">
        <v>149000</v>
      </c>
      <c r="G78" s="3" t="s">
        <v>146</v>
      </c>
      <c r="H78" s="3">
        <v>140</v>
      </c>
      <c r="I78" s="3"/>
      <c r="J78" s="3"/>
      <c r="K78" s="3"/>
      <c r="L78" s="3">
        <v>868</v>
      </c>
      <c r="M78" s="1" t="s">
        <v>42</v>
      </c>
    </row>
    <row r="79" spans="1:13" ht="15.75" customHeight="1">
      <c r="A79" s="3"/>
      <c r="B79" s="2"/>
      <c r="C79" s="5">
        <v>43376</v>
      </c>
      <c r="D79" s="3" t="s">
        <v>167</v>
      </c>
      <c r="E79" s="3">
        <v>50055</v>
      </c>
      <c r="F79" s="3">
        <v>47000</v>
      </c>
      <c r="G79" s="3" t="s">
        <v>146</v>
      </c>
      <c r="H79" s="3"/>
      <c r="I79" s="3"/>
      <c r="J79" s="3"/>
      <c r="K79" s="3"/>
      <c r="L79" s="3">
        <v>953</v>
      </c>
      <c r="M79" s="1" t="s">
        <v>42</v>
      </c>
    </row>
    <row r="80" spans="1:13" ht="15.75" customHeight="1">
      <c r="A80" s="3"/>
      <c r="B80" s="2"/>
      <c r="C80" s="5">
        <v>43376</v>
      </c>
      <c r="D80" s="33" t="s">
        <v>168</v>
      </c>
      <c r="E80" s="3">
        <v>62835</v>
      </c>
      <c r="F80" s="3">
        <v>59000</v>
      </c>
      <c r="G80" s="3" t="s">
        <v>146</v>
      </c>
      <c r="H80" s="3"/>
      <c r="I80" s="3"/>
      <c r="J80" s="3"/>
      <c r="K80" s="3"/>
      <c r="L80" s="3">
        <v>514</v>
      </c>
      <c r="M80" s="1" t="s">
        <v>42</v>
      </c>
    </row>
    <row r="81" spans="1:13" ht="15.75" customHeight="1">
      <c r="A81" s="3"/>
      <c r="B81" s="2"/>
      <c r="C81" s="5">
        <v>43381</v>
      </c>
      <c r="D81" s="3" t="s">
        <v>169</v>
      </c>
      <c r="E81" s="3">
        <v>34555</v>
      </c>
      <c r="F81" s="3">
        <v>33000</v>
      </c>
      <c r="G81" s="3" t="s">
        <v>170</v>
      </c>
      <c r="H81" s="3">
        <v>142</v>
      </c>
      <c r="I81" s="3"/>
      <c r="J81" s="3"/>
      <c r="K81" s="3"/>
      <c r="L81" s="3" t="s">
        <v>171</v>
      </c>
      <c r="M81" s="1" t="s">
        <v>42</v>
      </c>
    </row>
    <row r="82" spans="1:13" ht="15.75" customHeight="1">
      <c r="A82" s="3"/>
      <c r="B82" s="2"/>
      <c r="C82" s="5">
        <v>43381</v>
      </c>
      <c r="D82" s="3" t="s">
        <v>172</v>
      </c>
      <c r="E82" s="3">
        <v>13612</v>
      </c>
      <c r="F82" s="3">
        <v>13000</v>
      </c>
      <c r="G82" s="3" t="s">
        <v>170</v>
      </c>
      <c r="H82" s="3"/>
      <c r="I82" s="3"/>
      <c r="J82" s="3"/>
      <c r="K82" s="3"/>
      <c r="L82" s="3">
        <v>52</v>
      </c>
      <c r="M82" s="1" t="s">
        <v>42</v>
      </c>
    </row>
    <row r="83" spans="1:13" ht="15.75" customHeight="1">
      <c r="A83" s="3"/>
      <c r="B83" s="2"/>
      <c r="C83" s="35">
        <v>43383</v>
      </c>
      <c r="D83" s="33" t="s">
        <v>173</v>
      </c>
      <c r="E83" s="3">
        <v>151832</v>
      </c>
      <c r="F83" s="3">
        <v>145000</v>
      </c>
      <c r="G83" s="3" t="s">
        <v>170</v>
      </c>
      <c r="H83" s="3">
        <v>144</v>
      </c>
      <c r="I83" s="3"/>
      <c r="J83" s="3"/>
      <c r="K83" s="3"/>
      <c r="L83" s="3">
        <v>109</v>
      </c>
      <c r="M83" s="1" t="s">
        <v>42</v>
      </c>
    </row>
    <row r="84" spans="1:13" ht="15.75" customHeight="1">
      <c r="A84" s="3"/>
      <c r="B84" s="2"/>
      <c r="C84" s="35">
        <v>43383</v>
      </c>
      <c r="D84" s="33" t="s">
        <v>175</v>
      </c>
      <c r="E84" s="3">
        <v>52356</v>
      </c>
      <c r="F84" s="3">
        <v>50000</v>
      </c>
      <c r="G84" s="3" t="s">
        <v>170</v>
      </c>
      <c r="H84" s="3"/>
      <c r="I84" s="3"/>
      <c r="J84" s="3"/>
      <c r="K84" s="3"/>
      <c r="L84" s="3">
        <v>178</v>
      </c>
      <c r="M84" s="1" t="s">
        <v>42</v>
      </c>
    </row>
    <row r="85" spans="1:13" ht="15.75" customHeight="1">
      <c r="A85" s="3"/>
      <c r="B85" s="2"/>
      <c r="C85" s="35">
        <v>43383</v>
      </c>
      <c r="D85" s="36" t="s">
        <v>178</v>
      </c>
      <c r="E85" s="3">
        <v>33508</v>
      </c>
      <c r="F85" s="3">
        <v>32000</v>
      </c>
      <c r="G85" s="3" t="s">
        <v>170</v>
      </c>
      <c r="H85" s="3"/>
      <c r="I85" s="3"/>
      <c r="J85" s="3"/>
      <c r="K85" s="3"/>
      <c r="L85" s="3">
        <v>55</v>
      </c>
      <c r="M85" s="1" t="s">
        <v>42</v>
      </c>
    </row>
    <row r="86" spans="1:13" ht="15.75" customHeight="1">
      <c r="A86" s="3"/>
      <c r="B86" s="2"/>
      <c r="C86" s="35">
        <v>43383</v>
      </c>
      <c r="D86" s="33" t="s">
        <v>179</v>
      </c>
      <c r="E86" s="3">
        <v>80628</v>
      </c>
      <c r="F86" s="3">
        <v>77000</v>
      </c>
      <c r="G86" s="3" t="s">
        <v>170</v>
      </c>
      <c r="H86" s="3"/>
      <c r="I86" s="3"/>
      <c r="J86" s="3"/>
      <c r="K86" s="3"/>
      <c r="L86" s="3">
        <v>507</v>
      </c>
      <c r="M86" s="1" t="s">
        <v>42</v>
      </c>
    </row>
    <row r="87" spans="1:13" ht="15.75" customHeight="1">
      <c r="A87" s="3"/>
      <c r="B87" s="2"/>
      <c r="C87" s="35">
        <v>43383</v>
      </c>
      <c r="D87" s="33" t="s">
        <v>180</v>
      </c>
      <c r="E87" s="3">
        <v>20419</v>
      </c>
      <c r="F87" s="3">
        <v>19500</v>
      </c>
      <c r="G87" s="3" t="s">
        <v>170</v>
      </c>
      <c r="H87" s="3"/>
      <c r="I87" s="3"/>
      <c r="J87" s="3"/>
      <c r="K87" s="3"/>
      <c r="L87" s="3">
        <v>36</v>
      </c>
      <c r="M87" s="1" t="s">
        <v>42</v>
      </c>
    </row>
    <row r="88" spans="1:13" ht="15.75" customHeight="1">
      <c r="A88" s="3"/>
      <c r="B88" s="2"/>
      <c r="C88" s="35">
        <v>43383</v>
      </c>
      <c r="D88" s="211" t="s">
        <v>181</v>
      </c>
      <c r="E88" s="3">
        <v>29449</v>
      </c>
      <c r="F88" s="3">
        <v>28123</v>
      </c>
      <c r="G88" s="3" t="s">
        <v>170</v>
      </c>
      <c r="H88" s="3"/>
      <c r="I88" s="3"/>
      <c r="J88" s="3"/>
      <c r="K88" s="3"/>
      <c r="L88" s="3">
        <v>120</v>
      </c>
      <c r="M88" s="1" t="s">
        <v>42</v>
      </c>
    </row>
    <row r="89" spans="1:13" ht="15.75" customHeight="1">
      <c r="A89" s="3"/>
      <c r="B89" s="2"/>
      <c r="C89" s="35">
        <v>43385</v>
      </c>
      <c r="D89" s="37" t="s">
        <v>182</v>
      </c>
      <c r="E89" s="3">
        <v>167539</v>
      </c>
      <c r="F89" s="3">
        <v>160000</v>
      </c>
      <c r="G89" s="3" t="s">
        <v>146</v>
      </c>
      <c r="H89" s="3">
        <v>145</v>
      </c>
      <c r="I89" s="3"/>
      <c r="J89" s="3"/>
      <c r="K89" s="3"/>
      <c r="L89" s="3">
        <v>81</v>
      </c>
      <c r="M89" s="1" t="s">
        <v>42</v>
      </c>
    </row>
    <row r="90" spans="1:13" ht="15.75" customHeight="1">
      <c r="A90" s="3"/>
      <c r="B90" s="2"/>
      <c r="C90" s="35">
        <v>43385</v>
      </c>
      <c r="D90" s="38" t="s">
        <v>183</v>
      </c>
      <c r="E90" s="3">
        <v>27225</v>
      </c>
      <c r="F90" s="3">
        <v>26000</v>
      </c>
      <c r="G90" s="3" t="s">
        <v>170</v>
      </c>
      <c r="H90" s="3">
        <v>130</v>
      </c>
      <c r="I90" s="3"/>
      <c r="J90" s="3"/>
      <c r="K90" s="3"/>
      <c r="L90" s="3">
        <v>190</v>
      </c>
      <c r="M90" s="1" t="s">
        <v>42</v>
      </c>
    </row>
    <row r="91" spans="1:13" ht="15.75" customHeight="1">
      <c r="A91" s="3"/>
      <c r="B91" s="2"/>
      <c r="C91" s="35">
        <v>43385</v>
      </c>
      <c r="D91" s="33" t="s">
        <v>188</v>
      </c>
      <c r="E91" s="3">
        <v>18848</v>
      </c>
      <c r="F91" s="3">
        <v>18000</v>
      </c>
      <c r="G91" s="3" t="s">
        <v>170</v>
      </c>
      <c r="H91" s="3"/>
      <c r="I91" s="3"/>
      <c r="J91" s="3"/>
      <c r="K91" s="3"/>
      <c r="L91" s="3">
        <v>214</v>
      </c>
      <c r="M91" s="1" t="s">
        <v>42</v>
      </c>
    </row>
    <row r="92" spans="1:13" ht="15.75" customHeight="1">
      <c r="A92" s="3"/>
      <c r="B92" s="2"/>
      <c r="C92" s="35">
        <v>43385</v>
      </c>
      <c r="D92" s="38" t="s">
        <v>189</v>
      </c>
      <c r="E92" s="3">
        <v>17801</v>
      </c>
      <c r="F92" s="3">
        <v>17000</v>
      </c>
      <c r="G92" s="3" t="s">
        <v>170</v>
      </c>
      <c r="H92" s="3"/>
      <c r="I92" s="3"/>
      <c r="J92" s="3"/>
      <c r="K92" s="3"/>
      <c r="L92" s="3">
        <v>505</v>
      </c>
      <c r="M92" s="1" t="s">
        <v>42</v>
      </c>
    </row>
    <row r="93" spans="1:13" ht="15.75" customHeight="1">
      <c r="A93" s="3"/>
      <c r="B93" s="2"/>
      <c r="C93" s="35">
        <v>43385</v>
      </c>
      <c r="D93" s="33" t="s">
        <v>190</v>
      </c>
      <c r="E93" s="3">
        <v>26178</v>
      </c>
      <c r="F93" s="3">
        <v>25000</v>
      </c>
      <c r="G93" s="3" t="s">
        <v>170</v>
      </c>
      <c r="H93" s="3"/>
      <c r="I93" s="3"/>
      <c r="J93" s="3"/>
      <c r="K93" s="3"/>
      <c r="L93" s="3">
        <v>12</v>
      </c>
      <c r="M93" s="1" t="s">
        <v>42</v>
      </c>
    </row>
    <row r="94" spans="1:13" ht="15.75" customHeight="1">
      <c r="A94" s="3"/>
      <c r="B94" s="2"/>
      <c r="C94" s="35">
        <v>43385</v>
      </c>
      <c r="D94" s="33" t="s">
        <v>164</v>
      </c>
      <c r="E94" s="3">
        <v>34555</v>
      </c>
      <c r="F94" s="3">
        <v>33000</v>
      </c>
      <c r="G94" s="3" t="s">
        <v>170</v>
      </c>
      <c r="H94" s="3"/>
      <c r="I94" s="3"/>
      <c r="J94" s="3"/>
      <c r="K94" s="3"/>
      <c r="L94" s="3">
        <v>423</v>
      </c>
      <c r="M94" s="1" t="s">
        <v>42</v>
      </c>
    </row>
    <row r="95" spans="1:13" ht="15.75" customHeight="1">
      <c r="A95" s="3"/>
      <c r="B95" s="2"/>
      <c r="C95" s="35">
        <v>43385</v>
      </c>
      <c r="D95" s="33" t="s">
        <v>191</v>
      </c>
      <c r="E95" s="3">
        <v>78534</v>
      </c>
      <c r="F95" s="3">
        <v>75000</v>
      </c>
      <c r="G95" s="3" t="s">
        <v>170</v>
      </c>
      <c r="H95" s="3"/>
      <c r="I95" s="3"/>
      <c r="J95" s="3"/>
      <c r="K95" s="3"/>
      <c r="L95" s="3">
        <v>200</v>
      </c>
      <c r="M95" s="1" t="s">
        <v>42</v>
      </c>
    </row>
    <row r="96" spans="1:13" ht="15.75" customHeight="1">
      <c r="A96" s="3"/>
      <c r="B96" s="2"/>
      <c r="C96" s="35">
        <v>43385</v>
      </c>
      <c r="D96" s="24" t="s">
        <v>147</v>
      </c>
      <c r="E96" s="3">
        <v>152880</v>
      </c>
      <c r="F96" s="3">
        <v>146000</v>
      </c>
      <c r="G96" s="3" t="s">
        <v>170</v>
      </c>
      <c r="H96" s="3"/>
      <c r="I96" s="3"/>
      <c r="J96" s="3"/>
      <c r="K96" s="3"/>
      <c r="L96" s="3">
        <v>869</v>
      </c>
      <c r="M96" s="1" t="s">
        <v>42</v>
      </c>
    </row>
    <row r="97" spans="1:13" ht="15.75" customHeight="1">
      <c r="A97" s="3"/>
      <c r="B97" s="2"/>
      <c r="C97" s="35">
        <v>43385</v>
      </c>
      <c r="D97" s="33" t="s">
        <v>192</v>
      </c>
      <c r="E97" s="3">
        <v>54451</v>
      </c>
      <c r="F97" s="3">
        <v>52000</v>
      </c>
      <c r="G97" s="3" t="s">
        <v>170</v>
      </c>
      <c r="H97" s="3">
        <v>146</v>
      </c>
      <c r="I97" s="3"/>
      <c r="J97" s="3"/>
      <c r="K97" s="3"/>
      <c r="L97" s="3">
        <v>105</v>
      </c>
      <c r="M97" s="1" t="s">
        <v>42</v>
      </c>
    </row>
    <row r="98" spans="1:13" ht="15.75" customHeight="1">
      <c r="A98" s="3"/>
      <c r="B98" s="2"/>
      <c r="C98" s="35">
        <v>43390</v>
      </c>
      <c r="D98" s="3" t="s">
        <v>193</v>
      </c>
      <c r="E98" s="3">
        <v>24084</v>
      </c>
      <c r="F98" s="3">
        <v>23000</v>
      </c>
      <c r="G98" s="3" t="s">
        <v>146</v>
      </c>
      <c r="H98" s="3"/>
      <c r="I98" s="3"/>
      <c r="J98" s="3"/>
      <c r="K98" s="3"/>
      <c r="L98" s="3">
        <v>308</v>
      </c>
      <c r="M98" s="1" t="s">
        <v>42</v>
      </c>
    </row>
    <row r="99" spans="1:13" ht="15.75" customHeight="1">
      <c r="A99" s="3"/>
      <c r="B99" s="2"/>
      <c r="C99" s="35">
        <v>43390</v>
      </c>
      <c r="D99" s="33" t="s">
        <v>195</v>
      </c>
      <c r="E99" s="3">
        <v>41885</v>
      </c>
      <c r="F99" s="3">
        <v>40000</v>
      </c>
      <c r="G99" s="3" t="s">
        <v>146</v>
      </c>
      <c r="H99" s="3"/>
      <c r="I99" s="3"/>
      <c r="J99" s="3"/>
      <c r="K99" s="3"/>
      <c r="L99" s="3">
        <v>338</v>
      </c>
      <c r="M99" s="1" t="s">
        <v>42</v>
      </c>
    </row>
    <row r="100" spans="1:13" ht="15.75" customHeight="1">
      <c r="A100" s="3"/>
      <c r="B100" s="2"/>
      <c r="C100" s="35">
        <v>43390</v>
      </c>
      <c r="D100" s="33" t="s">
        <v>197</v>
      </c>
      <c r="E100" s="3">
        <v>24084</v>
      </c>
      <c r="F100" s="3">
        <v>23000</v>
      </c>
      <c r="G100" s="3" t="s">
        <v>146</v>
      </c>
      <c r="H100" s="3"/>
      <c r="I100" s="3"/>
      <c r="J100" s="3"/>
      <c r="K100" s="3"/>
      <c r="L100" s="3">
        <v>853</v>
      </c>
      <c r="M100" s="1" t="s">
        <v>42</v>
      </c>
    </row>
    <row r="101" spans="1:13" ht="15.75" customHeight="1">
      <c r="A101" s="3"/>
      <c r="B101" s="2"/>
      <c r="C101" s="35">
        <v>43390</v>
      </c>
      <c r="D101" s="33" t="s">
        <v>197</v>
      </c>
      <c r="E101" s="3">
        <v>24084</v>
      </c>
      <c r="F101" s="3">
        <v>23000</v>
      </c>
      <c r="G101" s="3" t="s">
        <v>146</v>
      </c>
      <c r="H101" s="3"/>
      <c r="I101" s="3"/>
      <c r="J101" s="3"/>
      <c r="K101" s="3"/>
      <c r="L101" s="3">
        <v>852</v>
      </c>
      <c r="M101" s="1" t="s">
        <v>42</v>
      </c>
    </row>
    <row r="102" spans="1:13" ht="15.75" customHeight="1">
      <c r="A102" s="3"/>
      <c r="B102" s="2"/>
      <c r="C102" s="35">
        <v>43390</v>
      </c>
      <c r="D102" s="24" t="s">
        <v>147</v>
      </c>
      <c r="E102" s="3">
        <v>156021</v>
      </c>
      <c r="F102" s="3">
        <v>149000</v>
      </c>
      <c r="G102" s="3" t="s">
        <v>146</v>
      </c>
      <c r="H102" s="3"/>
      <c r="I102" s="3"/>
      <c r="J102" s="3"/>
      <c r="K102" s="3"/>
      <c r="L102" s="3">
        <v>874</v>
      </c>
      <c r="M102" s="1" t="s">
        <v>42</v>
      </c>
    </row>
    <row r="103" spans="1:13" ht="15.75" customHeight="1">
      <c r="A103" s="3"/>
      <c r="B103" s="2"/>
      <c r="C103" s="35">
        <v>43390</v>
      </c>
      <c r="D103" s="33" t="s">
        <v>202</v>
      </c>
      <c r="E103" s="3">
        <v>41885</v>
      </c>
      <c r="F103" s="3">
        <v>40000</v>
      </c>
      <c r="G103" s="3" t="s">
        <v>146</v>
      </c>
      <c r="H103" s="3"/>
      <c r="I103" s="3"/>
      <c r="J103" s="3"/>
      <c r="K103" s="3"/>
      <c r="L103" s="3">
        <v>62</v>
      </c>
      <c r="M103" s="1" t="s">
        <v>42</v>
      </c>
    </row>
    <row r="104" spans="1:13" ht="15.75" customHeight="1">
      <c r="A104" s="3"/>
      <c r="B104" s="2"/>
      <c r="C104" s="35">
        <v>43390</v>
      </c>
      <c r="D104" s="33" t="s">
        <v>203</v>
      </c>
      <c r="E104" s="3">
        <v>17801</v>
      </c>
      <c r="F104" s="3">
        <v>17000</v>
      </c>
      <c r="G104" s="3" t="s">
        <v>146</v>
      </c>
      <c r="H104" s="3"/>
      <c r="I104" s="3"/>
      <c r="J104" s="3"/>
      <c r="K104" s="3"/>
      <c r="L104" s="3">
        <v>1595</v>
      </c>
      <c r="M104" s="1" t="s">
        <v>42</v>
      </c>
    </row>
    <row r="105" spans="1:13" ht="15.75" customHeight="1">
      <c r="A105" s="3"/>
      <c r="B105" s="2"/>
      <c r="C105" s="35">
        <v>43390</v>
      </c>
      <c r="D105" s="33" t="s">
        <v>204</v>
      </c>
      <c r="E105" s="3">
        <v>21989</v>
      </c>
      <c r="F105" s="3">
        <v>21000</v>
      </c>
      <c r="G105" s="3" t="s">
        <v>146</v>
      </c>
      <c r="H105" s="3"/>
      <c r="I105" s="3"/>
      <c r="J105" s="3"/>
      <c r="K105" s="3"/>
      <c r="L105" s="3">
        <v>277</v>
      </c>
      <c r="M105" s="1" t="s">
        <v>42</v>
      </c>
    </row>
    <row r="106" spans="1:13" ht="15.75" customHeight="1">
      <c r="A106" s="3"/>
      <c r="B106" s="2"/>
      <c r="C106" s="35">
        <v>43390</v>
      </c>
      <c r="D106" s="33" t="s">
        <v>205</v>
      </c>
      <c r="E106" s="3">
        <v>24084</v>
      </c>
      <c r="F106" s="3">
        <v>23000</v>
      </c>
      <c r="G106" s="3" t="s">
        <v>146</v>
      </c>
      <c r="H106" s="3"/>
      <c r="I106" s="3"/>
      <c r="J106" s="3"/>
      <c r="K106" s="3"/>
      <c r="L106" s="3">
        <v>165</v>
      </c>
      <c r="M106" s="1" t="s">
        <v>42</v>
      </c>
    </row>
    <row r="107" spans="1:13" ht="15.75" customHeight="1">
      <c r="A107" s="3"/>
      <c r="B107" s="2"/>
      <c r="C107" s="35">
        <v>43390</v>
      </c>
      <c r="D107" s="33" t="s">
        <v>131</v>
      </c>
      <c r="E107" s="3">
        <v>82722</v>
      </c>
      <c r="F107" s="3">
        <v>79000</v>
      </c>
      <c r="G107" s="3" t="s">
        <v>146</v>
      </c>
      <c r="H107" s="3"/>
      <c r="I107" s="3"/>
      <c r="J107" s="3"/>
      <c r="K107" s="3"/>
      <c r="L107" s="3" t="s">
        <v>206</v>
      </c>
      <c r="M107" s="1" t="s">
        <v>42</v>
      </c>
    </row>
    <row r="108" spans="1:13" ht="15.75" customHeight="1">
      <c r="A108" s="3"/>
      <c r="B108" s="2"/>
      <c r="C108" s="35">
        <v>43390</v>
      </c>
      <c r="D108" s="33" t="s">
        <v>207</v>
      </c>
      <c r="E108" s="3">
        <v>29320</v>
      </c>
      <c r="F108" s="3">
        <v>28000</v>
      </c>
      <c r="G108" s="3" t="s">
        <v>146</v>
      </c>
      <c r="H108" s="3"/>
      <c r="I108" s="3"/>
      <c r="J108" s="3"/>
      <c r="K108" s="3"/>
      <c r="L108" s="3">
        <v>416</v>
      </c>
      <c r="M108" s="1" t="s">
        <v>42</v>
      </c>
    </row>
    <row r="109" spans="1:13" ht="15.75" customHeight="1">
      <c r="A109" s="3"/>
      <c r="B109" s="2"/>
      <c r="C109" s="35">
        <v>43392</v>
      </c>
      <c r="D109" s="24" t="s">
        <v>209</v>
      </c>
      <c r="E109" s="3">
        <v>24084</v>
      </c>
      <c r="F109" s="3">
        <v>23000</v>
      </c>
      <c r="G109" s="3" t="s">
        <v>170</v>
      </c>
      <c r="H109" s="3">
        <v>147</v>
      </c>
      <c r="I109" s="3"/>
      <c r="J109" s="3"/>
      <c r="K109" s="3"/>
      <c r="L109" s="43">
        <v>793309</v>
      </c>
      <c r="M109" s="1" t="s">
        <v>42</v>
      </c>
    </row>
    <row r="110" spans="1:13" ht="15.75" customHeight="1">
      <c r="A110" s="3"/>
      <c r="B110" s="2"/>
      <c r="C110" s="35">
        <v>43392</v>
      </c>
      <c r="D110" s="24" t="s">
        <v>209</v>
      </c>
      <c r="E110" s="3">
        <v>24084</v>
      </c>
      <c r="F110" s="3">
        <v>23000</v>
      </c>
      <c r="G110" s="3" t="s">
        <v>170</v>
      </c>
      <c r="H110" s="3"/>
      <c r="I110" s="3"/>
      <c r="J110" s="3"/>
      <c r="K110" s="3"/>
      <c r="L110" s="43">
        <v>775777</v>
      </c>
      <c r="M110" s="1" t="s">
        <v>42</v>
      </c>
    </row>
    <row r="111" spans="1:13" ht="15.75" customHeight="1">
      <c r="A111" s="3"/>
      <c r="B111" s="2"/>
      <c r="C111" s="35">
        <v>43392</v>
      </c>
      <c r="D111" s="33" t="s">
        <v>212</v>
      </c>
      <c r="E111" s="3">
        <v>13612</v>
      </c>
      <c r="F111" s="3">
        <v>13000</v>
      </c>
      <c r="G111" s="3" t="s">
        <v>170</v>
      </c>
      <c r="H111" s="3"/>
      <c r="I111" s="3"/>
      <c r="J111" s="3"/>
      <c r="K111" s="3"/>
      <c r="L111" s="3">
        <v>385</v>
      </c>
      <c r="M111" s="1" t="s">
        <v>42</v>
      </c>
    </row>
    <row r="112" spans="1:13" ht="15.75" customHeight="1">
      <c r="A112" s="3"/>
      <c r="B112" s="2"/>
      <c r="C112" s="35">
        <v>43392</v>
      </c>
      <c r="D112" s="33" t="s">
        <v>164</v>
      </c>
      <c r="E112" s="3">
        <v>34555</v>
      </c>
      <c r="F112" s="3">
        <v>33000</v>
      </c>
      <c r="G112" s="3" t="s">
        <v>170</v>
      </c>
      <c r="H112" s="3"/>
      <c r="I112" s="3"/>
      <c r="J112" s="3"/>
      <c r="K112" s="3"/>
      <c r="L112" s="3">
        <v>417</v>
      </c>
      <c r="M112" s="1" t="s">
        <v>42</v>
      </c>
    </row>
    <row r="113" spans="1:13" ht="15.75" customHeight="1">
      <c r="A113" s="3"/>
      <c r="B113" s="2"/>
      <c r="C113" s="35">
        <v>43392</v>
      </c>
      <c r="D113" s="33" t="s">
        <v>214</v>
      </c>
      <c r="E113" s="3">
        <v>20942</v>
      </c>
      <c r="F113" s="3">
        <v>20000</v>
      </c>
      <c r="G113" s="3" t="s">
        <v>170</v>
      </c>
      <c r="H113" s="3"/>
      <c r="I113" s="3"/>
      <c r="J113" s="3"/>
      <c r="K113" s="3"/>
      <c r="L113" s="3">
        <v>540</v>
      </c>
      <c r="M113" s="1" t="s">
        <v>42</v>
      </c>
    </row>
    <row r="114" spans="1:13" ht="15.75" customHeight="1">
      <c r="A114" s="3"/>
      <c r="B114" s="2"/>
      <c r="C114" s="35">
        <v>43392</v>
      </c>
      <c r="D114" s="44" t="s">
        <v>138</v>
      </c>
      <c r="E114" s="3">
        <v>61780</v>
      </c>
      <c r="F114" s="3">
        <v>59000</v>
      </c>
      <c r="G114" s="3" t="s">
        <v>170</v>
      </c>
      <c r="H114" s="3"/>
      <c r="I114" s="3"/>
      <c r="J114" s="3"/>
      <c r="K114" s="3"/>
      <c r="L114" s="3">
        <v>52</v>
      </c>
      <c r="M114" s="1" t="s">
        <v>42</v>
      </c>
    </row>
    <row r="115" spans="1:13" ht="15.75" customHeight="1">
      <c r="A115" s="3"/>
      <c r="B115" s="2"/>
      <c r="C115" s="35">
        <v>43392</v>
      </c>
      <c r="D115" s="33" t="s">
        <v>216</v>
      </c>
      <c r="E115" s="3">
        <v>23037</v>
      </c>
      <c r="F115" s="3">
        <v>22000</v>
      </c>
      <c r="G115" s="3" t="s">
        <v>170</v>
      </c>
      <c r="H115" s="3"/>
      <c r="I115" s="3"/>
      <c r="J115" s="3"/>
      <c r="K115" s="3"/>
      <c r="L115" s="3">
        <v>101</v>
      </c>
      <c r="M115" s="1" t="s">
        <v>42</v>
      </c>
    </row>
    <row r="116" spans="1:13" ht="15.75" customHeight="1">
      <c r="A116" s="3"/>
      <c r="B116" s="2"/>
      <c r="C116" s="35">
        <v>43392</v>
      </c>
      <c r="D116" s="45" t="s">
        <v>217</v>
      </c>
      <c r="E116" s="3">
        <v>60733</v>
      </c>
      <c r="F116" s="3">
        <v>58000</v>
      </c>
      <c r="G116" s="3" t="s">
        <v>170</v>
      </c>
      <c r="H116" s="3"/>
      <c r="I116" s="3"/>
      <c r="J116" s="3"/>
      <c r="K116" s="3"/>
      <c r="L116" s="3">
        <v>707</v>
      </c>
      <c r="M116" s="1" t="s">
        <v>42</v>
      </c>
    </row>
    <row r="117" spans="1:13" ht="15.75" customHeight="1">
      <c r="A117" s="3"/>
      <c r="B117" s="2"/>
      <c r="C117" s="35">
        <v>43395</v>
      </c>
      <c r="D117" s="33" t="s">
        <v>218</v>
      </c>
      <c r="E117" s="3">
        <v>41885</v>
      </c>
      <c r="F117" s="3">
        <v>40000</v>
      </c>
      <c r="G117" s="3" t="s">
        <v>219</v>
      </c>
      <c r="H117" s="3"/>
      <c r="I117" s="3"/>
      <c r="J117" s="3"/>
      <c r="K117" s="3"/>
      <c r="L117" s="3">
        <v>1240</v>
      </c>
      <c r="M117" s="1" t="s">
        <v>42</v>
      </c>
    </row>
    <row r="118" spans="1:13" ht="15.75" customHeight="1">
      <c r="A118" s="3"/>
      <c r="B118" s="2"/>
      <c r="C118" s="47">
        <v>43395</v>
      </c>
      <c r="D118" s="3" t="s">
        <v>220</v>
      </c>
      <c r="E118" s="3">
        <v>83770</v>
      </c>
      <c r="F118" s="3">
        <v>80000</v>
      </c>
      <c r="G118" s="3" t="s">
        <v>219</v>
      </c>
      <c r="H118" s="3"/>
      <c r="I118" s="3"/>
      <c r="J118" s="3"/>
      <c r="K118" s="3"/>
      <c r="L118" s="3">
        <v>38</v>
      </c>
      <c r="M118" s="1" t="s">
        <v>42</v>
      </c>
    </row>
    <row r="119" spans="1:13" ht="18" customHeight="1">
      <c r="A119" s="3"/>
      <c r="B119" s="2" t="s">
        <v>126</v>
      </c>
      <c r="C119" s="35">
        <v>43398</v>
      </c>
      <c r="D119" s="48" t="s">
        <v>221</v>
      </c>
      <c r="E119" s="3">
        <v>19890</v>
      </c>
      <c r="F119" s="3">
        <v>19000</v>
      </c>
      <c r="G119" s="49" t="s">
        <v>223</v>
      </c>
      <c r="H119" s="3"/>
      <c r="I119" s="3"/>
      <c r="J119" s="3"/>
      <c r="K119" s="3"/>
      <c r="L119" s="3">
        <v>500</v>
      </c>
      <c r="M119" s="1" t="s">
        <v>42</v>
      </c>
    </row>
    <row r="120" spans="1:13" ht="15.75" customHeight="1">
      <c r="A120" s="3"/>
      <c r="B120" s="2" t="s">
        <v>126</v>
      </c>
      <c r="C120" s="35">
        <v>43398</v>
      </c>
      <c r="D120" s="48" t="s">
        <v>224</v>
      </c>
      <c r="E120" s="3">
        <v>46080</v>
      </c>
      <c r="F120" s="3">
        <v>44000</v>
      </c>
      <c r="G120" s="50" t="s">
        <v>225</v>
      </c>
      <c r="H120" s="3"/>
      <c r="I120" s="3"/>
      <c r="J120" s="3"/>
      <c r="K120" s="3"/>
      <c r="L120" s="3">
        <v>406</v>
      </c>
      <c r="M120" s="1" t="s">
        <v>42</v>
      </c>
    </row>
    <row r="121" spans="1:13" ht="15.75" customHeight="1">
      <c r="A121" s="3"/>
      <c r="B121" s="2" t="s">
        <v>126</v>
      </c>
      <c r="C121" s="35">
        <v>43398</v>
      </c>
      <c r="D121" s="48" t="s">
        <v>226</v>
      </c>
      <c r="E121" s="3">
        <v>23040</v>
      </c>
      <c r="F121" s="3">
        <v>22000</v>
      </c>
      <c r="G121" s="50" t="s">
        <v>227</v>
      </c>
      <c r="H121" s="3"/>
      <c r="I121" s="3"/>
      <c r="J121" s="3"/>
      <c r="K121" s="3"/>
      <c r="L121" s="3">
        <v>171</v>
      </c>
      <c r="M121" s="1" t="s">
        <v>42</v>
      </c>
    </row>
    <row r="122" spans="1:13" ht="15.75" customHeight="1">
      <c r="A122" s="3"/>
      <c r="B122" s="2" t="s">
        <v>126</v>
      </c>
      <c r="C122" s="35">
        <v>43398</v>
      </c>
      <c r="D122" s="48" t="s">
        <v>228</v>
      </c>
      <c r="E122" s="3">
        <v>27220</v>
      </c>
      <c r="F122" s="3">
        <v>26000</v>
      </c>
      <c r="G122" s="50" t="s">
        <v>229</v>
      </c>
      <c r="H122" s="3"/>
      <c r="I122" s="3"/>
      <c r="J122" s="3"/>
      <c r="K122" s="3"/>
      <c r="L122" s="3">
        <v>4</v>
      </c>
      <c r="M122" s="1" t="s">
        <v>42</v>
      </c>
    </row>
    <row r="123" spans="1:13" ht="15.75" customHeight="1">
      <c r="A123" s="3"/>
      <c r="B123" s="2" t="s">
        <v>126</v>
      </c>
      <c r="C123" s="47">
        <v>43402</v>
      </c>
      <c r="D123" s="3" t="s">
        <v>49</v>
      </c>
      <c r="E123" s="3">
        <v>156020</v>
      </c>
      <c r="F123" s="3">
        <v>149000</v>
      </c>
      <c r="G123" s="51" t="s">
        <v>227</v>
      </c>
      <c r="H123" s="3"/>
      <c r="I123" s="3"/>
      <c r="J123" s="3"/>
      <c r="K123" s="3"/>
      <c r="L123" s="3">
        <v>880</v>
      </c>
      <c r="M123" s="1" t="s">
        <v>42</v>
      </c>
    </row>
    <row r="124" spans="1:13" ht="15.75" customHeight="1">
      <c r="A124" s="3"/>
      <c r="B124" s="2" t="s">
        <v>126</v>
      </c>
      <c r="C124" s="35">
        <v>43402</v>
      </c>
      <c r="D124" s="3" t="s">
        <v>231</v>
      </c>
      <c r="E124" s="3">
        <v>52350</v>
      </c>
      <c r="F124" s="3">
        <v>50000</v>
      </c>
      <c r="G124" s="51" t="s">
        <v>227</v>
      </c>
      <c r="H124" s="3"/>
      <c r="I124" s="3"/>
      <c r="J124" s="3"/>
      <c r="K124" s="3"/>
      <c r="L124" s="3">
        <v>419</v>
      </c>
      <c r="M124" s="1" t="s">
        <v>42</v>
      </c>
    </row>
    <row r="125" spans="1:13" ht="15.75" customHeight="1">
      <c r="A125" s="3"/>
      <c r="B125" s="2" t="s">
        <v>126</v>
      </c>
      <c r="C125" s="35">
        <v>43402</v>
      </c>
      <c r="D125" s="3" t="s">
        <v>49</v>
      </c>
      <c r="E125" s="3">
        <v>156020</v>
      </c>
      <c r="F125" s="3">
        <v>149000</v>
      </c>
      <c r="G125" s="51" t="s">
        <v>225</v>
      </c>
      <c r="H125" s="3"/>
      <c r="I125" s="3"/>
      <c r="J125" s="3"/>
      <c r="K125" s="3"/>
      <c r="L125" s="3">
        <v>881</v>
      </c>
      <c r="M125" s="1" t="s">
        <v>42</v>
      </c>
    </row>
    <row r="126" spans="1:13" ht="15.75" customHeight="1">
      <c r="A126" s="3"/>
      <c r="B126" s="2" t="s">
        <v>126</v>
      </c>
      <c r="C126" s="35">
        <v>43402</v>
      </c>
      <c r="D126" s="3" t="s">
        <v>232</v>
      </c>
      <c r="E126" s="3">
        <v>17800</v>
      </c>
      <c r="F126" s="3">
        <v>17000</v>
      </c>
      <c r="G126" s="51" t="s">
        <v>227</v>
      </c>
      <c r="H126" s="3"/>
      <c r="I126" s="3"/>
      <c r="J126" s="3"/>
      <c r="K126" s="3"/>
      <c r="L126" s="3">
        <v>920</v>
      </c>
      <c r="M126" s="1" t="s">
        <v>42</v>
      </c>
    </row>
    <row r="127" spans="1:13" ht="15.75" customHeight="1">
      <c r="A127" s="3"/>
      <c r="B127" s="2" t="s">
        <v>126</v>
      </c>
      <c r="C127" s="35">
        <v>43402</v>
      </c>
      <c r="D127" s="3" t="s">
        <v>233</v>
      </c>
      <c r="E127" s="3">
        <v>60730</v>
      </c>
      <c r="F127" s="3">
        <v>58000</v>
      </c>
      <c r="G127" s="49" t="s">
        <v>223</v>
      </c>
      <c r="H127" s="3"/>
      <c r="I127" s="3"/>
      <c r="J127" s="3"/>
      <c r="K127" s="3"/>
      <c r="L127" s="3">
        <v>316</v>
      </c>
      <c r="M127" s="1" t="s">
        <v>42</v>
      </c>
    </row>
    <row r="128" spans="1:13" ht="15.75" customHeight="1">
      <c r="A128" s="3"/>
      <c r="B128" s="2" t="s">
        <v>126</v>
      </c>
      <c r="C128" s="52">
        <v>43402</v>
      </c>
      <c r="D128" s="53" t="s">
        <v>232</v>
      </c>
      <c r="E128" s="53">
        <v>17800</v>
      </c>
      <c r="F128" s="3">
        <v>17000</v>
      </c>
      <c r="G128" s="51" t="s">
        <v>225</v>
      </c>
      <c r="H128" s="3"/>
      <c r="I128" s="3"/>
      <c r="J128" s="3"/>
      <c r="K128" s="3"/>
      <c r="L128" s="3">
        <v>957</v>
      </c>
      <c r="M128" s="1" t="s">
        <v>42</v>
      </c>
    </row>
    <row r="129" spans="1:13" ht="15.75" customHeight="1">
      <c r="A129" s="3"/>
      <c r="B129" s="2" t="s">
        <v>126</v>
      </c>
      <c r="C129" s="35">
        <v>43402</v>
      </c>
      <c r="D129" s="3" t="s">
        <v>167</v>
      </c>
      <c r="E129" s="3">
        <v>49250</v>
      </c>
      <c r="F129" s="3">
        <v>47000</v>
      </c>
      <c r="G129" s="51" t="s">
        <v>229</v>
      </c>
      <c r="H129" s="3"/>
      <c r="I129" s="3"/>
      <c r="J129" s="3"/>
      <c r="K129" s="3"/>
      <c r="L129" s="3">
        <v>966</v>
      </c>
      <c r="M129" s="1" t="s">
        <v>42</v>
      </c>
    </row>
    <row r="130" spans="1:13" ht="15.75" customHeight="1">
      <c r="A130" s="3"/>
      <c r="B130" s="2" t="s">
        <v>126</v>
      </c>
      <c r="C130" s="35">
        <v>43402</v>
      </c>
      <c r="D130" s="3" t="s">
        <v>235</v>
      </c>
      <c r="E130" s="3">
        <v>20940</v>
      </c>
      <c r="F130" s="3">
        <v>20000</v>
      </c>
      <c r="G130" s="51" t="s">
        <v>229</v>
      </c>
      <c r="H130" s="3"/>
      <c r="I130" s="3"/>
      <c r="J130" s="3"/>
      <c r="K130" s="3"/>
      <c r="L130" s="3">
        <v>76</v>
      </c>
      <c r="M130" s="1" t="s">
        <v>42</v>
      </c>
    </row>
    <row r="131" spans="1:13" ht="15.75" customHeight="1">
      <c r="A131" s="3"/>
      <c r="B131" s="2" t="s">
        <v>126</v>
      </c>
      <c r="C131" s="35">
        <v>43402</v>
      </c>
      <c r="D131" s="3" t="s">
        <v>236</v>
      </c>
      <c r="E131" s="3">
        <v>24080</v>
      </c>
      <c r="F131" s="3">
        <v>23000</v>
      </c>
      <c r="G131" s="51" t="s">
        <v>229</v>
      </c>
      <c r="H131" s="3"/>
      <c r="I131" s="3"/>
      <c r="J131" s="3"/>
      <c r="K131" s="3"/>
      <c r="L131" s="54">
        <v>43375</v>
      </c>
      <c r="M131" s="1" t="s">
        <v>42</v>
      </c>
    </row>
    <row r="132" spans="1:13" ht="15.75" customHeight="1">
      <c r="A132" s="3"/>
      <c r="B132" s="2" t="s">
        <v>126</v>
      </c>
      <c r="C132" s="35">
        <v>43402</v>
      </c>
      <c r="D132" s="3" t="s">
        <v>164</v>
      </c>
      <c r="E132" s="3">
        <v>34540</v>
      </c>
      <c r="F132" s="3">
        <v>33000</v>
      </c>
      <c r="G132" s="51" t="s">
        <v>229</v>
      </c>
      <c r="H132" s="3"/>
      <c r="I132" s="3"/>
      <c r="J132" s="3"/>
      <c r="K132" s="3"/>
      <c r="L132" s="3">
        <v>450</v>
      </c>
      <c r="M132" s="1" t="s">
        <v>42</v>
      </c>
    </row>
    <row r="133" spans="1:13" ht="15.75" customHeight="1">
      <c r="A133" s="3"/>
      <c r="B133" s="2" t="s">
        <v>126</v>
      </c>
      <c r="C133" s="35">
        <v>43402</v>
      </c>
      <c r="D133" s="3" t="s">
        <v>131</v>
      </c>
      <c r="E133" s="3">
        <v>61780</v>
      </c>
      <c r="F133" s="3">
        <v>59000</v>
      </c>
      <c r="G133" s="49" t="s">
        <v>223</v>
      </c>
      <c r="H133" s="3"/>
      <c r="I133" s="3"/>
      <c r="J133" s="3"/>
      <c r="K133" s="3"/>
      <c r="L133" s="2" t="s">
        <v>237</v>
      </c>
      <c r="M133" s="1" t="s">
        <v>42</v>
      </c>
    </row>
    <row r="134" spans="1:13" ht="15.75" customHeight="1">
      <c r="A134" s="3"/>
      <c r="B134" s="2" t="s">
        <v>126</v>
      </c>
      <c r="C134" s="47">
        <v>43403</v>
      </c>
      <c r="D134" s="3" t="s">
        <v>238</v>
      </c>
      <c r="E134" s="3">
        <v>39790</v>
      </c>
      <c r="F134" s="3">
        <v>38000</v>
      </c>
      <c r="G134" s="51" t="s">
        <v>239</v>
      </c>
      <c r="H134" s="3"/>
      <c r="I134" s="3"/>
      <c r="J134" s="3"/>
      <c r="K134" s="3"/>
      <c r="L134" s="3">
        <v>795</v>
      </c>
      <c r="M134" s="1" t="s">
        <v>42</v>
      </c>
    </row>
    <row r="135" spans="1:13" ht="15.75" customHeight="1">
      <c r="A135" s="3"/>
      <c r="B135" s="2" t="s">
        <v>126</v>
      </c>
      <c r="C135" s="35">
        <v>43403</v>
      </c>
      <c r="D135" s="3" t="s">
        <v>240</v>
      </c>
      <c r="E135" s="3">
        <v>34550</v>
      </c>
      <c r="F135" s="3">
        <v>33000</v>
      </c>
      <c r="G135" s="51" t="s">
        <v>239</v>
      </c>
      <c r="H135" s="3"/>
      <c r="I135" s="3"/>
      <c r="J135" s="3"/>
      <c r="K135" s="3"/>
      <c r="L135" s="3">
        <v>443</v>
      </c>
      <c r="M135" s="1" t="s">
        <v>42</v>
      </c>
    </row>
    <row r="136" spans="1:13" ht="15.75" customHeight="1">
      <c r="A136" s="3"/>
      <c r="B136" s="2" t="s">
        <v>126</v>
      </c>
      <c r="C136" s="35">
        <v>43403</v>
      </c>
      <c r="D136" s="3" t="s">
        <v>247</v>
      </c>
      <c r="E136" s="3">
        <v>61780</v>
      </c>
      <c r="F136" s="3">
        <v>59000</v>
      </c>
      <c r="G136" s="49" t="s">
        <v>249</v>
      </c>
      <c r="H136" s="3"/>
      <c r="I136" s="3"/>
      <c r="J136" s="3"/>
      <c r="K136" s="3"/>
      <c r="L136" s="3">
        <v>54</v>
      </c>
      <c r="M136" s="1" t="s">
        <v>42</v>
      </c>
    </row>
    <row r="137" spans="1:13" ht="15.75" customHeight="1">
      <c r="A137" s="3"/>
      <c r="B137" s="55" t="s">
        <v>126</v>
      </c>
      <c r="C137" s="35">
        <v>43403</v>
      </c>
      <c r="D137" s="3" t="s">
        <v>250</v>
      </c>
      <c r="E137" s="3">
        <v>62830</v>
      </c>
      <c r="F137" s="3">
        <v>60000</v>
      </c>
      <c r="G137" s="49" t="s">
        <v>249</v>
      </c>
      <c r="H137" s="3"/>
      <c r="I137" s="3"/>
      <c r="J137" s="3"/>
      <c r="K137" s="3"/>
      <c r="L137" s="3">
        <v>540</v>
      </c>
      <c r="M137" s="1" t="s">
        <v>42</v>
      </c>
    </row>
    <row r="138" spans="1:13" ht="15.75" customHeight="1">
      <c r="A138" s="3"/>
      <c r="B138" s="55" t="s">
        <v>126</v>
      </c>
      <c r="C138" s="35">
        <v>43403</v>
      </c>
      <c r="D138" s="3" t="s">
        <v>251</v>
      </c>
      <c r="E138" s="3">
        <v>17800</v>
      </c>
      <c r="F138" s="3">
        <v>17000</v>
      </c>
      <c r="G138" s="49" t="s">
        <v>239</v>
      </c>
      <c r="H138" s="3"/>
      <c r="I138" s="3"/>
      <c r="J138" s="3"/>
      <c r="K138" s="3"/>
      <c r="L138" s="3">
        <v>1605</v>
      </c>
      <c r="M138" s="1" t="s">
        <v>42</v>
      </c>
    </row>
    <row r="139" spans="1:13" ht="15.75" customHeight="1">
      <c r="A139" s="3"/>
      <c r="B139" s="2" t="s">
        <v>126</v>
      </c>
      <c r="C139" s="35">
        <v>43403</v>
      </c>
      <c r="D139" s="3" t="s">
        <v>252</v>
      </c>
      <c r="E139" s="3">
        <v>73300</v>
      </c>
      <c r="F139" s="3">
        <v>70000</v>
      </c>
      <c r="G139" s="49" t="s">
        <v>253</v>
      </c>
      <c r="H139" s="3"/>
      <c r="I139" s="3"/>
      <c r="J139" s="3"/>
      <c r="K139" s="3"/>
      <c r="L139" s="3">
        <v>53</v>
      </c>
      <c r="M139" s="1" t="s">
        <v>42</v>
      </c>
    </row>
    <row r="140" spans="1:13" ht="15.75" customHeight="1">
      <c r="A140" s="3"/>
      <c r="B140" s="2" t="s">
        <v>126</v>
      </c>
      <c r="C140" s="35">
        <v>43403</v>
      </c>
      <c r="D140" s="3" t="s">
        <v>254</v>
      </c>
      <c r="E140" s="3">
        <v>19890</v>
      </c>
      <c r="F140" s="3">
        <v>19000</v>
      </c>
      <c r="G140" s="49" t="s">
        <v>253</v>
      </c>
      <c r="H140" s="3"/>
      <c r="I140" s="3"/>
      <c r="J140" s="3"/>
      <c r="K140" s="3"/>
      <c r="L140" s="3">
        <v>66</v>
      </c>
      <c r="M140" s="1" t="s">
        <v>42</v>
      </c>
    </row>
    <row r="141" spans="1:13" ht="15.75" customHeight="1">
      <c r="A141" s="3"/>
      <c r="B141" s="2" t="s">
        <v>126</v>
      </c>
      <c r="C141" s="35">
        <v>43403</v>
      </c>
      <c r="D141" s="3" t="s">
        <v>256</v>
      </c>
      <c r="E141" s="3">
        <v>41890</v>
      </c>
      <c r="F141" s="3">
        <v>40000</v>
      </c>
      <c r="G141" s="49" t="s">
        <v>253</v>
      </c>
      <c r="H141" s="3"/>
      <c r="I141" s="3"/>
      <c r="J141" s="3"/>
      <c r="K141" s="3"/>
      <c r="L141" s="3">
        <v>80</v>
      </c>
      <c r="M141" s="1" t="s">
        <v>42</v>
      </c>
    </row>
    <row r="142" spans="1:13" ht="15.75" customHeight="1">
      <c r="A142" s="3"/>
      <c r="B142" s="2" t="s">
        <v>126</v>
      </c>
      <c r="C142" s="56">
        <v>43405</v>
      </c>
      <c r="D142" s="3" t="s">
        <v>262</v>
      </c>
      <c r="E142" s="3">
        <v>34550</v>
      </c>
      <c r="F142" s="3">
        <v>33000</v>
      </c>
      <c r="G142" s="49" t="s">
        <v>263</v>
      </c>
      <c r="H142" s="3"/>
      <c r="I142" s="3"/>
      <c r="J142" s="3"/>
      <c r="K142" s="3"/>
      <c r="L142" s="3">
        <v>453</v>
      </c>
      <c r="M142" s="1" t="s">
        <v>42</v>
      </c>
    </row>
    <row r="143" spans="1:13" ht="15.75" customHeight="1">
      <c r="A143" s="3"/>
      <c r="B143" s="2" t="s">
        <v>126</v>
      </c>
      <c r="C143" s="5">
        <v>43405</v>
      </c>
      <c r="D143" s="3" t="s">
        <v>262</v>
      </c>
      <c r="E143" s="3">
        <v>34550</v>
      </c>
      <c r="F143" s="3">
        <v>33000</v>
      </c>
      <c r="G143" s="49" t="s">
        <v>263</v>
      </c>
      <c r="H143" s="3"/>
      <c r="I143" s="3"/>
      <c r="J143" s="3"/>
      <c r="K143" s="3"/>
      <c r="L143" s="3">
        <v>459</v>
      </c>
      <c r="M143" s="1" t="s">
        <v>42</v>
      </c>
    </row>
    <row r="144" spans="1:13" ht="15.75" customHeight="1">
      <c r="A144" s="3"/>
      <c r="B144" s="2" t="s">
        <v>126</v>
      </c>
      <c r="C144" s="5">
        <v>43405</v>
      </c>
      <c r="D144" s="3" t="s">
        <v>262</v>
      </c>
      <c r="E144" s="3">
        <v>34550</v>
      </c>
      <c r="F144" s="3">
        <v>33000</v>
      </c>
      <c r="G144" s="49" t="s">
        <v>263</v>
      </c>
      <c r="H144" s="3"/>
      <c r="I144" s="3"/>
      <c r="J144" s="3"/>
      <c r="K144" s="3"/>
      <c r="L144" s="3">
        <v>458</v>
      </c>
      <c r="M144" s="1" t="s">
        <v>42</v>
      </c>
    </row>
    <row r="145" spans="1:13" ht="15.75" customHeight="1">
      <c r="A145" s="3"/>
      <c r="B145" s="2" t="s">
        <v>126</v>
      </c>
      <c r="C145" s="5">
        <v>43405</v>
      </c>
      <c r="D145" s="3" t="s">
        <v>49</v>
      </c>
      <c r="E145" s="3">
        <v>156020</v>
      </c>
      <c r="F145" s="3">
        <v>149000</v>
      </c>
      <c r="G145" s="49" t="s">
        <v>265</v>
      </c>
      <c r="H145" s="3"/>
      <c r="I145" s="3"/>
      <c r="J145" s="3"/>
      <c r="K145" s="3"/>
      <c r="L145" s="3">
        <v>886</v>
      </c>
      <c r="M145" s="1" t="s">
        <v>42</v>
      </c>
    </row>
    <row r="146" spans="1:13" ht="15.75" customHeight="1">
      <c r="A146" s="3"/>
      <c r="B146" s="2" t="s">
        <v>126</v>
      </c>
      <c r="C146" s="5">
        <v>43405</v>
      </c>
      <c r="D146" s="3" t="s">
        <v>266</v>
      </c>
      <c r="E146" s="3">
        <v>32460</v>
      </c>
      <c r="F146" s="3">
        <v>31000</v>
      </c>
      <c r="G146" s="49" t="s">
        <v>267</v>
      </c>
      <c r="H146" s="3"/>
      <c r="I146" s="3"/>
      <c r="J146" s="3"/>
      <c r="K146" s="3"/>
      <c r="L146" s="3">
        <v>125</v>
      </c>
      <c r="M146" s="1" t="s">
        <v>42</v>
      </c>
    </row>
    <row r="147" spans="1:13" ht="15.75" customHeight="1">
      <c r="A147" s="3"/>
      <c r="B147" s="2" t="s">
        <v>126</v>
      </c>
      <c r="C147" s="5">
        <v>43405</v>
      </c>
      <c r="D147" s="3" t="s">
        <v>273</v>
      </c>
      <c r="E147" s="3">
        <v>15720</v>
      </c>
      <c r="F147" s="3">
        <v>15000</v>
      </c>
      <c r="G147" s="49" t="s">
        <v>267</v>
      </c>
      <c r="H147" s="3"/>
      <c r="I147" s="3"/>
      <c r="J147" s="3"/>
      <c r="K147" s="3"/>
      <c r="L147" s="3">
        <v>8</v>
      </c>
      <c r="M147" s="1" t="s">
        <v>42</v>
      </c>
    </row>
    <row r="148" spans="1:13" ht="15.75" customHeight="1">
      <c r="A148" s="3"/>
      <c r="B148" s="2" t="s">
        <v>126</v>
      </c>
      <c r="C148" s="5">
        <v>43405</v>
      </c>
      <c r="D148" s="3" t="s">
        <v>274</v>
      </c>
      <c r="E148" s="3">
        <v>47120</v>
      </c>
      <c r="F148" s="3">
        <v>45000</v>
      </c>
      <c r="G148" s="49" t="s">
        <v>267</v>
      </c>
      <c r="H148" s="3"/>
      <c r="I148" s="3"/>
      <c r="J148" s="3"/>
      <c r="K148" s="3"/>
      <c r="L148" s="3">
        <v>772</v>
      </c>
      <c r="M148" s="1" t="s">
        <v>42</v>
      </c>
    </row>
    <row r="149" spans="1:13" ht="15.75" customHeight="1">
      <c r="A149" s="3"/>
      <c r="B149" s="2" t="s">
        <v>126</v>
      </c>
      <c r="C149" s="5">
        <v>43405</v>
      </c>
      <c r="D149" s="3" t="s">
        <v>275</v>
      </c>
      <c r="E149" s="3">
        <v>54450</v>
      </c>
      <c r="F149" s="3">
        <v>52000</v>
      </c>
      <c r="G149" s="49" t="s">
        <v>249</v>
      </c>
      <c r="H149" s="3"/>
      <c r="I149" s="3"/>
      <c r="J149" s="3"/>
      <c r="K149" s="3"/>
      <c r="L149" s="3">
        <v>175</v>
      </c>
      <c r="M149" s="1" t="s">
        <v>42</v>
      </c>
    </row>
    <row r="150" spans="1:13" ht="15.75" customHeight="1">
      <c r="A150" s="3"/>
      <c r="B150" s="2" t="s">
        <v>126</v>
      </c>
      <c r="C150" s="5">
        <v>43405</v>
      </c>
      <c r="D150" s="3" t="s">
        <v>276</v>
      </c>
      <c r="E150" s="3">
        <v>31420</v>
      </c>
      <c r="F150" s="3">
        <v>30000</v>
      </c>
      <c r="G150" s="49" t="s">
        <v>249</v>
      </c>
      <c r="H150" s="3"/>
      <c r="I150" s="3"/>
      <c r="J150" s="3"/>
      <c r="K150" s="3"/>
      <c r="L150" s="2" t="s">
        <v>277</v>
      </c>
      <c r="M150" s="1" t="s">
        <v>42</v>
      </c>
    </row>
    <row r="151" spans="1:13" ht="15.75" customHeight="1">
      <c r="A151" s="3"/>
      <c r="B151" s="2" t="s">
        <v>126</v>
      </c>
      <c r="C151" s="5">
        <v>43405</v>
      </c>
      <c r="D151" s="3" t="s">
        <v>278</v>
      </c>
      <c r="E151" s="3">
        <v>61780</v>
      </c>
      <c r="F151" s="3">
        <v>59000</v>
      </c>
      <c r="G151" s="49" t="s">
        <v>249</v>
      </c>
      <c r="H151" s="3"/>
      <c r="I151" s="3"/>
      <c r="J151" s="3"/>
      <c r="K151" s="3"/>
      <c r="L151" s="2">
        <v>168</v>
      </c>
      <c r="M151" s="1" t="s">
        <v>42</v>
      </c>
    </row>
    <row r="152" spans="1:13" ht="15.75" customHeight="1">
      <c r="A152" s="3"/>
      <c r="B152" s="2" t="s">
        <v>126</v>
      </c>
      <c r="C152" s="56">
        <v>43406</v>
      </c>
      <c r="D152" s="3" t="s">
        <v>279</v>
      </c>
      <c r="E152" s="3">
        <v>54450</v>
      </c>
      <c r="F152" s="3">
        <v>52000</v>
      </c>
      <c r="G152" s="49" t="s">
        <v>249</v>
      </c>
      <c r="H152" s="3"/>
      <c r="I152" s="3"/>
      <c r="J152" s="3"/>
      <c r="K152" s="3"/>
      <c r="L152" s="3">
        <v>324</v>
      </c>
      <c r="M152" s="1" t="s">
        <v>42</v>
      </c>
    </row>
    <row r="153" spans="1:13" ht="15.75" customHeight="1">
      <c r="A153" s="3"/>
      <c r="B153" s="2" t="s">
        <v>126</v>
      </c>
      <c r="C153" s="5">
        <v>43406</v>
      </c>
      <c r="D153" s="3" t="s">
        <v>279</v>
      </c>
      <c r="E153" s="3">
        <v>47120</v>
      </c>
      <c r="F153" s="3">
        <v>45000</v>
      </c>
      <c r="G153" s="49" t="s">
        <v>249</v>
      </c>
      <c r="H153" s="3"/>
      <c r="I153" s="3"/>
      <c r="J153" s="3"/>
      <c r="K153" s="3"/>
      <c r="L153" s="3">
        <v>325</v>
      </c>
      <c r="M153" s="1" t="s">
        <v>42</v>
      </c>
    </row>
    <row r="154" spans="1:13" ht="15.75" customHeight="1">
      <c r="A154" s="3"/>
      <c r="B154" s="2" t="s">
        <v>126</v>
      </c>
      <c r="C154" s="5">
        <v>43406</v>
      </c>
      <c r="D154" s="3" t="s">
        <v>281</v>
      </c>
      <c r="E154" s="3">
        <v>14660</v>
      </c>
      <c r="F154" s="3">
        <v>14000</v>
      </c>
      <c r="G154" s="49" t="s">
        <v>249</v>
      </c>
      <c r="H154" s="3"/>
      <c r="I154" s="3"/>
      <c r="J154" s="3"/>
      <c r="K154" s="3"/>
      <c r="L154" s="3">
        <v>271</v>
      </c>
      <c r="M154" s="1" t="s">
        <v>42</v>
      </c>
    </row>
    <row r="155" spans="1:13" ht="15.75" customHeight="1">
      <c r="A155" s="3"/>
      <c r="B155" s="2" t="s">
        <v>126</v>
      </c>
      <c r="C155" s="5">
        <v>43406</v>
      </c>
      <c r="D155" s="3" t="s">
        <v>282</v>
      </c>
      <c r="E155" s="3">
        <v>64930</v>
      </c>
      <c r="F155" s="3">
        <v>62000</v>
      </c>
      <c r="G155" s="49" t="s">
        <v>265</v>
      </c>
      <c r="H155" s="3"/>
      <c r="I155" s="3"/>
      <c r="J155" s="3"/>
      <c r="K155" s="3"/>
      <c r="L155" s="3">
        <v>264</v>
      </c>
      <c r="M155" s="1" t="s">
        <v>42</v>
      </c>
    </row>
    <row r="156" spans="1:13" ht="15.75" customHeight="1">
      <c r="A156" s="3"/>
      <c r="B156" s="2" t="s">
        <v>126</v>
      </c>
      <c r="C156" s="5">
        <v>43406</v>
      </c>
      <c r="D156" s="3" t="s">
        <v>283</v>
      </c>
      <c r="E156" s="3">
        <v>24080</v>
      </c>
      <c r="F156" s="3">
        <v>23000</v>
      </c>
      <c r="G156" s="49" t="s">
        <v>263</v>
      </c>
      <c r="H156" s="3"/>
      <c r="I156" s="3"/>
      <c r="J156" s="3"/>
      <c r="K156" s="3"/>
      <c r="L156" s="3">
        <v>599</v>
      </c>
      <c r="M156" s="1" t="s">
        <v>42</v>
      </c>
    </row>
    <row r="157" spans="1:13" ht="15.75" customHeight="1">
      <c r="A157" s="3"/>
      <c r="B157" s="2" t="s">
        <v>126</v>
      </c>
      <c r="C157" s="5">
        <v>43406</v>
      </c>
      <c r="D157" s="3" t="s">
        <v>284</v>
      </c>
      <c r="E157" s="3">
        <v>52360</v>
      </c>
      <c r="F157" s="3">
        <v>50000</v>
      </c>
      <c r="G157" s="49" t="s">
        <v>249</v>
      </c>
      <c r="H157" s="3"/>
      <c r="I157" s="3"/>
      <c r="J157" s="3"/>
      <c r="K157" s="3"/>
      <c r="L157" s="3">
        <v>1281</v>
      </c>
      <c r="M157" s="1" t="s">
        <v>42</v>
      </c>
    </row>
    <row r="158" spans="1:13" ht="15.75" customHeight="1">
      <c r="A158" s="3"/>
      <c r="B158" s="2" t="s">
        <v>126</v>
      </c>
      <c r="C158" s="5">
        <v>43406</v>
      </c>
      <c r="D158" s="3" t="s">
        <v>193</v>
      </c>
      <c r="E158" s="3">
        <v>52360</v>
      </c>
      <c r="F158" s="3">
        <v>50000</v>
      </c>
      <c r="G158" s="49" t="s">
        <v>263</v>
      </c>
      <c r="H158" s="3"/>
      <c r="I158" s="3"/>
      <c r="J158" s="3"/>
      <c r="K158" s="3"/>
      <c r="L158" s="3">
        <v>152</v>
      </c>
      <c r="M158" s="1" t="s">
        <v>42</v>
      </c>
    </row>
    <row r="159" spans="1:13" ht="15.75" customHeight="1">
      <c r="A159" s="3"/>
      <c r="B159" s="2" t="s">
        <v>126</v>
      </c>
      <c r="C159" s="5">
        <v>43406</v>
      </c>
      <c r="D159" s="3" t="s">
        <v>285</v>
      </c>
      <c r="E159" s="3">
        <v>60730</v>
      </c>
      <c r="F159" s="3">
        <v>58000</v>
      </c>
      <c r="G159" s="49" t="s">
        <v>263</v>
      </c>
      <c r="H159" s="3"/>
      <c r="I159" s="3"/>
      <c r="J159" s="3"/>
      <c r="K159" s="3"/>
      <c r="L159" s="3">
        <v>53</v>
      </c>
      <c r="M159" s="1" t="s">
        <v>42</v>
      </c>
    </row>
    <row r="160" spans="1:13" ht="15.75" customHeight="1">
      <c r="A160" s="3"/>
      <c r="B160" s="2" t="s">
        <v>126</v>
      </c>
      <c r="C160" s="5">
        <v>43406</v>
      </c>
      <c r="D160" s="3" t="s">
        <v>286</v>
      </c>
      <c r="E160" s="3">
        <v>64920</v>
      </c>
      <c r="F160" s="3">
        <v>62000</v>
      </c>
      <c r="G160" s="49" t="s">
        <v>249</v>
      </c>
      <c r="H160" s="3"/>
      <c r="I160" s="3"/>
      <c r="J160" s="3"/>
      <c r="K160" s="3"/>
      <c r="L160" s="3">
        <v>915</v>
      </c>
      <c r="M160" s="1" t="s">
        <v>42</v>
      </c>
    </row>
    <row r="161" spans="1:13" ht="15.75" customHeight="1">
      <c r="A161" s="3"/>
      <c r="B161" s="2" t="s">
        <v>126</v>
      </c>
      <c r="C161" s="5">
        <v>43406</v>
      </c>
      <c r="D161" s="3" t="s">
        <v>287</v>
      </c>
      <c r="E161" s="3">
        <v>47120</v>
      </c>
      <c r="F161" s="3">
        <v>40000</v>
      </c>
      <c r="G161" s="49" t="s">
        <v>249</v>
      </c>
      <c r="H161" s="3"/>
      <c r="I161" s="3"/>
      <c r="J161" s="3"/>
      <c r="K161" s="3"/>
      <c r="L161" s="3">
        <v>369</v>
      </c>
      <c r="M161" s="1" t="s">
        <v>42</v>
      </c>
    </row>
    <row r="162" spans="1:13" ht="15.75" customHeight="1">
      <c r="A162" s="58"/>
      <c r="B162" s="2" t="s">
        <v>126</v>
      </c>
      <c r="C162" s="56">
        <v>43410</v>
      </c>
      <c r="D162" s="3" t="s">
        <v>289</v>
      </c>
      <c r="E162" s="3">
        <v>89950</v>
      </c>
      <c r="F162" s="3">
        <v>85000</v>
      </c>
      <c r="G162" s="49" t="s">
        <v>39</v>
      </c>
      <c r="H162" s="3"/>
      <c r="I162" s="3"/>
      <c r="J162" s="3"/>
      <c r="K162" s="3"/>
      <c r="L162" s="3">
        <v>305</v>
      </c>
      <c r="M162" s="1" t="s">
        <v>42</v>
      </c>
    </row>
    <row r="163" spans="1:13" ht="15.75" customHeight="1">
      <c r="A163" s="58"/>
      <c r="B163" s="2" t="s">
        <v>126</v>
      </c>
      <c r="C163" s="5">
        <v>43410</v>
      </c>
      <c r="D163" s="3" t="s">
        <v>290</v>
      </c>
      <c r="E163" s="3">
        <v>66670</v>
      </c>
      <c r="F163" s="3">
        <v>63000</v>
      </c>
      <c r="G163" s="49" t="s">
        <v>291</v>
      </c>
      <c r="H163" s="3"/>
      <c r="I163" s="3"/>
      <c r="J163" s="3"/>
      <c r="K163" s="3"/>
      <c r="L163" s="3">
        <v>95</v>
      </c>
      <c r="M163" s="1" t="s">
        <v>42</v>
      </c>
    </row>
    <row r="164" spans="1:13" ht="15.75" customHeight="1">
      <c r="A164" s="58"/>
      <c r="B164" s="2" t="s">
        <v>126</v>
      </c>
      <c r="C164" s="5">
        <v>43410</v>
      </c>
      <c r="D164" s="3" t="s">
        <v>292</v>
      </c>
      <c r="E164" s="3">
        <v>107930</v>
      </c>
      <c r="F164" s="3">
        <v>102000</v>
      </c>
      <c r="G164" s="49" t="s">
        <v>293</v>
      </c>
      <c r="H164" s="3"/>
      <c r="I164" s="3"/>
      <c r="J164" s="3"/>
      <c r="K164" s="3"/>
      <c r="L164" s="3">
        <v>56</v>
      </c>
      <c r="M164" s="1" t="s">
        <v>42</v>
      </c>
    </row>
    <row r="165" spans="1:13" ht="15.75" customHeight="1">
      <c r="A165" s="58"/>
      <c r="B165" s="2" t="s">
        <v>126</v>
      </c>
      <c r="C165" s="5">
        <v>43410</v>
      </c>
      <c r="D165" s="3" t="s">
        <v>294</v>
      </c>
      <c r="E165" s="3">
        <v>26450</v>
      </c>
      <c r="F165" s="3">
        <v>25000</v>
      </c>
      <c r="G165" s="49" t="s">
        <v>291</v>
      </c>
      <c r="H165" s="3"/>
      <c r="I165" s="3"/>
      <c r="J165" s="3"/>
      <c r="K165" s="3"/>
      <c r="L165" s="3">
        <v>640</v>
      </c>
      <c r="M165" s="1" t="s">
        <v>42</v>
      </c>
    </row>
    <row r="166" spans="1:13" ht="15.75" customHeight="1">
      <c r="A166" s="58"/>
      <c r="B166" s="2" t="s">
        <v>126</v>
      </c>
      <c r="C166" s="5">
        <v>43410</v>
      </c>
      <c r="D166" s="3" t="s">
        <v>295</v>
      </c>
      <c r="E166" s="3">
        <v>3180</v>
      </c>
      <c r="F166" s="3">
        <v>3000</v>
      </c>
      <c r="G166" s="49" t="s">
        <v>291</v>
      </c>
      <c r="H166" s="3"/>
      <c r="I166" s="3"/>
      <c r="J166" s="3"/>
      <c r="K166" s="3"/>
      <c r="L166" s="3">
        <v>158</v>
      </c>
      <c r="M166" s="1" t="s">
        <v>42</v>
      </c>
    </row>
    <row r="167" spans="1:13" ht="15.75" customHeight="1">
      <c r="A167" s="3"/>
      <c r="B167" s="2" t="s">
        <v>297</v>
      </c>
      <c r="C167" s="56">
        <v>43412</v>
      </c>
      <c r="D167" s="61" t="s">
        <v>298</v>
      </c>
      <c r="E167" s="3">
        <v>157446</v>
      </c>
      <c r="F167" s="3">
        <v>148000</v>
      </c>
      <c r="G167" s="3" t="s">
        <v>299</v>
      </c>
      <c r="H167" s="3"/>
      <c r="I167" s="3"/>
      <c r="J167" s="3"/>
      <c r="K167" s="3"/>
      <c r="L167" s="3">
        <v>1604</v>
      </c>
      <c r="M167" s="1" t="s">
        <v>42</v>
      </c>
    </row>
    <row r="168" spans="1:13" ht="15.75" customHeight="1">
      <c r="A168" s="3"/>
      <c r="B168" s="2" t="s">
        <v>297</v>
      </c>
      <c r="C168" s="47">
        <v>43417</v>
      </c>
      <c r="D168" s="3" t="s">
        <v>300</v>
      </c>
      <c r="E168" s="3">
        <v>61780</v>
      </c>
      <c r="F168" s="3">
        <v>59000</v>
      </c>
      <c r="G168" s="3" t="s">
        <v>301</v>
      </c>
      <c r="H168" s="3"/>
      <c r="I168" s="3"/>
      <c r="J168" s="3"/>
      <c r="K168" s="3"/>
      <c r="L168" s="3">
        <v>172</v>
      </c>
      <c r="M168" s="1" t="s">
        <v>42</v>
      </c>
    </row>
    <row r="169" spans="1:13" ht="15.75" customHeight="1">
      <c r="A169" s="3"/>
      <c r="B169" s="2" t="s">
        <v>297</v>
      </c>
      <c r="C169" s="35">
        <v>43417</v>
      </c>
      <c r="D169" s="3" t="s">
        <v>302</v>
      </c>
      <c r="E169" s="3">
        <v>87960</v>
      </c>
      <c r="F169" s="3">
        <v>84000</v>
      </c>
      <c r="G169" s="3" t="s">
        <v>301</v>
      </c>
      <c r="H169" s="3"/>
      <c r="I169" s="3"/>
      <c r="J169" s="3"/>
      <c r="K169" s="3"/>
      <c r="L169" s="3">
        <v>950</v>
      </c>
      <c r="M169" s="1" t="s">
        <v>42</v>
      </c>
    </row>
    <row r="170" spans="1:13" ht="15.75" customHeight="1">
      <c r="A170" s="3"/>
      <c r="B170" s="2" t="s">
        <v>297</v>
      </c>
      <c r="C170" s="35">
        <v>43417</v>
      </c>
      <c r="D170" s="3" t="s">
        <v>303</v>
      </c>
      <c r="E170" s="3">
        <v>37700</v>
      </c>
      <c r="F170" s="3">
        <v>36000</v>
      </c>
      <c r="G170" s="3" t="s">
        <v>301</v>
      </c>
      <c r="H170" s="3"/>
      <c r="I170" s="3"/>
      <c r="J170" s="3"/>
      <c r="K170" s="3"/>
      <c r="L170" s="3">
        <v>53</v>
      </c>
      <c r="M170" s="1" t="s">
        <v>42</v>
      </c>
    </row>
    <row r="171" spans="1:13" ht="15.75" customHeight="1">
      <c r="A171" s="58"/>
      <c r="B171" s="2" t="s">
        <v>297</v>
      </c>
      <c r="C171" s="35">
        <v>43417</v>
      </c>
      <c r="D171" s="3" t="s">
        <v>304</v>
      </c>
      <c r="E171" s="3">
        <v>18842</v>
      </c>
      <c r="F171" s="3">
        <v>18000</v>
      </c>
      <c r="G171" s="3" t="s">
        <v>301</v>
      </c>
      <c r="H171" s="3"/>
      <c r="I171" s="3"/>
      <c r="J171" s="3"/>
      <c r="K171" s="3"/>
      <c r="L171" s="3">
        <v>798</v>
      </c>
      <c r="M171" s="1" t="s">
        <v>42</v>
      </c>
    </row>
    <row r="172" spans="1:13" ht="15.75" customHeight="1">
      <c r="A172" s="3"/>
      <c r="B172" s="2" t="s">
        <v>126</v>
      </c>
      <c r="C172" s="63">
        <v>43423</v>
      </c>
      <c r="D172" s="3" t="s">
        <v>308</v>
      </c>
      <c r="E172" s="3">
        <v>74070</v>
      </c>
      <c r="F172" s="3">
        <v>70000</v>
      </c>
      <c r="G172" s="3" t="s">
        <v>309</v>
      </c>
      <c r="H172" s="3"/>
      <c r="I172" s="3"/>
      <c r="J172" s="3"/>
      <c r="K172" s="3"/>
      <c r="L172" s="2" t="s">
        <v>310</v>
      </c>
      <c r="M172" s="1" t="s">
        <v>42</v>
      </c>
    </row>
    <row r="173" spans="1:13" ht="15.75" customHeight="1">
      <c r="A173" s="3"/>
      <c r="B173" s="2" t="s">
        <v>126</v>
      </c>
      <c r="C173" s="64">
        <v>43423</v>
      </c>
      <c r="D173" s="3" t="s">
        <v>311</v>
      </c>
      <c r="E173" s="3">
        <v>15870</v>
      </c>
      <c r="F173" s="3">
        <v>15000</v>
      </c>
      <c r="G173" s="3" t="s">
        <v>309</v>
      </c>
      <c r="H173" s="3"/>
      <c r="I173" s="3"/>
      <c r="J173" s="3"/>
      <c r="K173" s="3"/>
      <c r="L173" s="3">
        <v>48</v>
      </c>
      <c r="M173" s="1" t="s">
        <v>42</v>
      </c>
    </row>
    <row r="174" spans="1:13" ht="15.75" customHeight="1">
      <c r="A174" s="3"/>
      <c r="B174" s="2" t="s">
        <v>126</v>
      </c>
      <c r="C174" s="64">
        <v>43423</v>
      </c>
      <c r="D174" s="3" t="s">
        <v>312</v>
      </c>
      <c r="E174" s="3">
        <v>142860</v>
      </c>
      <c r="F174" s="3">
        <v>135000</v>
      </c>
      <c r="G174" s="3" t="s">
        <v>309</v>
      </c>
      <c r="H174" s="3"/>
      <c r="I174" s="3"/>
      <c r="J174" s="3"/>
      <c r="K174" s="3"/>
      <c r="L174" s="3">
        <v>322</v>
      </c>
      <c r="M174" s="1" t="s">
        <v>42</v>
      </c>
    </row>
    <row r="175" spans="1:13" ht="15.75" customHeight="1">
      <c r="A175" s="3"/>
      <c r="B175" s="2" t="s">
        <v>126</v>
      </c>
      <c r="C175" s="35">
        <v>43423</v>
      </c>
      <c r="D175" s="3" t="s">
        <v>313</v>
      </c>
      <c r="E175" s="3">
        <v>19050</v>
      </c>
      <c r="F175" s="3">
        <v>18000</v>
      </c>
      <c r="G175" s="3" t="s">
        <v>309</v>
      </c>
      <c r="H175" s="3"/>
      <c r="I175" s="3"/>
      <c r="J175" s="3"/>
      <c r="K175" s="3"/>
      <c r="L175" s="3">
        <v>65</v>
      </c>
      <c r="M175" s="1" t="s">
        <v>42</v>
      </c>
    </row>
    <row r="176" spans="1:13" ht="15.75" customHeight="1">
      <c r="A176" s="3"/>
      <c r="B176" s="2" t="s">
        <v>126</v>
      </c>
      <c r="C176" s="35">
        <v>43423</v>
      </c>
      <c r="D176" s="3" t="s">
        <v>314</v>
      </c>
      <c r="E176" s="3">
        <v>13760</v>
      </c>
      <c r="F176" s="3">
        <v>13000</v>
      </c>
      <c r="G176" s="3" t="s">
        <v>309</v>
      </c>
      <c r="H176" s="3"/>
      <c r="I176" s="3"/>
      <c r="J176" s="3"/>
      <c r="K176" s="3"/>
      <c r="L176" s="3">
        <v>112</v>
      </c>
      <c r="M176" s="1" t="s">
        <v>42</v>
      </c>
    </row>
    <row r="177" spans="1:13" ht="15.75" customHeight="1">
      <c r="A177" s="3"/>
      <c r="B177" s="2" t="s">
        <v>126</v>
      </c>
      <c r="C177" s="47">
        <v>43426</v>
      </c>
      <c r="D177" s="3" t="s">
        <v>315</v>
      </c>
      <c r="E177" s="3">
        <v>26450</v>
      </c>
      <c r="F177" s="3">
        <v>25000</v>
      </c>
      <c r="G177" s="3" t="s">
        <v>309</v>
      </c>
      <c r="H177" s="3"/>
      <c r="I177" s="3"/>
      <c r="J177" s="3"/>
      <c r="K177" s="3"/>
      <c r="L177" s="3">
        <v>54</v>
      </c>
      <c r="M177" s="1" t="s">
        <v>42</v>
      </c>
    </row>
    <row r="178" spans="1:13" ht="15.75" customHeight="1">
      <c r="A178" s="3"/>
      <c r="B178" s="2" t="s">
        <v>126</v>
      </c>
      <c r="C178" s="35">
        <v>43426</v>
      </c>
      <c r="D178" s="3" t="s">
        <v>318</v>
      </c>
      <c r="E178" s="3">
        <v>49730</v>
      </c>
      <c r="F178" s="3">
        <v>47000</v>
      </c>
      <c r="G178" s="3" t="s">
        <v>309</v>
      </c>
      <c r="H178" s="3"/>
      <c r="I178" s="3"/>
      <c r="J178" s="3"/>
      <c r="K178" s="3"/>
      <c r="L178" s="3">
        <v>794</v>
      </c>
      <c r="M178" s="1" t="s">
        <v>42</v>
      </c>
    </row>
    <row r="179" spans="1:13" ht="15.75" customHeight="1">
      <c r="A179" s="3"/>
      <c r="B179" s="2" t="s">
        <v>126</v>
      </c>
      <c r="C179" s="35">
        <v>43426</v>
      </c>
      <c r="D179" s="3" t="s">
        <v>323</v>
      </c>
      <c r="E179" s="3">
        <v>25400</v>
      </c>
      <c r="F179" s="3">
        <v>24000</v>
      </c>
      <c r="G179" s="3" t="s">
        <v>309</v>
      </c>
      <c r="H179" s="3"/>
      <c r="I179" s="3"/>
      <c r="J179" s="3"/>
      <c r="K179" s="3"/>
      <c r="L179" s="3">
        <v>12</v>
      </c>
      <c r="M179" s="1" t="s">
        <v>42</v>
      </c>
    </row>
    <row r="180" spans="1:13" ht="15.75" customHeight="1">
      <c r="A180" s="3"/>
      <c r="B180" s="2" t="s">
        <v>126</v>
      </c>
      <c r="C180" s="35">
        <v>43426</v>
      </c>
      <c r="D180" s="3" t="s">
        <v>247</v>
      </c>
      <c r="E180" s="3">
        <v>62430</v>
      </c>
      <c r="F180" s="3">
        <v>59000</v>
      </c>
      <c r="G180" s="3" t="s">
        <v>309</v>
      </c>
      <c r="H180" s="3"/>
      <c r="I180" s="3"/>
      <c r="J180" s="3"/>
      <c r="K180" s="3"/>
      <c r="L180" s="3">
        <v>56</v>
      </c>
      <c r="M180" s="1" t="s">
        <v>42</v>
      </c>
    </row>
    <row r="181" spans="1:13" ht="15.75" customHeight="1">
      <c r="A181" s="3"/>
      <c r="B181" s="2" t="s">
        <v>126</v>
      </c>
      <c r="C181" s="35">
        <v>43426</v>
      </c>
      <c r="D181" s="3" t="s">
        <v>325</v>
      </c>
      <c r="E181" s="3">
        <v>53970</v>
      </c>
      <c r="F181" s="3">
        <v>51000</v>
      </c>
      <c r="G181" s="3" t="s">
        <v>309</v>
      </c>
      <c r="H181" s="3"/>
      <c r="I181" s="3"/>
      <c r="J181" s="3"/>
      <c r="K181" s="3"/>
      <c r="L181" s="3">
        <v>144</v>
      </c>
      <c r="M181" s="1" t="s">
        <v>42</v>
      </c>
    </row>
    <row r="182" spans="1:13" ht="15.75" customHeight="1">
      <c r="A182" s="3"/>
      <c r="B182" s="2" t="s">
        <v>126</v>
      </c>
      <c r="C182" s="35">
        <v>43426</v>
      </c>
      <c r="D182" s="3" t="s">
        <v>326</v>
      </c>
      <c r="E182" s="3">
        <v>84660</v>
      </c>
      <c r="F182" s="3">
        <v>80000</v>
      </c>
      <c r="G182" s="3" t="s">
        <v>309</v>
      </c>
      <c r="H182" s="3"/>
      <c r="I182" s="3"/>
      <c r="J182" s="3"/>
      <c r="K182" s="3"/>
      <c r="L182" s="3">
        <v>206</v>
      </c>
      <c r="M182" s="1" t="s">
        <v>42</v>
      </c>
    </row>
    <row r="183" spans="1:13" ht="15.75" customHeight="1">
      <c r="A183" s="3"/>
      <c r="B183" s="2" t="s">
        <v>126</v>
      </c>
      <c r="C183" s="35">
        <v>43426</v>
      </c>
      <c r="D183" s="3" t="s">
        <v>327</v>
      </c>
      <c r="E183" s="3">
        <v>45500</v>
      </c>
      <c r="F183" s="3">
        <v>43000</v>
      </c>
      <c r="G183" s="3" t="s">
        <v>309</v>
      </c>
      <c r="H183" s="3"/>
      <c r="I183" s="3"/>
      <c r="J183" s="3"/>
      <c r="K183" s="3"/>
      <c r="L183" s="3">
        <v>154</v>
      </c>
      <c r="M183" s="1" t="s">
        <v>42</v>
      </c>
    </row>
    <row r="184" spans="1:13" ht="15.75" customHeight="1">
      <c r="A184" s="3"/>
      <c r="B184" s="2" t="s">
        <v>126</v>
      </c>
      <c r="C184" s="35">
        <v>43426</v>
      </c>
      <c r="D184" s="3" t="s">
        <v>328</v>
      </c>
      <c r="E184" s="3">
        <v>24340</v>
      </c>
      <c r="F184" s="3">
        <v>23000</v>
      </c>
      <c r="G184" s="3" t="s">
        <v>309</v>
      </c>
      <c r="H184" s="3"/>
      <c r="I184" s="3"/>
      <c r="J184" s="3"/>
      <c r="K184" s="3"/>
      <c r="L184" s="3">
        <v>107</v>
      </c>
      <c r="M184" s="1" t="s">
        <v>42</v>
      </c>
    </row>
    <row r="185" spans="1:13" ht="15.75" customHeight="1">
      <c r="A185" s="3"/>
      <c r="B185" s="2" t="s">
        <v>126</v>
      </c>
      <c r="C185" s="35">
        <v>43426</v>
      </c>
      <c r="D185" s="3" t="s">
        <v>329</v>
      </c>
      <c r="E185" s="3">
        <v>49740</v>
      </c>
      <c r="F185" s="3">
        <v>47000</v>
      </c>
      <c r="G185" s="3" t="s">
        <v>309</v>
      </c>
      <c r="H185" s="3"/>
      <c r="I185" s="3"/>
      <c r="J185" s="3"/>
      <c r="K185" s="3"/>
      <c r="L185" s="3">
        <v>167</v>
      </c>
      <c r="M185" s="1" t="s">
        <v>42</v>
      </c>
    </row>
    <row r="186" spans="1:13" ht="15.75" customHeight="1">
      <c r="A186" s="3"/>
      <c r="B186" s="2" t="s">
        <v>126</v>
      </c>
      <c r="C186" s="47">
        <v>43430</v>
      </c>
      <c r="D186" s="3" t="s">
        <v>331</v>
      </c>
      <c r="E186" s="3">
        <v>20100</v>
      </c>
      <c r="F186" s="3">
        <v>19000</v>
      </c>
      <c r="G186" s="3" t="s">
        <v>309</v>
      </c>
      <c r="H186" s="3"/>
      <c r="I186" s="3"/>
      <c r="J186" s="3"/>
      <c r="K186" s="3"/>
      <c r="L186" s="3">
        <v>110</v>
      </c>
      <c r="M186" s="1" t="s">
        <v>42</v>
      </c>
    </row>
    <row r="187" spans="1:13" ht="15.75" customHeight="1">
      <c r="A187" s="3"/>
      <c r="B187" s="2" t="s">
        <v>126</v>
      </c>
      <c r="C187" s="35">
        <v>43430</v>
      </c>
      <c r="D187" s="3" t="s">
        <v>332</v>
      </c>
      <c r="E187" s="3">
        <v>73010</v>
      </c>
      <c r="F187" s="3">
        <v>69000</v>
      </c>
      <c r="G187" s="3" t="s">
        <v>309</v>
      </c>
      <c r="H187" s="3"/>
      <c r="I187" s="3"/>
      <c r="J187" s="3"/>
      <c r="K187" s="3"/>
      <c r="L187" s="3">
        <v>1</v>
      </c>
      <c r="M187" s="1" t="s">
        <v>42</v>
      </c>
    </row>
    <row r="188" spans="1:13" ht="15.75" customHeight="1">
      <c r="A188" s="3"/>
      <c r="B188" s="2" t="s">
        <v>126</v>
      </c>
      <c r="C188" s="35">
        <v>43430</v>
      </c>
      <c r="D188" s="3" t="s">
        <v>333</v>
      </c>
      <c r="E188" s="3">
        <v>56090</v>
      </c>
      <c r="F188" s="3">
        <v>53000</v>
      </c>
      <c r="G188" s="3" t="s">
        <v>309</v>
      </c>
      <c r="H188" s="3"/>
      <c r="I188" s="3"/>
      <c r="J188" s="3"/>
      <c r="K188" s="3"/>
      <c r="L188" s="3">
        <v>846</v>
      </c>
      <c r="M188" s="1" t="s">
        <v>42</v>
      </c>
    </row>
    <row r="189" spans="1:13" ht="15.75" customHeight="1">
      <c r="A189" s="3"/>
      <c r="B189" s="2" t="s">
        <v>126</v>
      </c>
      <c r="C189" s="35">
        <v>43430</v>
      </c>
      <c r="D189" s="3" t="s">
        <v>334</v>
      </c>
      <c r="E189" s="3">
        <v>179890</v>
      </c>
      <c r="F189" s="3">
        <v>170000</v>
      </c>
      <c r="G189" s="3" t="s">
        <v>309</v>
      </c>
      <c r="H189" s="3"/>
      <c r="I189" s="3"/>
      <c r="J189" s="3"/>
      <c r="K189" s="3"/>
      <c r="L189" s="3">
        <v>170</v>
      </c>
      <c r="M189" s="1" t="s">
        <v>42</v>
      </c>
    </row>
    <row r="190" spans="1:13" ht="15.75" customHeight="1">
      <c r="A190" s="3"/>
      <c r="B190" s="2" t="s">
        <v>126</v>
      </c>
      <c r="C190" s="35">
        <v>43430</v>
      </c>
      <c r="D190" s="3" t="s">
        <v>335</v>
      </c>
      <c r="E190" s="3">
        <v>76200</v>
      </c>
      <c r="F190" s="3">
        <v>72000</v>
      </c>
      <c r="G190" s="3" t="s">
        <v>309</v>
      </c>
      <c r="H190" s="3"/>
      <c r="I190" s="3"/>
      <c r="J190" s="3"/>
      <c r="K190" s="3"/>
      <c r="L190" s="2" t="s">
        <v>336</v>
      </c>
      <c r="M190" s="1" t="s">
        <v>42</v>
      </c>
    </row>
    <row r="191" spans="1:13" ht="15.75" customHeight="1">
      <c r="A191" s="3"/>
      <c r="B191" s="2" t="s">
        <v>126</v>
      </c>
      <c r="C191" s="35">
        <v>43430</v>
      </c>
      <c r="D191" s="3" t="s">
        <v>337</v>
      </c>
      <c r="E191" s="3">
        <v>74070</v>
      </c>
      <c r="F191" s="3">
        <v>70000</v>
      </c>
      <c r="G191" s="3" t="s">
        <v>309</v>
      </c>
      <c r="H191" s="3"/>
      <c r="I191" s="3"/>
      <c r="J191" s="3"/>
      <c r="K191" s="3"/>
      <c r="L191" s="3">
        <v>98</v>
      </c>
      <c r="M191" s="1" t="s">
        <v>42</v>
      </c>
    </row>
    <row r="192" spans="1:13" ht="15.75" customHeight="1">
      <c r="A192" s="3"/>
      <c r="B192" s="2" t="s">
        <v>126</v>
      </c>
      <c r="C192" s="47">
        <v>43431</v>
      </c>
      <c r="D192" s="3" t="s">
        <v>338</v>
      </c>
      <c r="E192" s="3">
        <v>56090</v>
      </c>
      <c r="F192" s="3">
        <v>53000</v>
      </c>
      <c r="G192" s="3" t="s">
        <v>309</v>
      </c>
      <c r="H192" s="3"/>
      <c r="I192" s="3"/>
      <c r="J192" s="3"/>
      <c r="K192" s="3"/>
      <c r="L192" s="3">
        <v>59</v>
      </c>
      <c r="M192" s="1" t="s">
        <v>42</v>
      </c>
    </row>
    <row r="193" spans="1:13" ht="15.75" customHeight="1">
      <c r="A193" s="3"/>
      <c r="B193" s="2" t="s">
        <v>126</v>
      </c>
      <c r="C193" s="35">
        <v>43431</v>
      </c>
      <c r="D193" s="3" t="s">
        <v>339</v>
      </c>
      <c r="E193" s="3">
        <v>73010</v>
      </c>
      <c r="F193" s="3">
        <v>69000</v>
      </c>
      <c r="G193" s="3" t="s">
        <v>309</v>
      </c>
      <c r="H193" s="3"/>
      <c r="I193" s="3"/>
      <c r="J193" s="3"/>
      <c r="K193" s="3"/>
      <c r="L193" s="3">
        <v>224</v>
      </c>
      <c r="M193" s="1" t="s">
        <v>42</v>
      </c>
    </row>
    <row r="194" spans="1:13" ht="15.75" customHeight="1">
      <c r="A194" s="3"/>
      <c r="B194" s="2" t="s">
        <v>126</v>
      </c>
      <c r="C194" s="47">
        <v>43432</v>
      </c>
      <c r="D194" s="3" t="s">
        <v>341</v>
      </c>
      <c r="E194" s="3">
        <v>47620</v>
      </c>
      <c r="F194" s="3">
        <v>45000</v>
      </c>
      <c r="G194" s="3" t="s">
        <v>309</v>
      </c>
      <c r="H194" s="3"/>
      <c r="I194" s="3"/>
      <c r="J194" s="3"/>
      <c r="K194" s="3"/>
      <c r="L194" s="3">
        <v>452</v>
      </c>
      <c r="M194" s="1" t="s">
        <v>42</v>
      </c>
    </row>
    <row r="195" spans="1:13" ht="15.75" customHeight="1">
      <c r="A195" s="3"/>
      <c r="B195" s="2" t="s">
        <v>126</v>
      </c>
      <c r="C195" s="35">
        <v>43432</v>
      </c>
      <c r="D195" s="3" t="s">
        <v>342</v>
      </c>
      <c r="E195" s="3">
        <v>17990</v>
      </c>
      <c r="F195" s="3">
        <v>17000</v>
      </c>
      <c r="G195" s="3" t="s">
        <v>309</v>
      </c>
      <c r="H195" s="3"/>
      <c r="I195" s="3"/>
      <c r="J195" s="3"/>
      <c r="K195" s="3"/>
      <c r="L195" s="2">
        <v>381</v>
      </c>
      <c r="M195" s="1" t="s">
        <v>42</v>
      </c>
    </row>
    <row r="196" spans="1:13" ht="15.75" customHeight="1">
      <c r="A196" s="3"/>
      <c r="B196" s="2" t="s">
        <v>126</v>
      </c>
      <c r="C196" s="35">
        <v>43432</v>
      </c>
      <c r="D196" s="3" t="s">
        <v>343</v>
      </c>
      <c r="E196" s="3">
        <v>31740</v>
      </c>
      <c r="F196" s="3">
        <v>30000</v>
      </c>
      <c r="G196" s="3" t="s">
        <v>309</v>
      </c>
      <c r="H196" s="3"/>
      <c r="I196" s="3"/>
      <c r="J196" s="3"/>
      <c r="K196" s="3"/>
      <c r="L196" s="3">
        <v>43</v>
      </c>
      <c r="M196" s="1" t="s">
        <v>42</v>
      </c>
    </row>
    <row r="197" spans="1:13" ht="15.75" customHeight="1">
      <c r="A197" s="3"/>
      <c r="B197" s="2" t="s">
        <v>126</v>
      </c>
      <c r="C197" s="35">
        <v>43432</v>
      </c>
      <c r="D197" s="3" t="s">
        <v>344</v>
      </c>
      <c r="E197" s="3">
        <v>5290</v>
      </c>
      <c r="F197" s="3">
        <v>5000</v>
      </c>
      <c r="G197" s="3" t="s">
        <v>309</v>
      </c>
      <c r="H197" s="3"/>
      <c r="I197" s="3"/>
      <c r="J197" s="3"/>
      <c r="K197" s="3"/>
      <c r="L197" s="3">
        <v>2022</v>
      </c>
      <c r="M197" s="1" t="s">
        <v>42</v>
      </c>
    </row>
    <row r="198" spans="1:13" ht="15.75" customHeight="1">
      <c r="A198" s="3"/>
      <c r="B198" s="2" t="s">
        <v>126</v>
      </c>
      <c r="C198" s="35">
        <v>43432</v>
      </c>
      <c r="D198" s="3" t="s">
        <v>345</v>
      </c>
      <c r="E198" s="3">
        <v>19050</v>
      </c>
      <c r="F198" s="3">
        <v>18000</v>
      </c>
      <c r="G198" s="3" t="s">
        <v>309</v>
      </c>
      <c r="H198" s="3"/>
      <c r="I198" s="3"/>
      <c r="J198" s="3"/>
      <c r="K198" s="3"/>
      <c r="L198" s="2" t="s">
        <v>346</v>
      </c>
      <c r="M198" s="1" t="s">
        <v>42</v>
      </c>
    </row>
    <row r="199" spans="1:13" ht="15.75" customHeight="1">
      <c r="A199" s="3"/>
      <c r="B199" s="2"/>
      <c r="C199" s="66">
        <v>43446</v>
      </c>
      <c r="D199" s="67" t="s">
        <v>347</v>
      </c>
      <c r="E199" s="67">
        <v>110530</v>
      </c>
      <c r="F199" s="67">
        <v>105000</v>
      </c>
      <c r="G199" s="67" t="s">
        <v>348</v>
      </c>
      <c r="H199" s="3"/>
      <c r="I199" s="3"/>
      <c r="J199" s="3"/>
      <c r="K199" s="3"/>
      <c r="L199" s="3">
        <v>2571</v>
      </c>
      <c r="M199" s="1" t="s">
        <v>42</v>
      </c>
    </row>
    <row r="200" spans="1:13" ht="15.75" customHeight="1">
      <c r="A200" s="3"/>
      <c r="B200" s="2"/>
      <c r="C200" s="66">
        <v>43446</v>
      </c>
      <c r="D200" s="67" t="s">
        <v>353</v>
      </c>
      <c r="E200" s="67">
        <v>89470</v>
      </c>
      <c r="F200" s="67">
        <v>85000</v>
      </c>
      <c r="G200" s="67" t="s">
        <v>348</v>
      </c>
      <c r="H200" s="3"/>
      <c r="I200" s="3"/>
      <c r="J200" s="3"/>
      <c r="K200" s="3"/>
      <c r="L200" s="2" t="s">
        <v>354</v>
      </c>
      <c r="M200" s="1" t="s">
        <v>42</v>
      </c>
    </row>
    <row r="201" spans="1:13" ht="15.75" customHeight="1">
      <c r="A201" s="3"/>
      <c r="B201" s="2"/>
      <c r="C201" s="66">
        <v>43446</v>
      </c>
      <c r="D201" s="67" t="s">
        <v>356</v>
      </c>
      <c r="E201" s="67">
        <v>110530</v>
      </c>
      <c r="F201" s="67">
        <v>105000</v>
      </c>
      <c r="G201" s="67" t="s">
        <v>348</v>
      </c>
      <c r="H201" s="3"/>
      <c r="I201" s="3"/>
      <c r="J201" s="3"/>
      <c r="K201" s="3"/>
      <c r="L201" s="3">
        <v>435</v>
      </c>
      <c r="M201" s="1" t="s">
        <v>42</v>
      </c>
    </row>
    <row r="202" spans="1:13" ht="15.75" customHeight="1">
      <c r="A202" s="3"/>
      <c r="B202" s="2"/>
      <c r="C202" s="66">
        <v>43446</v>
      </c>
      <c r="D202" s="67" t="s">
        <v>357</v>
      </c>
      <c r="E202" s="67">
        <v>105260</v>
      </c>
      <c r="F202" s="67">
        <v>100000</v>
      </c>
      <c r="G202" s="67" t="s">
        <v>348</v>
      </c>
      <c r="H202" s="3"/>
      <c r="I202" s="3"/>
      <c r="J202" s="3"/>
      <c r="K202" s="3"/>
      <c r="L202" s="3">
        <v>23</v>
      </c>
      <c r="M202" s="1" t="s">
        <v>42</v>
      </c>
    </row>
    <row r="203" spans="1:13" ht="15.75" customHeight="1">
      <c r="A203" s="58">
        <f t="shared" ref="A203:B203" si="0">E199+E200+E201+E202+E203</f>
        <v>461050</v>
      </c>
      <c r="B203" s="70">
        <f t="shared" si="0"/>
        <v>438000</v>
      </c>
      <c r="C203" s="66">
        <v>43446</v>
      </c>
      <c r="D203" s="67" t="s">
        <v>358</v>
      </c>
      <c r="E203" s="67">
        <v>45260</v>
      </c>
      <c r="F203" s="67">
        <v>43000</v>
      </c>
      <c r="G203" s="67" t="s">
        <v>348</v>
      </c>
      <c r="H203" s="3"/>
      <c r="I203" s="3"/>
      <c r="J203" s="3"/>
      <c r="K203" s="3"/>
      <c r="L203" s="3">
        <v>463</v>
      </c>
      <c r="M203" s="1" t="s">
        <v>42</v>
      </c>
    </row>
    <row r="204" spans="1:13" ht="15.75" customHeight="1">
      <c r="A204" s="3"/>
      <c r="B204" s="2"/>
      <c r="C204" s="66">
        <v>43447</v>
      </c>
      <c r="D204" s="67" t="s">
        <v>360</v>
      </c>
      <c r="E204" s="67">
        <v>87370</v>
      </c>
      <c r="F204" s="67">
        <v>83000</v>
      </c>
      <c r="G204" s="67" t="s">
        <v>348</v>
      </c>
      <c r="H204" s="3"/>
      <c r="I204" s="3"/>
      <c r="J204" s="3"/>
      <c r="K204" s="3"/>
      <c r="L204" s="3">
        <v>80</v>
      </c>
      <c r="M204" s="1" t="s">
        <v>42</v>
      </c>
    </row>
    <row r="205" spans="1:13" ht="15.75" customHeight="1">
      <c r="A205" s="3"/>
      <c r="B205" s="2"/>
      <c r="C205" s="66">
        <v>43447</v>
      </c>
      <c r="D205" s="67" t="s">
        <v>361</v>
      </c>
      <c r="E205" s="67">
        <v>62100</v>
      </c>
      <c r="F205" s="67">
        <v>59000</v>
      </c>
      <c r="G205" s="67" t="s">
        <v>348</v>
      </c>
      <c r="H205" s="3"/>
      <c r="I205" s="3"/>
      <c r="J205" s="3"/>
      <c r="K205" s="3"/>
      <c r="L205" s="3">
        <v>30</v>
      </c>
      <c r="M205" s="1" t="s">
        <v>42</v>
      </c>
    </row>
    <row r="206" spans="1:13" ht="15.75" customHeight="1">
      <c r="A206" s="58">
        <f>E206+E205+E204</f>
        <v>328420</v>
      </c>
      <c r="B206" s="70">
        <f>F204+F205+F206</f>
        <v>312000</v>
      </c>
      <c r="C206" s="66">
        <v>43447</v>
      </c>
      <c r="D206" s="67" t="s">
        <v>362</v>
      </c>
      <c r="E206" s="67">
        <v>178950</v>
      </c>
      <c r="F206" s="67">
        <v>170000</v>
      </c>
      <c r="G206" s="67" t="s">
        <v>348</v>
      </c>
      <c r="H206" s="3"/>
      <c r="I206" s="3"/>
      <c r="J206" s="3"/>
      <c r="K206" s="3"/>
      <c r="L206" s="3">
        <v>173</v>
      </c>
      <c r="M206" s="1" t="s">
        <v>42</v>
      </c>
    </row>
    <row r="207" spans="1:13" ht="15.75" customHeight="1">
      <c r="A207" s="3"/>
      <c r="B207" s="2" t="s">
        <v>126</v>
      </c>
      <c r="C207" s="35">
        <v>43452</v>
      </c>
      <c r="D207" s="3" t="s">
        <v>364</v>
      </c>
      <c r="E207" s="3">
        <v>46870</v>
      </c>
      <c r="F207" s="3">
        <v>45000</v>
      </c>
      <c r="G207" s="3" t="s">
        <v>365</v>
      </c>
      <c r="H207" s="3"/>
      <c r="I207" s="3"/>
      <c r="J207" s="3"/>
      <c r="K207" s="3"/>
      <c r="L207" s="3">
        <v>34</v>
      </c>
      <c r="M207" s="1" t="s">
        <v>42</v>
      </c>
    </row>
    <row r="208" spans="1:13" ht="15.75" customHeight="1">
      <c r="A208" s="3"/>
      <c r="B208" s="2" t="s">
        <v>126</v>
      </c>
      <c r="C208" s="35">
        <v>43452</v>
      </c>
      <c r="D208" s="3" t="s">
        <v>368</v>
      </c>
      <c r="E208" s="3">
        <v>60420</v>
      </c>
      <c r="F208" s="3">
        <v>58000</v>
      </c>
      <c r="G208" s="3" t="s">
        <v>365</v>
      </c>
      <c r="H208" s="3"/>
      <c r="I208" s="3"/>
      <c r="J208" s="3"/>
      <c r="K208" s="3"/>
      <c r="L208" s="2" t="s">
        <v>369</v>
      </c>
      <c r="M208" s="1" t="s">
        <v>42</v>
      </c>
    </row>
    <row r="209" spans="1:16" ht="15.75" customHeight="1">
      <c r="A209" s="3"/>
      <c r="B209" s="2" t="s">
        <v>126</v>
      </c>
      <c r="C209" s="35">
        <v>43452</v>
      </c>
      <c r="D209" s="3" t="s">
        <v>370</v>
      </c>
      <c r="E209" s="3">
        <v>86460</v>
      </c>
      <c r="F209" s="3">
        <v>83000</v>
      </c>
      <c r="G209" s="3" t="s">
        <v>365</v>
      </c>
      <c r="H209" s="3"/>
      <c r="I209" s="3"/>
      <c r="J209" s="3"/>
      <c r="K209" s="3"/>
      <c r="L209" s="3">
        <v>150</v>
      </c>
      <c r="M209" s="1" t="s">
        <v>42</v>
      </c>
    </row>
    <row r="210" spans="1:16" ht="15.75" customHeight="1">
      <c r="A210" s="3"/>
      <c r="B210" s="2" t="s">
        <v>126</v>
      </c>
      <c r="C210" s="35">
        <v>43452</v>
      </c>
      <c r="D210" s="3" t="s">
        <v>371</v>
      </c>
      <c r="E210" s="3">
        <v>57290</v>
      </c>
      <c r="F210" s="3">
        <v>55000</v>
      </c>
      <c r="G210" s="3" t="s">
        <v>365</v>
      </c>
      <c r="H210" s="3"/>
      <c r="I210" s="3"/>
      <c r="J210" s="3"/>
      <c r="K210" s="3"/>
      <c r="L210" s="3">
        <v>69</v>
      </c>
      <c r="M210" s="1" t="s">
        <v>42</v>
      </c>
    </row>
    <row r="211" spans="1:16" ht="15.75" customHeight="1">
      <c r="A211" s="3" t="s">
        <v>2510</v>
      </c>
      <c r="B211" s="2" t="s">
        <v>2511</v>
      </c>
      <c r="C211" s="35"/>
      <c r="D211" s="3" t="s">
        <v>372</v>
      </c>
      <c r="E211" s="3">
        <v>39580</v>
      </c>
      <c r="F211" s="3">
        <v>38000</v>
      </c>
      <c r="G211" s="3" t="s">
        <v>365</v>
      </c>
      <c r="H211" s="3"/>
      <c r="I211" s="3"/>
      <c r="J211" s="3"/>
      <c r="K211" s="3"/>
      <c r="L211" s="2" t="s">
        <v>310</v>
      </c>
      <c r="M211" s="1" t="s">
        <v>42</v>
      </c>
    </row>
    <row r="212" spans="1:16" ht="15.75" customHeight="1">
      <c r="A212" s="3" t="s">
        <v>2512</v>
      </c>
      <c r="B212" s="2" t="s">
        <v>2513</v>
      </c>
      <c r="C212" s="35"/>
      <c r="D212" s="3" t="s">
        <v>377</v>
      </c>
      <c r="E212" s="3">
        <v>88540</v>
      </c>
      <c r="F212" s="3">
        <v>85000</v>
      </c>
      <c r="G212" s="3" t="s">
        <v>365</v>
      </c>
      <c r="H212" s="3"/>
      <c r="I212" s="3"/>
      <c r="J212" s="3"/>
      <c r="K212" s="3"/>
      <c r="L212" s="3">
        <v>104</v>
      </c>
      <c r="M212" s="1" t="s">
        <v>42</v>
      </c>
    </row>
    <row r="213" spans="1:16" ht="15.75" customHeight="1">
      <c r="A213" s="3" t="s">
        <v>2512</v>
      </c>
      <c r="B213" s="2" t="s">
        <v>2513</v>
      </c>
      <c r="C213" s="35"/>
      <c r="D213" s="3" t="s">
        <v>381</v>
      </c>
      <c r="E213" s="3">
        <v>41670</v>
      </c>
      <c r="F213" s="3">
        <v>23000</v>
      </c>
      <c r="G213" s="3" t="s">
        <v>365</v>
      </c>
      <c r="H213" s="3"/>
      <c r="I213" s="3"/>
      <c r="J213" s="3"/>
      <c r="K213" s="3"/>
      <c r="L213" s="3">
        <v>58</v>
      </c>
      <c r="M213" s="1" t="s">
        <v>42</v>
      </c>
    </row>
    <row r="214" spans="1:16" ht="15.75" customHeight="1">
      <c r="A214" s="3" t="s">
        <v>2512</v>
      </c>
      <c r="B214" s="2" t="s">
        <v>2513</v>
      </c>
      <c r="C214" s="35"/>
      <c r="D214" s="3" t="s">
        <v>2514</v>
      </c>
      <c r="E214" s="3">
        <v>19790</v>
      </c>
      <c r="F214" s="3">
        <v>19000</v>
      </c>
      <c r="G214" s="3" t="s">
        <v>365</v>
      </c>
      <c r="H214" s="3"/>
      <c r="I214" s="3"/>
      <c r="J214" s="3"/>
      <c r="K214" s="3"/>
      <c r="L214" s="3">
        <v>145</v>
      </c>
      <c r="M214" s="1" t="s">
        <v>42</v>
      </c>
    </row>
    <row r="215" spans="1:16" ht="15.75" customHeight="1">
      <c r="A215" s="3" t="s">
        <v>2512</v>
      </c>
      <c r="B215" s="2" t="s">
        <v>2513</v>
      </c>
      <c r="C215" s="35"/>
      <c r="D215" s="3" t="s">
        <v>380</v>
      </c>
      <c r="E215" s="3">
        <v>86460</v>
      </c>
      <c r="F215" s="3">
        <v>83000</v>
      </c>
      <c r="G215" s="3" t="s">
        <v>365</v>
      </c>
      <c r="H215" s="3"/>
      <c r="I215" s="3"/>
      <c r="J215" s="3"/>
      <c r="K215" s="3"/>
      <c r="L215" s="3">
        <v>94</v>
      </c>
      <c r="M215" s="1" t="s">
        <v>42</v>
      </c>
    </row>
    <row r="216" spans="1:16" ht="15.75" customHeight="1">
      <c r="A216" s="3"/>
      <c r="B216" s="2"/>
      <c r="C216" s="63"/>
      <c r="D216" s="3" t="s">
        <v>423</v>
      </c>
      <c r="E216" s="3"/>
      <c r="F216" s="3">
        <v>149000</v>
      </c>
      <c r="G216" s="3"/>
      <c r="H216" s="3"/>
      <c r="I216" s="3"/>
      <c r="J216" s="3"/>
      <c r="K216" s="3"/>
      <c r="L216" s="3">
        <v>901</v>
      </c>
      <c r="M216" s="1">
        <v>2019</v>
      </c>
      <c r="N216" s="1" t="s">
        <v>408</v>
      </c>
      <c r="O216" s="1" t="s">
        <v>409</v>
      </c>
      <c r="P216" s="1" t="s">
        <v>410</v>
      </c>
    </row>
    <row r="217" spans="1:16" ht="15.75" customHeight="1">
      <c r="A217" s="3"/>
      <c r="B217" s="2"/>
      <c r="C217" s="3"/>
      <c r="D217" s="3" t="s">
        <v>424</v>
      </c>
      <c r="E217" s="3"/>
      <c r="F217" s="3">
        <v>175000</v>
      </c>
      <c r="G217" s="3"/>
      <c r="H217" s="3"/>
      <c r="I217" s="3"/>
      <c r="J217" s="3"/>
      <c r="K217" s="3"/>
      <c r="L217" s="2" t="s">
        <v>412</v>
      </c>
      <c r="M217" s="1">
        <v>2019</v>
      </c>
    </row>
    <row r="218" spans="1:16" ht="15.75" customHeight="1">
      <c r="A218" s="3"/>
      <c r="B218" s="2"/>
      <c r="C218" s="35"/>
      <c r="D218" s="3" t="s">
        <v>413</v>
      </c>
      <c r="E218" s="3"/>
      <c r="F218" s="3">
        <v>85000</v>
      </c>
      <c r="G218" s="3"/>
      <c r="H218" s="3"/>
      <c r="I218" s="3"/>
      <c r="J218" s="3"/>
      <c r="K218" s="3"/>
      <c r="L218" s="2" t="s">
        <v>383</v>
      </c>
      <c r="M218" s="1">
        <v>2019</v>
      </c>
      <c r="P218" s="1" t="s">
        <v>384</v>
      </c>
    </row>
    <row r="219" spans="1:16" ht="15.75" customHeight="1">
      <c r="A219" s="3"/>
      <c r="B219" s="2"/>
      <c r="C219" s="3"/>
      <c r="D219" s="3" t="s">
        <v>418</v>
      </c>
      <c r="E219" s="3"/>
      <c r="F219" s="3">
        <v>83000</v>
      </c>
      <c r="G219" s="3"/>
      <c r="H219" s="3"/>
      <c r="I219" s="3"/>
      <c r="J219" s="3"/>
      <c r="K219" s="3"/>
      <c r="L219" s="3">
        <v>141</v>
      </c>
      <c r="M219" s="1">
        <v>2019</v>
      </c>
    </row>
    <row r="220" spans="1:16" ht="15.75" customHeight="1">
      <c r="A220" s="3"/>
      <c r="B220" s="2"/>
      <c r="C220" s="3"/>
      <c r="D220" s="3" t="s">
        <v>431</v>
      </c>
      <c r="E220" s="3"/>
      <c r="F220" s="3">
        <v>85000</v>
      </c>
      <c r="G220" s="3"/>
      <c r="H220" s="3"/>
      <c r="I220" s="3"/>
      <c r="J220" s="3"/>
      <c r="K220" s="3"/>
      <c r="L220" s="3">
        <v>25</v>
      </c>
      <c r="M220" s="1">
        <v>2019</v>
      </c>
    </row>
    <row r="221" spans="1:16" ht="15.75" customHeight="1">
      <c r="A221" s="3"/>
      <c r="B221" s="2"/>
      <c r="C221" s="3"/>
      <c r="D221" s="3" t="s">
        <v>386</v>
      </c>
      <c r="E221" s="3"/>
      <c r="F221" s="3">
        <v>60000</v>
      </c>
      <c r="G221" s="3"/>
      <c r="H221" s="3"/>
      <c r="I221" s="3"/>
      <c r="J221" s="3"/>
      <c r="K221" s="3"/>
      <c r="L221" s="2" t="s">
        <v>415</v>
      </c>
      <c r="M221" s="1">
        <v>2019</v>
      </c>
    </row>
    <row r="222" spans="1:16" ht="15.75" customHeight="1">
      <c r="A222" s="3"/>
      <c r="B222" s="2"/>
      <c r="C222" s="3"/>
      <c r="D222" s="3" t="s">
        <v>396</v>
      </c>
      <c r="E222" s="3"/>
      <c r="F222" s="3">
        <v>24700</v>
      </c>
      <c r="G222" s="3"/>
      <c r="H222" s="3"/>
      <c r="I222" s="3"/>
      <c r="J222" s="3"/>
      <c r="K222" s="3"/>
      <c r="L222" s="3">
        <v>290</v>
      </c>
      <c r="M222" s="1">
        <v>2019</v>
      </c>
    </row>
    <row r="223" spans="1:16" ht="15.75" customHeight="1">
      <c r="A223" s="3"/>
      <c r="B223" s="2"/>
      <c r="C223" s="3"/>
      <c r="D223" s="3" t="s">
        <v>417</v>
      </c>
      <c r="E223" s="3"/>
      <c r="F223" s="3">
        <v>85000</v>
      </c>
      <c r="G223" s="3"/>
      <c r="H223" s="3"/>
      <c r="I223" s="3"/>
      <c r="J223" s="3"/>
      <c r="K223" s="3"/>
      <c r="L223" s="3">
        <v>109</v>
      </c>
      <c r="M223" s="1">
        <v>2019</v>
      </c>
    </row>
    <row r="224" spans="1:16" ht="15.75" customHeight="1">
      <c r="A224" s="3"/>
      <c r="B224" s="2"/>
      <c r="C224" s="3"/>
      <c r="D224" s="3" t="s">
        <v>420</v>
      </c>
      <c r="E224" s="3"/>
      <c r="F224" s="3">
        <v>18000</v>
      </c>
      <c r="G224" s="3"/>
      <c r="H224" s="3"/>
      <c r="I224" s="3"/>
      <c r="J224" s="3"/>
      <c r="K224" s="3"/>
      <c r="L224" s="3">
        <v>418</v>
      </c>
      <c r="M224" s="1">
        <v>2019</v>
      </c>
    </row>
    <row r="225" spans="1:16" ht="15.75" customHeight="1">
      <c r="A225" s="3"/>
      <c r="B225" s="2"/>
      <c r="C225" s="3"/>
      <c r="D225" s="3" t="s">
        <v>377</v>
      </c>
      <c r="E225" s="3"/>
      <c r="F225" s="3">
        <v>25000</v>
      </c>
      <c r="G225" s="3"/>
      <c r="H225" s="3"/>
      <c r="I225" s="3"/>
      <c r="J225" s="3"/>
      <c r="K225" s="3"/>
      <c r="L225" s="3">
        <v>1009</v>
      </c>
      <c r="M225" s="1">
        <v>2019</v>
      </c>
    </row>
    <row r="226" spans="1:16" ht="15.75" customHeight="1">
      <c r="A226" s="3"/>
      <c r="B226" s="2"/>
      <c r="C226" s="3"/>
      <c r="D226" s="3" t="s">
        <v>394</v>
      </c>
      <c r="E226" s="3"/>
      <c r="F226" s="3">
        <v>60000</v>
      </c>
      <c r="G226" s="3"/>
      <c r="H226" s="3"/>
      <c r="I226" s="3"/>
      <c r="J226" s="3"/>
      <c r="K226" s="3"/>
      <c r="L226" s="3">
        <v>27</v>
      </c>
      <c r="M226" s="1">
        <v>2019</v>
      </c>
    </row>
    <row r="227" spans="1:16" ht="15.75" customHeight="1">
      <c r="A227" s="3"/>
      <c r="B227" s="2"/>
      <c r="C227" s="3"/>
      <c r="D227" s="3" t="s">
        <v>385</v>
      </c>
      <c r="E227" s="3"/>
      <c r="F227" s="3">
        <v>55000</v>
      </c>
      <c r="G227" s="3"/>
      <c r="H227" s="3"/>
      <c r="I227" s="3"/>
      <c r="J227" s="3"/>
      <c r="K227" s="3"/>
      <c r="L227" s="3">
        <v>68</v>
      </c>
      <c r="M227" s="1">
        <v>2019</v>
      </c>
    </row>
    <row r="228" spans="1:16" ht="15.75" customHeight="1">
      <c r="A228" s="3"/>
      <c r="B228" s="2"/>
      <c r="C228" s="3"/>
      <c r="D228" s="3" t="s">
        <v>390</v>
      </c>
      <c r="E228" s="3"/>
      <c r="F228" s="3">
        <v>5000</v>
      </c>
      <c r="G228" s="3"/>
      <c r="H228" s="3"/>
      <c r="I228" s="3"/>
      <c r="J228" s="3"/>
      <c r="K228" s="3"/>
      <c r="L228" s="3">
        <v>169</v>
      </c>
      <c r="M228" s="1">
        <v>2019</v>
      </c>
    </row>
    <row r="229" spans="1:16" ht="15.75" customHeight="1">
      <c r="A229" s="3"/>
      <c r="B229" s="2"/>
      <c r="C229" s="3"/>
      <c r="D229" s="3" t="s">
        <v>387</v>
      </c>
      <c r="E229" s="3"/>
      <c r="F229" s="3">
        <v>28000</v>
      </c>
      <c r="G229" s="3"/>
      <c r="H229" s="3"/>
      <c r="I229" s="3"/>
      <c r="J229" s="3"/>
      <c r="K229" s="3"/>
      <c r="L229" s="3">
        <v>1</v>
      </c>
      <c r="M229" s="1">
        <v>2019</v>
      </c>
    </row>
    <row r="230" spans="1:16" ht="15.75" customHeight="1">
      <c r="A230" s="3"/>
      <c r="B230" s="2"/>
      <c r="C230" s="3"/>
      <c r="D230" s="3" t="s">
        <v>2515</v>
      </c>
      <c r="E230" s="3"/>
      <c r="F230" s="3">
        <v>68000</v>
      </c>
      <c r="G230" s="3"/>
      <c r="H230" s="3"/>
      <c r="I230" s="3"/>
      <c r="J230" s="3"/>
      <c r="K230" s="3"/>
      <c r="L230" s="3">
        <v>89</v>
      </c>
      <c r="M230" s="1">
        <v>2019</v>
      </c>
    </row>
    <row r="231" spans="1:16" ht="15.75" customHeight="1">
      <c r="A231" s="3"/>
      <c r="B231" s="2"/>
      <c r="C231" s="3"/>
      <c r="D231" s="3" t="s">
        <v>398</v>
      </c>
      <c r="E231" s="3"/>
      <c r="F231" s="3">
        <v>53000</v>
      </c>
      <c r="G231" s="3"/>
      <c r="H231" s="3"/>
      <c r="I231" s="3"/>
      <c r="J231" s="3"/>
      <c r="K231" s="3"/>
      <c r="L231" s="3">
        <v>272</v>
      </c>
      <c r="M231" s="1">
        <v>2019</v>
      </c>
    </row>
    <row r="232" spans="1:16" ht="15.75" customHeight="1">
      <c r="A232" s="3"/>
      <c r="B232" s="2"/>
      <c r="C232" s="3"/>
      <c r="D232" s="3" t="s">
        <v>434</v>
      </c>
      <c r="E232" s="3"/>
      <c r="F232" s="3">
        <v>63000</v>
      </c>
      <c r="G232" s="3"/>
      <c r="H232" s="3"/>
      <c r="I232" s="3"/>
      <c r="J232" s="3"/>
      <c r="K232" s="3"/>
      <c r="L232" s="3">
        <v>621</v>
      </c>
      <c r="M232" s="1">
        <v>2019</v>
      </c>
    </row>
    <row r="233" spans="1:16" ht="15.75" customHeight="1">
      <c r="A233" s="3"/>
      <c r="B233" s="2"/>
      <c r="C233" s="3"/>
      <c r="D233" s="3" t="s">
        <v>416</v>
      </c>
      <c r="E233" s="3"/>
      <c r="F233" s="3">
        <v>85000</v>
      </c>
      <c r="G233" s="3"/>
      <c r="H233" s="3"/>
      <c r="I233" s="3"/>
      <c r="J233" s="3"/>
      <c r="K233" s="3"/>
      <c r="L233" s="2" t="s">
        <v>2516</v>
      </c>
      <c r="M233" s="1">
        <v>2019</v>
      </c>
      <c r="P233" s="1" t="s">
        <v>384</v>
      </c>
    </row>
    <row r="234" spans="1:16" ht="14.25" customHeight="1">
      <c r="A234" s="3"/>
      <c r="B234" s="2"/>
      <c r="C234" s="3"/>
      <c r="D234" s="3" t="s">
        <v>425</v>
      </c>
      <c r="E234" s="3"/>
      <c r="F234" s="3">
        <v>85000</v>
      </c>
      <c r="G234" s="3"/>
      <c r="H234" s="3"/>
      <c r="I234" s="3"/>
      <c r="J234" s="3"/>
      <c r="K234" s="3"/>
      <c r="L234" s="2" t="s">
        <v>2517</v>
      </c>
      <c r="M234" s="1">
        <v>2019</v>
      </c>
      <c r="P234" s="1" t="s">
        <v>384</v>
      </c>
    </row>
    <row r="235" spans="1:16" ht="14.25" customHeight="1">
      <c r="A235" s="3"/>
      <c r="B235" s="2"/>
      <c r="C235" s="3"/>
      <c r="D235" s="3" t="s">
        <v>438</v>
      </c>
      <c r="E235" s="3"/>
      <c r="F235" s="3">
        <v>18000</v>
      </c>
      <c r="G235" s="3"/>
      <c r="H235" s="3"/>
      <c r="I235" s="3"/>
      <c r="J235" s="3"/>
      <c r="K235" s="3"/>
      <c r="L235" s="3">
        <v>280</v>
      </c>
      <c r="M235" s="1">
        <v>2019</v>
      </c>
    </row>
    <row r="236" spans="1:16" ht="15.75" customHeight="1">
      <c r="A236" s="3"/>
      <c r="B236" s="2"/>
      <c r="C236" s="3"/>
      <c r="D236" s="3" t="s">
        <v>399</v>
      </c>
      <c r="E236" s="3"/>
      <c r="F236" s="3">
        <v>33000</v>
      </c>
      <c r="G236" s="3"/>
      <c r="H236" s="3"/>
      <c r="I236" s="3"/>
      <c r="J236" s="3"/>
      <c r="K236" s="3"/>
      <c r="L236" s="3">
        <v>483</v>
      </c>
      <c r="M236" s="1">
        <v>2019</v>
      </c>
    </row>
    <row r="237" spans="1:16" ht="15.75" customHeight="1">
      <c r="A237" s="3"/>
      <c r="B237" s="2"/>
      <c r="C237" s="3"/>
      <c r="D237" s="3" t="s">
        <v>353</v>
      </c>
      <c r="E237" s="3"/>
      <c r="F237" s="3">
        <v>29000</v>
      </c>
      <c r="G237" s="3"/>
      <c r="H237" s="3"/>
      <c r="I237" s="3"/>
      <c r="J237" s="3"/>
      <c r="K237" s="3"/>
      <c r="L237" s="3">
        <v>1</v>
      </c>
      <c r="M237" s="1">
        <v>2019</v>
      </c>
    </row>
    <row r="238" spans="1:16" ht="15.75" customHeight="1">
      <c r="A238" s="3"/>
      <c r="B238" s="2"/>
      <c r="C238" s="3"/>
      <c r="D238" s="3" t="s">
        <v>353</v>
      </c>
      <c r="E238" s="3"/>
      <c r="F238" s="3">
        <v>69000</v>
      </c>
      <c r="G238" s="3"/>
      <c r="H238" s="3"/>
      <c r="I238" s="3"/>
      <c r="J238" s="3"/>
      <c r="K238" s="3"/>
      <c r="L238" s="3">
        <v>2</v>
      </c>
      <c r="M238" s="1">
        <v>2019</v>
      </c>
    </row>
    <row r="239" spans="1:16" ht="15.75" customHeight="1">
      <c r="A239" s="3"/>
      <c r="B239" s="2"/>
      <c r="C239" s="3"/>
      <c r="D239" s="3" t="s">
        <v>353</v>
      </c>
      <c r="E239" s="3"/>
      <c r="F239" s="3">
        <v>17000</v>
      </c>
      <c r="G239" s="3"/>
      <c r="H239" s="3"/>
      <c r="I239" s="3"/>
      <c r="J239" s="3"/>
      <c r="K239" s="3"/>
      <c r="L239" s="3">
        <v>229</v>
      </c>
      <c r="M239" s="1">
        <v>2019</v>
      </c>
    </row>
    <row r="240" spans="1:16" ht="15.75" customHeight="1">
      <c r="A240" s="3"/>
      <c r="B240" s="2"/>
      <c r="C240" s="3"/>
      <c r="D240" s="3" t="s">
        <v>2518</v>
      </c>
      <c r="E240" s="3"/>
      <c r="F240" s="3">
        <v>14000</v>
      </c>
      <c r="G240" s="3"/>
      <c r="H240" s="3"/>
      <c r="I240" s="3"/>
      <c r="J240" s="3"/>
      <c r="K240" s="3"/>
      <c r="L240" s="3">
        <v>402</v>
      </c>
      <c r="M240" s="1">
        <v>2019</v>
      </c>
    </row>
    <row r="241" spans="1:14" ht="15.75" customHeight="1">
      <c r="A241" s="3"/>
      <c r="B241" s="2"/>
      <c r="C241" s="3"/>
      <c r="D241" s="3" t="s">
        <v>414</v>
      </c>
      <c r="E241" s="3"/>
      <c r="F241" s="3">
        <v>22000</v>
      </c>
      <c r="G241" s="3"/>
      <c r="H241" s="3"/>
      <c r="I241" s="3"/>
      <c r="J241" s="3"/>
      <c r="K241" s="3"/>
      <c r="L241" s="3">
        <v>116</v>
      </c>
      <c r="M241" s="1">
        <v>2019</v>
      </c>
    </row>
    <row r="242" spans="1:14" ht="15.75" customHeight="1">
      <c r="A242" s="3"/>
      <c r="B242" s="2"/>
      <c r="C242" s="3"/>
      <c r="D242" s="3" t="s">
        <v>400</v>
      </c>
      <c r="E242" s="3"/>
      <c r="F242" s="3">
        <v>85000</v>
      </c>
      <c r="G242" s="3"/>
      <c r="H242" s="3"/>
      <c r="I242" s="3"/>
      <c r="J242" s="3"/>
      <c r="K242" s="3"/>
      <c r="L242" s="3">
        <v>982</v>
      </c>
      <c r="M242" s="1">
        <v>2019</v>
      </c>
    </row>
    <row r="243" spans="1:14" ht="15.75" customHeight="1">
      <c r="A243" s="3"/>
      <c r="B243" s="2"/>
      <c r="C243" s="3"/>
      <c r="D243" s="3" t="s">
        <v>444</v>
      </c>
      <c r="E243" s="3"/>
      <c r="F243" s="3">
        <v>39000</v>
      </c>
      <c r="G243" s="3"/>
      <c r="H243" s="3"/>
      <c r="I243" s="3"/>
      <c r="J243" s="3"/>
      <c r="K243" s="3"/>
      <c r="L243" s="3">
        <v>54</v>
      </c>
      <c r="M243" s="1">
        <v>2019</v>
      </c>
    </row>
    <row r="244" spans="1:14" ht="15.75" customHeight="1">
      <c r="A244" s="3"/>
      <c r="B244" s="2"/>
      <c r="C244" s="3"/>
      <c r="D244" s="3" t="s">
        <v>426</v>
      </c>
      <c r="E244" s="3"/>
      <c r="F244" s="3">
        <v>100000</v>
      </c>
      <c r="G244" s="3"/>
      <c r="H244" s="3"/>
      <c r="I244" s="3"/>
      <c r="J244" s="3"/>
      <c r="K244" s="3"/>
      <c r="L244" s="3">
        <v>59</v>
      </c>
      <c r="M244" s="1">
        <v>2019</v>
      </c>
    </row>
    <row r="245" spans="1:14" ht="15.75" customHeight="1">
      <c r="A245" s="3"/>
      <c r="B245" s="2"/>
      <c r="C245" s="3"/>
      <c r="D245" s="3" t="s">
        <v>443</v>
      </c>
      <c r="E245" s="3"/>
      <c r="F245" s="3">
        <v>9000</v>
      </c>
      <c r="G245" s="3"/>
      <c r="H245" s="3"/>
      <c r="I245" s="3"/>
      <c r="J245" s="3"/>
      <c r="K245" s="3"/>
      <c r="L245" s="3">
        <v>666</v>
      </c>
      <c r="M245" s="1">
        <v>2019</v>
      </c>
    </row>
    <row r="246" spans="1:14" ht="15.75" customHeight="1">
      <c r="A246" s="3"/>
      <c r="B246" s="2"/>
      <c r="C246" s="3"/>
      <c r="D246" s="3" t="s">
        <v>411</v>
      </c>
      <c r="E246" s="3"/>
      <c r="F246" s="3">
        <v>45000</v>
      </c>
      <c r="G246" s="3"/>
      <c r="H246" s="3"/>
      <c r="I246" s="3"/>
      <c r="J246" s="3"/>
      <c r="K246" s="3"/>
      <c r="L246" s="3">
        <v>543</v>
      </c>
      <c r="M246" s="1">
        <v>2019</v>
      </c>
    </row>
    <row r="247" spans="1:14" ht="15.75" customHeight="1">
      <c r="A247" s="3"/>
      <c r="B247" s="2"/>
      <c r="C247" s="3"/>
      <c r="D247" s="3" t="s">
        <v>446</v>
      </c>
      <c r="E247" s="3"/>
      <c r="F247" s="3">
        <v>110000</v>
      </c>
      <c r="G247" s="3"/>
      <c r="H247" s="3"/>
      <c r="I247" s="3"/>
      <c r="J247" s="3"/>
      <c r="K247" s="3"/>
      <c r="L247" s="3">
        <v>481</v>
      </c>
      <c r="M247" s="1">
        <v>2019</v>
      </c>
    </row>
    <row r="248" spans="1:14" ht="15.75" customHeight="1">
      <c r="A248" s="3"/>
      <c r="B248" s="2"/>
      <c r="C248" s="3"/>
      <c r="D248" s="3" t="s">
        <v>427</v>
      </c>
      <c r="E248" s="3"/>
      <c r="F248" s="3">
        <v>70000</v>
      </c>
      <c r="G248" s="3"/>
      <c r="H248" s="3"/>
      <c r="I248" s="3"/>
      <c r="J248" s="3"/>
      <c r="K248" s="3"/>
      <c r="L248" s="2" t="s">
        <v>395</v>
      </c>
      <c r="M248" s="1">
        <v>2019</v>
      </c>
    </row>
    <row r="249" spans="1:14" ht="15.75" customHeight="1">
      <c r="A249" s="3"/>
      <c r="B249" s="2"/>
      <c r="C249" s="3"/>
      <c r="D249" s="3" t="s">
        <v>440</v>
      </c>
      <c r="E249" s="3"/>
      <c r="F249" s="3">
        <v>15000</v>
      </c>
      <c r="G249" s="3"/>
      <c r="H249" s="3"/>
      <c r="I249" s="3"/>
      <c r="J249" s="3"/>
      <c r="K249" s="3"/>
      <c r="L249" s="3">
        <v>177</v>
      </c>
      <c r="M249" s="1">
        <v>2019</v>
      </c>
    </row>
    <row r="250" spans="1:14" ht="15.75" customHeight="1">
      <c r="A250" s="3"/>
      <c r="B250" s="2"/>
      <c r="C250" s="3"/>
      <c r="D250" s="3" t="s">
        <v>2519</v>
      </c>
      <c r="E250" s="3"/>
      <c r="F250" s="3">
        <v>19000</v>
      </c>
      <c r="G250" s="3"/>
      <c r="H250" s="3"/>
      <c r="I250" s="3"/>
      <c r="J250" s="3"/>
      <c r="K250" s="3"/>
      <c r="L250" s="2" t="s">
        <v>439</v>
      </c>
      <c r="M250" s="1">
        <v>2019</v>
      </c>
    </row>
    <row r="251" spans="1:14" ht="15.75" customHeight="1">
      <c r="A251" s="3"/>
      <c r="B251" s="2"/>
      <c r="C251" s="3"/>
      <c r="D251" s="3" t="s">
        <v>388</v>
      </c>
      <c r="E251" s="3"/>
      <c r="F251" s="3">
        <v>22000</v>
      </c>
      <c r="G251" s="3"/>
      <c r="H251" s="3"/>
      <c r="I251" s="3"/>
      <c r="J251" s="3"/>
      <c r="K251" s="3"/>
      <c r="L251" s="3">
        <v>116</v>
      </c>
      <c r="M251" s="1">
        <v>2019</v>
      </c>
      <c r="N251" s="1" t="s">
        <v>442</v>
      </c>
    </row>
    <row r="252" spans="1:14" ht="15.75" customHeight="1">
      <c r="A252" s="3"/>
      <c r="B252" s="2"/>
      <c r="C252" s="3"/>
      <c r="D252" s="3" t="s">
        <v>429</v>
      </c>
      <c r="E252" s="3"/>
      <c r="F252" s="3">
        <v>14000</v>
      </c>
      <c r="G252" s="3"/>
      <c r="H252" s="3"/>
      <c r="I252" s="3"/>
      <c r="J252" s="3"/>
      <c r="K252" s="3"/>
      <c r="L252" s="3">
        <v>402</v>
      </c>
      <c r="M252" s="1">
        <v>2019</v>
      </c>
    </row>
    <row r="253" spans="1:14" ht="15.75" customHeight="1">
      <c r="A253" s="3"/>
      <c r="B253" s="2"/>
      <c r="C253" s="3"/>
      <c r="D253" s="3" t="s">
        <v>391</v>
      </c>
      <c r="E253" s="3"/>
      <c r="F253" s="3">
        <v>100000</v>
      </c>
      <c r="G253" s="3"/>
      <c r="H253" s="3"/>
      <c r="I253" s="3"/>
      <c r="J253" s="3"/>
      <c r="K253" s="3"/>
      <c r="L253" s="3">
        <v>143</v>
      </c>
      <c r="M253" s="1">
        <v>2019</v>
      </c>
    </row>
    <row r="254" spans="1:14" ht="15.75" customHeight="1">
      <c r="A254" s="3"/>
      <c r="B254" s="2"/>
      <c r="C254" s="3"/>
      <c r="D254" s="3" t="s">
        <v>397</v>
      </c>
      <c r="E254" s="3"/>
      <c r="F254" s="3">
        <v>16000</v>
      </c>
      <c r="G254" s="3"/>
      <c r="H254" s="3"/>
      <c r="I254" s="3"/>
      <c r="J254" s="3"/>
      <c r="K254" s="3"/>
      <c r="L254" s="3">
        <v>655</v>
      </c>
      <c r="M254" s="1">
        <v>2019</v>
      </c>
    </row>
    <row r="255" spans="1:14" ht="15.75" customHeight="1">
      <c r="A255" s="3"/>
      <c r="B255" s="2"/>
      <c r="C255" s="3"/>
      <c r="D255" s="3" t="s">
        <v>422</v>
      </c>
      <c r="E255" s="3"/>
      <c r="F255" s="3">
        <v>14000</v>
      </c>
      <c r="G255" s="3"/>
      <c r="H255" s="3"/>
      <c r="I255" s="3"/>
      <c r="J255" s="3"/>
      <c r="K255" s="3"/>
      <c r="L255" s="3">
        <v>189</v>
      </c>
      <c r="M255" s="1">
        <v>2019</v>
      </c>
    </row>
    <row r="256" spans="1:14" ht="15.75" customHeight="1">
      <c r="A256" s="3"/>
      <c r="B256" s="2"/>
      <c r="C256" s="3"/>
      <c r="D256" s="3" t="s">
        <v>2520</v>
      </c>
      <c r="E256" s="3"/>
      <c r="F256" s="3">
        <v>14000</v>
      </c>
      <c r="G256" s="3"/>
      <c r="H256" s="3"/>
      <c r="I256" s="3"/>
      <c r="J256" s="3"/>
      <c r="K256" s="3"/>
      <c r="L256" s="3">
        <v>57</v>
      </c>
      <c r="M256" s="1">
        <v>2019</v>
      </c>
    </row>
    <row r="257" spans="1:13" ht="15.75" customHeight="1">
      <c r="A257" s="3"/>
      <c r="B257" s="2"/>
      <c r="C257" s="3"/>
      <c r="D257" s="3" t="s">
        <v>430</v>
      </c>
      <c r="E257" s="3"/>
      <c r="F257" s="3">
        <v>20000</v>
      </c>
      <c r="G257" s="3"/>
      <c r="H257" s="3"/>
      <c r="I257" s="3"/>
      <c r="J257" s="3"/>
      <c r="K257" s="3"/>
      <c r="L257" s="3">
        <v>547</v>
      </c>
      <c r="M257" s="1">
        <v>2019</v>
      </c>
    </row>
    <row r="258" spans="1:13" ht="15.75" customHeight="1">
      <c r="A258" s="3"/>
      <c r="B258" s="2"/>
      <c r="C258" s="3"/>
      <c r="D258" s="3" t="s">
        <v>407</v>
      </c>
      <c r="E258" s="3"/>
      <c r="F258" s="3">
        <v>24000</v>
      </c>
      <c r="G258" s="3"/>
      <c r="H258" s="3"/>
      <c r="I258" s="3"/>
      <c r="J258" s="3"/>
      <c r="K258" s="3"/>
      <c r="L258" s="3">
        <v>16</v>
      </c>
      <c r="M258" s="1">
        <v>2019</v>
      </c>
    </row>
    <row r="259" spans="1:13" ht="15.75" customHeight="1">
      <c r="A259" s="3"/>
      <c r="B259" s="2"/>
      <c r="C259" s="3"/>
      <c r="D259" s="3" t="s">
        <v>863</v>
      </c>
      <c r="E259" s="3"/>
      <c r="F259" s="3">
        <v>14000</v>
      </c>
      <c r="G259" s="3"/>
      <c r="H259" s="3"/>
      <c r="I259" s="3"/>
      <c r="J259" s="3"/>
      <c r="K259" s="3"/>
      <c r="L259" s="2" t="s">
        <v>401</v>
      </c>
      <c r="M259" s="1">
        <v>2019</v>
      </c>
    </row>
    <row r="260" spans="1:13" ht="15.75" customHeight="1">
      <c r="A260" s="3"/>
      <c r="B260" s="2"/>
      <c r="C260" s="3"/>
      <c r="D260" s="3"/>
      <c r="E260" s="3"/>
      <c r="F260" s="3">
        <v>52000</v>
      </c>
      <c r="G260" s="3"/>
      <c r="H260" s="3"/>
      <c r="I260" s="3"/>
      <c r="J260" s="3"/>
      <c r="K260" s="3"/>
      <c r="L260" s="2" t="s">
        <v>448</v>
      </c>
      <c r="M260" s="1">
        <v>2019</v>
      </c>
    </row>
    <row r="261" spans="1:13" ht="15.75" customHeight="1">
      <c r="A261" s="3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3" ht="15.75" customHeight="1">
      <c r="A262" s="3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3" ht="15.75" customHeight="1">
      <c r="A263" s="3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3" ht="15.75" customHeight="1">
      <c r="A264" s="3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3" ht="15.75" customHeight="1">
      <c r="A265" s="3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3" ht="15.75" customHeight="1">
      <c r="A266" s="3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3" ht="15.75" customHeight="1">
      <c r="A267" s="3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3" ht="15.75" customHeight="1">
      <c r="A268" s="3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3" ht="15.75" customHeight="1">
      <c r="B269" s="10"/>
    </row>
    <row r="270" spans="1:13" ht="15.75" customHeight="1">
      <c r="B270" s="10"/>
    </row>
    <row r="271" spans="1:13" ht="15.75" customHeight="1">
      <c r="B271" s="10"/>
    </row>
    <row r="272" spans="1:13" ht="15.75" customHeight="1">
      <c r="B272" s="10"/>
    </row>
    <row r="273" spans="2:2" ht="15.75" customHeight="1">
      <c r="B273" s="10"/>
    </row>
    <row r="274" spans="2:2" ht="15.75" customHeight="1">
      <c r="B274" s="10"/>
    </row>
    <row r="275" spans="2:2" ht="15.75" customHeight="1">
      <c r="B275" s="10"/>
    </row>
    <row r="276" spans="2:2" ht="15.75" customHeight="1">
      <c r="B276" s="10"/>
    </row>
    <row r="277" spans="2:2" ht="15.75" customHeight="1">
      <c r="B277" s="10"/>
    </row>
    <row r="278" spans="2:2" ht="15.75" customHeight="1">
      <c r="B278" s="10"/>
    </row>
    <row r="279" spans="2:2" ht="15.75" customHeight="1">
      <c r="B279" s="10"/>
    </row>
    <row r="280" spans="2:2" ht="15.75" customHeight="1">
      <c r="B280" s="10"/>
    </row>
    <row r="281" spans="2:2" ht="15.75" customHeight="1">
      <c r="B281" s="10"/>
    </row>
    <row r="282" spans="2:2" ht="15.75" customHeight="1">
      <c r="B282" s="10"/>
    </row>
    <row r="283" spans="2:2" ht="15.75" customHeight="1">
      <c r="B283" s="10"/>
    </row>
    <row r="284" spans="2:2" ht="15.75" customHeight="1">
      <c r="B284" s="10"/>
    </row>
    <row r="285" spans="2:2" ht="15.75" customHeight="1">
      <c r="B285" s="10"/>
    </row>
    <row r="286" spans="2:2" ht="15.75" customHeight="1">
      <c r="B286" s="10"/>
    </row>
    <row r="287" spans="2:2" ht="15.75" customHeight="1">
      <c r="B287" s="10"/>
    </row>
    <row r="288" spans="2:2" ht="15.75" customHeight="1">
      <c r="B288" s="10"/>
    </row>
    <row r="289" spans="2:2" ht="15.75" customHeight="1">
      <c r="B289" s="10"/>
    </row>
    <row r="290" spans="2:2" ht="15.75" customHeight="1">
      <c r="B290" s="10"/>
    </row>
    <row r="291" spans="2:2" ht="15.75" customHeight="1">
      <c r="B291" s="10"/>
    </row>
    <row r="292" spans="2:2" ht="15.75" customHeight="1">
      <c r="B292" s="10"/>
    </row>
    <row r="293" spans="2:2" ht="15.75" customHeight="1">
      <c r="B293" s="10"/>
    </row>
    <row r="294" spans="2:2" ht="15.75" customHeight="1">
      <c r="B294" s="10"/>
    </row>
    <row r="295" spans="2:2" ht="15.75" customHeight="1">
      <c r="B295" s="10"/>
    </row>
    <row r="296" spans="2:2" ht="15.75" customHeight="1">
      <c r="B296" s="10"/>
    </row>
    <row r="297" spans="2:2" ht="15.75" customHeight="1">
      <c r="B297" s="10"/>
    </row>
    <row r="298" spans="2:2" ht="15.75" customHeight="1">
      <c r="B298" s="10"/>
    </row>
    <row r="299" spans="2:2" ht="15.75" customHeight="1">
      <c r="B299" s="10"/>
    </row>
    <row r="300" spans="2:2" ht="15.75" customHeight="1">
      <c r="B300" s="10"/>
    </row>
    <row r="301" spans="2:2" ht="15.75" customHeight="1">
      <c r="B301" s="10"/>
    </row>
    <row r="302" spans="2:2" ht="15.75" customHeight="1">
      <c r="B302" s="10"/>
    </row>
    <row r="303" spans="2:2" ht="15.75" customHeight="1">
      <c r="B303" s="10"/>
    </row>
    <row r="304" spans="2:2" ht="15.75" customHeight="1">
      <c r="B304" s="10"/>
    </row>
    <row r="305" spans="2:2" ht="15.75" customHeight="1">
      <c r="B305" s="10"/>
    </row>
    <row r="306" spans="2:2" ht="15.75" customHeight="1">
      <c r="B306" s="10"/>
    </row>
    <row r="307" spans="2:2" ht="15.75" customHeight="1">
      <c r="B307" s="10"/>
    </row>
    <row r="308" spans="2:2" ht="15.75" customHeight="1">
      <c r="B308" s="10"/>
    </row>
    <row r="309" spans="2:2" ht="15.75" customHeight="1">
      <c r="B309" s="10"/>
    </row>
    <row r="310" spans="2:2" ht="15.75" customHeight="1">
      <c r="B310" s="10"/>
    </row>
    <row r="311" spans="2:2" ht="15.75" customHeight="1">
      <c r="B311" s="10"/>
    </row>
    <row r="312" spans="2:2" ht="15.75" customHeight="1">
      <c r="B312" s="10"/>
    </row>
    <row r="313" spans="2:2" ht="15.75" customHeight="1">
      <c r="B313" s="10"/>
    </row>
    <row r="314" spans="2:2" ht="15.75" customHeight="1">
      <c r="B314" s="10"/>
    </row>
    <row r="315" spans="2:2" ht="15.75" customHeight="1">
      <c r="B315" s="10"/>
    </row>
    <row r="316" spans="2:2" ht="15.75" customHeight="1">
      <c r="B316" s="10"/>
    </row>
    <row r="317" spans="2:2" ht="15.75" customHeight="1">
      <c r="B317" s="10"/>
    </row>
    <row r="318" spans="2:2" ht="15.75" customHeight="1">
      <c r="B318" s="10"/>
    </row>
    <row r="319" spans="2:2" ht="15.75" customHeight="1">
      <c r="B319" s="10"/>
    </row>
    <row r="320" spans="2:2" ht="15.75" customHeight="1">
      <c r="B320" s="10"/>
    </row>
    <row r="321" spans="2:2" ht="15.75" customHeight="1">
      <c r="B321" s="10"/>
    </row>
    <row r="322" spans="2:2" ht="15.75" customHeight="1">
      <c r="B322" s="10"/>
    </row>
    <row r="323" spans="2:2" ht="15.75" customHeight="1">
      <c r="B323" s="10"/>
    </row>
    <row r="324" spans="2:2" ht="15.75" customHeight="1">
      <c r="B324" s="10"/>
    </row>
    <row r="325" spans="2:2" ht="15.75" customHeight="1">
      <c r="B325" s="10"/>
    </row>
    <row r="326" spans="2:2" ht="15.75" customHeight="1">
      <c r="B326" s="10"/>
    </row>
    <row r="327" spans="2:2" ht="15.75" customHeight="1">
      <c r="B327" s="10"/>
    </row>
    <row r="328" spans="2:2" ht="15.75" customHeight="1">
      <c r="B328" s="10"/>
    </row>
    <row r="329" spans="2:2" ht="15.75" customHeight="1">
      <c r="B329" s="10"/>
    </row>
    <row r="330" spans="2:2" ht="15.75" customHeight="1">
      <c r="B330" s="10"/>
    </row>
    <row r="331" spans="2:2" ht="15.75" customHeight="1">
      <c r="B331" s="10"/>
    </row>
    <row r="332" spans="2:2" ht="15.75" customHeight="1">
      <c r="B332" s="10"/>
    </row>
    <row r="333" spans="2:2" ht="15.75" customHeight="1">
      <c r="B333" s="10"/>
    </row>
    <row r="334" spans="2:2" ht="15.75" customHeight="1">
      <c r="B334" s="10"/>
    </row>
    <row r="335" spans="2:2" ht="15.75" customHeight="1">
      <c r="B335" s="10"/>
    </row>
    <row r="336" spans="2:2" ht="15.75" customHeight="1">
      <c r="B336" s="10"/>
    </row>
    <row r="337" spans="2:2" ht="15.75" customHeight="1">
      <c r="B337" s="10"/>
    </row>
    <row r="338" spans="2:2" ht="15.75" customHeight="1">
      <c r="B338" s="10"/>
    </row>
    <row r="339" spans="2:2" ht="15.75" customHeight="1">
      <c r="B339" s="10"/>
    </row>
    <row r="340" spans="2:2" ht="15.75" customHeight="1">
      <c r="B340" s="10"/>
    </row>
    <row r="341" spans="2:2" ht="15.75" customHeight="1">
      <c r="B341" s="10"/>
    </row>
    <row r="342" spans="2:2" ht="15.75" customHeight="1">
      <c r="B342" s="10"/>
    </row>
    <row r="343" spans="2:2" ht="15.75" customHeight="1">
      <c r="B343" s="10"/>
    </row>
    <row r="344" spans="2:2" ht="15.75" customHeight="1">
      <c r="B344" s="10"/>
    </row>
    <row r="345" spans="2:2" ht="15.75" customHeight="1">
      <c r="B345" s="10"/>
    </row>
    <row r="346" spans="2:2" ht="15.75" customHeight="1">
      <c r="B346" s="10"/>
    </row>
    <row r="347" spans="2:2" ht="15.75" customHeight="1">
      <c r="B347" s="10"/>
    </row>
    <row r="348" spans="2:2" ht="15.75" customHeight="1">
      <c r="B348" s="10"/>
    </row>
    <row r="349" spans="2:2" ht="15.75" customHeight="1">
      <c r="B349" s="10"/>
    </row>
    <row r="350" spans="2:2" ht="15.75" customHeight="1">
      <c r="B350" s="10"/>
    </row>
    <row r="351" spans="2:2" ht="15.75" customHeight="1">
      <c r="B351" s="10"/>
    </row>
    <row r="352" spans="2:2" ht="15.75" customHeight="1">
      <c r="B352" s="10"/>
    </row>
    <row r="353" spans="2:2" ht="15.75" customHeight="1">
      <c r="B353" s="10"/>
    </row>
    <row r="354" spans="2:2" ht="15.75" customHeight="1">
      <c r="B354" s="10"/>
    </row>
    <row r="355" spans="2:2" ht="15.75" customHeight="1">
      <c r="B355" s="10"/>
    </row>
    <row r="356" spans="2:2" ht="15.75" customHeight="1">
      <c r="B356" s="10"/>
    </row>
    <row r="357" spans="2:2" ht="15.75" customHeight="1">
      <c r="B357" s="10"/>
    </row>
    <row r="358" spans="2:2" ht="15.75" customHeight="1">
      <c r="B358" s="10"/>
    </row>
    <row r="359" spans="2:2" ht="15.75" customHeight="1">
      <c r="B359" s="10"/>
    </row>
    <row r="360" spans="2:2" ht="15.75" customHeight="1">
      <c r="B360" s="10"/>
    </row>
    <row r="361" spans="2:2" ht="15.75" customHeight="1">
      <c r="B361" s="10"/>
    </row>
    <row r="362" spans="2:2" ht="15.75" customHeight="1">
      <c r="B362" s="10"/>
    </row>
    <row r="363" spans="2:2" ht="15.75" customHeight="1">
      <c r="B363" s="10"/>
    </row>
    <row r="364" spans="2:2" ht="15.75" customHeight="1">
      <c r="B364" s="10"/>
    </row>
    <row r="365" spans="2:2" ht="15.75" customHeight="1">
      <c r="B365" s="10"/>
    </row>
    <row r="366" spans="2:2" ht="15.75" customHeight="1">
      <c r="B366" s="10"/>
    </row>
    <row r="367" spans="2:2" ht="15.75" customHeight="1">
      <c r="B367" s="10"/>
    </row>
    <row r="368" spans="2:2" ht="15.75" customHeight="1">
      <c r="B368" s="10"/>
    </row>
    <row r="369" spans="2:2" ht="15.75" customHeight="1">
      <c r="B369" s="10"/>
    </row>
    <row r="370" spans="2:2" ht="15.75" customHeight="1">
      <c r="B370" s="10"/>
    </row>
    <row r="371" spans="2:2" ht="15.75" customHeight="1">
      <c r="B371" s="10"/>
    </row>
    <row r="372" spans="2:2" ht="15.75" customHeight="1">
      <c r="B372" s="10"/>
    </row>
    <row r="373" spans="2:2" ht="15.75" customHeight="1">
      <c r="B373" s="10"/>
    </row>
    <row r="374" spans="2:2" ht="15.75" customHeight="1">
      <c r="B374" s="10"/>
    </row>
    <row r="375" spans="2:2" ht="15.75" customHeight="1">
      <c r="B375" s="10"/>
    </row>
    <row r="376" spans="2:2" ht="15.75" customHeight="1">
      <c r="B376" s="10"/>
    </row>
    <row r="377" spans="2:2" ht="15.75" customHeight="1">
      <c r="B377" s="10"/>
    </row>
    <row r="378" spans="2:2" ht="15.75" customHeight="1">
      <c r="B378" s="10"/>
    </row>
    <row r="379" spans="2:2" ht="15.75" customHeight="1">
      <c r="B379" s="10"/>
    </row>
    <row r="380" spans="2:2" ht="15.75" customHeight="1">
      <c r="B380" s="10"/>
    </row>
    <row r="381" spans="2:2" ht="15.75" customHeight="1">
      <c r="B381" s="10"/>
    </row>
    <row r="382" spans="2:2" ht="15.75" customHeight="1">
      <c r="B382" s="10"/>
    </row>
    <row r="383" spans="2:2" ht="15.75" customHeight="1">
      <c r="B383" s="10"/>
    </row>
    <row r="384" spans="2:2" ht="15.75" customHeight="1">
      <c r="B384" s="10"/>
    </row>
    <row r="385" spans="2:2" ht="15.75" customHeight="1">
      <c r="B385" s="10"/>
    </row>
    <row r="386" spans="2:2" ht="15.75" customHeight="1">
      <c r="B386" s="10"/>
    </row>
    <row r="387" spans="2:2" ht="15.75" customHeight="1">
      <c r="B387" s="10"/>
    </row>
    <row r="388" spans="2:2" ht="15.75" customHeight="1">
      <c r="B388" s="10"/>
    </row>
    <row r="389" spans="2:2" ht="15.75" customHeight="1">
      <c r="B389" s="10"/>
    </row>
    <row r="390" spans="2:2" ht="15.75" customHeight="1">
      <c r="B390" s="10"/>
    </row>
    <row r="391" spans="2:2" ht="15.75" customHeight="1">
      <c r="B391" s="10"/>
    </row>
    <row r="392" spans="2:2" ht="15.75" customHeight="1">
      <c r="B392" s="10"/>
    </row>
    <row r="393" spans="2:2" ht="15.75" customHeight="1">
      <c r="B393" s="10"/>
    </row>
    <row r="394" spans="2:2" ht="15.75" customHeight="1">
      <c r="B394" s="10"/>
    </row>
    <row r="395" spans="2:2" ht="15.75" customHeight="1">
      <c r="B395" s="10"/>
    </row>
    <row r="396" spans="2:2" ht="15.75" customHeight="1">
      <c r="B396" s="10"/>
    </row>
    <row r="397" spans="2:2" ht="15.75" customHeight="1">
      <c r="B397" s="10"/>
    </row>
    <row r="398" spans="2:2" ht="15.75" customHeight="1">
      <c r="B398" s="10"/>
    </row>
    <row r="399" spans="2:2" ht="15.75" customHeight="1">
      <c r="B399" s="10"/>
    </row>
    <row r="400" spans="2:2" ht="15.75" customHeight="1">
      <c r="B400" s="10"/>
    </row>
    <row r="401" spans="2:2" ht="15.75" customHeight="1">
      <c r="B401" s="10"/>
    </row>
    <row r="402" spans="2:2" ht="15.75" customHeight="1">
      <c r="B402" s="10"/>
    </row>
    <row r="403" spans="2:2" ht="15.75" customHeight="1">
      <c r="B403" s="10"/>
    </row>
    <row r="404" spans="2:2" ht="15.75" customHeight="1">
      <c r="B404" s="10"/>
    </row>
    <row r="405" spans="2:2" ht="15.75" customHeight="1">
      <c r="B405" s="10"/>
    </row>
    <row r="406" spans="2:2" ht="15.75" customHeight="1">
      <c r="B406" s="10"/>
    </row>
    <row r="407" spans="2:2" ht="15.75" customHeight="1">
      <c r="B407" s="10"/>
    </row>
    <row r="408" spans="2:2" ht="15.75" customHeight="1">
      <c r="B408" s="10"/>
    </row>
    <row r="409" spans="2:2" ht="15.75" customHeight="1">
      <c r="B409" s="10"/>
    </row>
    <row r="410" spans="2:2" ht="15.75" customHeight="1">
      <c r="B410" s="10"/>
    </row>
    <row r="411" spans="2:2" ht="15.75" customHeight="1">
      <c r="B411" s="10"/>
    </row>
    <row r="412" spans="2:2" ht="15.75" customHeight="1">
      <c r="B412" s="10"/>
    </row>
    <row r="413" spans="2:2" ht="15.75" customHeight="1">
      <c r="B413" s="10"/>
    </row>
    <row r="414" spans="2:2" ht="15.75" customHeight="1">
      <c r="B414" s="10"/>
    </row>
    <row r="415" spans="2:2" ht="15.75" customHeight="1">
      <c r="B415" s="10"/>
    </row>
    <row r="416" spans="2:2" ht="15.75" customHeight="1">
      <c r="B416" s="10"/>
    </row>
    <row r="417" spans="2:2" ht="15.75" customHeight="1">
      <c r="B417" s="10"/>
    </row>
    <row r="418" spans="2:2" ht="15.75" customHeight="1">
      <c r="B418" s="10"/>
    </row>
    <row r="419" spans="2:2" ht="15.75" customHeight="1">
      <c r="B419" s="10"/>
    </row>
    <row r="420" spans="2:2" ht="15.75" customHeight="1">
      <c r="B420" s="10"/>
    </row>
    <row r="421" spans="2:2" ht="15.75" customHeight="1">
      <c r="B421" s="10"/>
    </row>
    <row r="422" spans="2:2" ht="15.75" customHeight="1">
      <c r="B422" s="10"/>
    </row>
    <row r="423" spans="2:2" ht="15.75" customHeight="1">
      <c r="B423" s="10"/>
    </row>
    <row r="424" spans="2:2" ht="15.75" customHeight="1">
      <c r="B424" s="10"/>
    </row>
    <row r="425" spans="2:2" ht="15.75" customHeight="1">
      <c r="B425" s="10"/>
    </row>
    <row r="426" spans="2:2" ht="15.75" customHeight="1">
      <c r="B426" s="10"/>
    </row>
    <row r="427" spans="2:2" ht="15.75" customHeight="1">
      <c r="B427" s="10"/>
    </row>
    <row r="428" spans="2:2" ht="15.75" customHeight="1">
      <c r="B428" s="10"/>
    </row>
    <row r="429" spans="2:2" ht="15.75" customHeight="1">
      <c r="B429" s="10"/>
    </row>
    <row r="430" spans="2:2" ht="15.75" customHeight="1">
      <c r="B430" s="10"/>
    </row>
    <row r="431" spans="2:2" ht="15.75" customHeight="1">
      <c r="B431" s="10"/>
    </row>
    <row r="432" spans="2:2" ht="15.75" customHeight="1">
      <c r="B432" s="10"/>
    </row>
    <row r="433" spans="2:2" ht="15.75" customHeight="1">
      <c r="B433" s="10"/>
    </row>
    <row r="434" spans="2:2" ht="15.75" customHeight="1">
      <c r="B434" s="10"/>
    </row>
    <row r="435" spans="2:2" ht="15.75" customHeight="1">
      <c r="B435" s="10"/>
    </row>
    <row r="436" spans="2:2" ht="15.75" customHeight="1">
      <c r="B436" s="10"/>
    </row>
    <row r="437" spans="2:2" ht="15.75" customHeight="1">
      <c r="B437" s="10"/>
    </row>
    <row r="438" spans="2:2" ht="15.75" customHeight="1">
      <c r="B438" s="10"/>
    </row>
    <row r="439" spans="2:2" ht="15.75" customHeight="1">
      <c r="B439" s="10"/>
    </row>
    <row r="440" spans="2:2" ht="15.75" customHeight="1">
      <c r="B440" s="10"/>
    </row>
    <row r="441" spans="2:2" ht="15.75" customHeight="1">
      <c r="B441" s="10"/>
    </row>
    <row r="442" spans="2:2" ht="15.75" customHeight="1">
      <c r="B442" s="10"/>
    </row>
    <row r="443" spans="2:2" ht="15.75" customHeight="1">
      <c r="B443" s="10"/>
    </row>
    <row r="444" spans="2:2" ht="15.75" customHeight="1">
      <c r="B444" s="10"/>
    </row>
    <row r="445" spans="2:2" ht="15.75" customHeight="1">
      <c r="B445" s="10"/>
    </row>
    <row r="446" spans="2:2" ht="15.75" customHeight="1">
      <c r="B446" s="10"/>
    </row>
    <row r="447" spans="2:2" ht="15.75" customHeight="1">
      <c r="B447" s="10"/>
    </row>
    <row r="448" spans="2:2" ht="15.75" customHeight="1">
      <c r="B448" s="10"/>
    </row>
    <row r="449" spans="2:2" ht="15.75" customHeight="1">
      <c r="B449" s="10"/>
    </row>
    <row r="450" spans="2:2" ht="15.75" customHeight="1">
      <c r="B450" s="10"/>
    </row>
    <row r="451" spans="2:2" ht="15.75" customHeight="1">
      <c r="B451" s="10"/>
    </row>
    <row r="452" spans="2:2" ht="15.75" customHeight="1">
      <c r="B452" s="10"/>
    </row>
    <row r="453" spans="2:2" ht="15.75" customHeight="1">
      <c r="B453" s="10"/>
    </row>
    <row r="454" spans="2:2" ht="15.75" customHeight="1">
      <c r="B454" s="10"/>
    </row>
    <row r="455" spans="2:2" ht="15.75" customHeight="1">
      <c r="B455" s="10"/>
    </row>
    <row r="456" spans="2:2" ht="15.75" customHeight="1">
      <c r="B456" s="10"/>
    </row>
    <row r="457" spans="2:2" ht="15.75" customHeight="1">
      <c r="B457" s="10"/>
    </row>
    <row r="458" spans="2:2" ht="15.75" customHeight="1">
      <c r="B458" s="10"/>
    </row>
    <row r="459" spans="2:2" ht="15.75" customHeight="1">
      <c r="B459" s="10"/>
    </row>
    <row r="460" spans="2:2" ht="15.75" customHeight="1">
      <c r="B460" s="10"/>
    </row>
    <row r="461" spans="2:2" ht="15.75" customHeight="1"/>
    <row r="462" spans="2:2" ht="15.75" customHeight="1"/>
    <row r="463" spans="2:2" ht="15.75" customHeight="1"/>
    <row r="464" spans="2:2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S260"/>
  <customSheetViews>
    <customSheetView guid="{37D279FC-8790-4E10-BBE2-B582FD115CFF}" filter="1" showAutoFilter="1">
      <pageMargins left="0.7" right="0.7" top="0.75" bottom="0.75" header="0.3" footer="0.3"/>
      <autoFilter ref="A1:M260">
        <filterColumn colId="2">
          <filters blank="1">
            <filter val="01.10"/>
            <filter val="01.11"/>
            <filter val="02.08"/>
            <filter val="02.11"/>
            <filter val="03.08"/>
            <filter val="03.10"/>
            <filter val="06.11"/>
            <filter val="07.09"/>
            <filter val="08.10"/>
            <filter val="08.11"/>
            <filter val="10.10"/>
            <filter val="11.07.2018"/>
            <filter val="12.10"/>
            <filter val="12.12"/>
            <filter val="13.07.2018"/>
            <filter val="13.09"/>
            <filter val="13.11"/>
            <filter val="13.12"/>
            <filter val="17.08"/>
            <filter val="17.09"/>
            <filter val="17.10"/>
            <filter val="18.12"/>
            <filter val="19.07.2018"/>
            <filter val="19.09"/>
            <filter val="19.10"/>
            <filter val="19.11"/>
            <filter val="19.11."/>
            <filter val="21.09"/>
            <filter val="22.10"/>
            <filter val="22.11"/>
            <filter val="23.07"/>
            <filter val="24.08"/>
            <filter val="24.09"/>
            <filter val="25.07"/>
            <filter val="25.10"/>
            <filter val="26.07"/>
            <filter val="26.11"/>
            <filter val="27.11"/>
            <filter val="28.09"/>
            <filter val="28.11"/>
            <filter val="29.08"/>
            <filter val="29.10"/>
            <filter val="30.10"/>
            <filter val="Дата нашей оплаты"/>
          </filters>
        </filterColumn>
      </autoFilter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D1:E1000"/>
  <sheetViews>
    <sheetView showGridLines="0" workbookViewId="0"/>
  </sheetViews>
  <sheetFormatPr defaultColWidth="14.453125" defaultRowHeight="15" customHeight="1"/>
  <cols>
    <col min="1" max="6" width="14.453125" customWidth="1"/>
  </cols>
  <sheetData>
    <row r="1" spans="4:5" ht="15.75" customHeight="1">
      <c r="D1" s="1" t="s">
        <v>2521</v>
      </c>
    </row>
    <row r="2" spans="4:5" ht="15.75" customHeight="1"/>
    <row r="3" spans="4:5" ht="15.75" customHeight="1">
      <c r="D3" s="1">
        <v>3257</v>
      </c>
      <c r="E3" s="1" t="s">
        <v>1982</v>
      </c>
    </row>
    <row r="4" spans="4:5" ht="15.75" customHeight="1"/>
    <row r="5" spans="4:5" ht="15.75" customHeight="1">
      <c r="D5" s="1">
        <v>13932</v>
      </c>
      <c r="E5" s="1" t="s">
        <v>1985</v>
      </c>
    </row>
    <row r="6" spans="4:5" ht="15.75" customHeight="1"/>
    <row r="7" spans="4:5" ht="15.75" customHeight="1">
      <c r="D7" s="1">
        <v>10000</v>
      </c>
      <c r="E7" s="1" t="s">
        <v>812</v>
      </c>
    </row>
    <row r="8" spans="4:5" ht="15.75" customHeight="1"/>
    <row r="9" spans="4:5" ht="15.75" customHeight="1"/>
    <row r="10" spans="4:5" ht="15.75" customHeight="1"/>
    <row r="11" spans="4:5" ht="15.75" customHeight="1"/>
    <row r="12" spans="4:5" ht="15.75" customHeight="1"/>
    <row r="13" spans="4:5" ht="15.75" customHeight="1"/>
    <row r="14" spans="4:5" ht="15.75" customHeight="1"/>
    <row r="15" spans="4:5" ht="15.75" customHeight="1"/>
    <row r="16" spans="4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999"/>
  <sheetViews>
    <sheetView workbookViewId="0"/>
  </sheetViews>
  <sheetFormatPr defaultColWidth="14.453125" defaultRowHeight="15" customHeight="1"/>
  <cols>
    <col min="4" max="4" width="27" customWidth="1"/>
    <col min="6" max="6" width="28.08984375" customWidth="1"/>
    <col min="7" max="7" width="27.453125" customWidth="1"/>
    <col min="11" max="11" width="13.7265625" customWidth="1"/>
    <col min="12" max="12" width="20.54296875" customWidth="1"/>
    <col min="24" max="24" width="57.453125" customWidth="1"/>
  </cols>
  <sheetData>
    <row r="1" spans="1:31" ht="12.5">
      <c r="A1" s="212" t="s">
        <v>2525</v>
      </c>
      <c r="B1" s="203"/>
      <c r="C1" s="212" t="s">
        <v>2526</v>
      </c>
      <c r="D1" s="212" t="s">
        <v>2527</v>
      </c>
      <c r="E1" s="212" t="s">
        <v>2528</v>
      </c>
      <c r="F1" s="212" t="s">
        <v>409</v>
      </c>
      <c r="G1" s="213" t="s">
        <v>2529</v>
      </c>
      <c r="H1" s="212" t="s">
        <v>2530</v>
      </c>
      <c r="I1" s="212" t="s">
        <v>44</v>
      </c>
      <c r="J1" s="212" t="s">
        <v>2531</v>
      </c>
      <c r="K1" s="212" t="s">
        <v>2532</v>
      </c>
      <c r="L1" s="212" t="s">
        <v>2533</v>
      </c>
      <c r="S1" s="214"/>
      <c r="T1" s="214"/>
      <c r="U1" s="214"/>
      <c r="V1" s="212" t="s">
        <v>2534</v>
      </c>
      <c r="W1" s="213" t="s">
        <v>2525</v>
      </c>
      <c r="X1" s="215"/>
      <c r="Y1" s="203"/>
      <c r="Z1" s="203"/>
      <c r="AA1" s="212" t="s">
        <v>2535</v>
      </c>
      <c r="AB1" s="203"/>
      <c r="AC1" s="203"/>
      <c r="AD1" s="203"/>
      <c r="AE1" s="203"/>
    </row>
    <row r="2" spans="1:31" ht="12.5">
      <c r="A2" s="213">
        <f t="shared" ref="A2:A36" si="0">I2-J2-K2-L2-M2-N2-O2</f>
        <v>0</v>
      </c>
      <c r="B2" s="212" t="s">
        <v>2536</v>
      </c>
      <c r="C2" s="212" t="s">
        <v>1968</v>
      </c>
      <c r="D2" s="212" t="s">
        <v>2537</v>
      </c>
      <c r="E2" s="212" t="s">
        <v>2538</v>
      </c>
      <c r="F2" s="214"/>
      <c r="G2" s="216"/>
      <c r="H2" s="214"/>
      <c r="I2" s="213">
        <v>71000</v>
      </c>
      <c r="J2" s="213">
        <v>30000</v>
      </c>
      <c r="K2" s="213">
        <v>41000</v>
      </c>
      <c r="L2" s="214"/>
      <c r="S2" s="214"/>
      <c r="T2" s="214"/>
      <c r="U2" s="214"/>
      <c r="V2" s="212" t="s">
        <v>2539</v>
      </c>
      <c r="W2" s="213">
        <v>41000</v>
      </c>
      <c r="X2" s="217" t="s">
        <v>2540</v>
      </c>
      <c r="Y2" s="203"/>
      <c r="Z2" s="203"/>
      <c r="AA2" s="214"/>
      <c r="AB2" s="218" t="s">
        <v>2541</v>
      </c>
      <c r="AC2" s="203"/>
      <c r="AD2" s="203"/>
      <c r="AE2" s="203"/>
    </row>
    <row r="3" spans="1:31" ht="12.5">
      <c r="A3" s="213">
        <f t="shared" si="0"/>
        <v>40000</v>
      </c>
      <c r="B3" s="203"/>
      <c r="C3" s="212" t="s">
        <v>2076</v>
      </c>
      <c r="D3" s="219" t="s">
        <v>500</v>
      </c>
      <c r="E3" s="220"/>
      <c r="F3" s="220"/>
      <c r="G3" s="221" t="s">
        <v>2542</v>
      </c>
      <c r="H3" s="220"/>
      <c r="I3" s="222">
        <v>50000</v>
      </c>
      <c r="J3" s="222">
        <v>10000</v>
      </c>
      <c r="K3" s="203"/>
      <c r="L3" s="203"/>
      <c r="S3" s="203"/>
      <c r="T3" s="203"/>
      <c r="U3" s="203"/>
      <c r="V3" s="203"/>
      <c r="W3" s="222">
        <v>40000</v>
      </c>
      <c r="X3" s="215"/>
      <c r="Y3" s="203"/>
      <c r="Z3" s="203"/>
      <c r="AA3" s="212" t="s">
        <v>2543</v>
      </c>
      <c r="AB3" s="203"/>
      <c r="AC3" s="203"/>
      <c r="AD3" s="203"/>
      <c r="AE3" s="203"/>
    </row>
    <row r="4" spans="1:31" ht="12.5">
      <c r="A4" s="213">
        <f t="shared" si="0"/>
        <v>20000</v>
      </c>
      <c r="B4" s="212" t="s">
        <v>1113</v>
      </c>
      <c r="C4" s="212" t="s">
        <v>2076</v>
      </c>
      <c r="D4" s="219" t="s">
        <v>488</v>
      </c>
      <c r="E4" s="219" t="s">
        <v>2544</v>
      </c>
      <c r="F4" s="220"/>
      <c r="G4" s="213" t="s">
        <v>2545</v>
      </c>
      <c r="H4" s="214"/>
      <c r="I4" s="222">
        <v>50000</v>
      </c>
      <c r="J4" s="222">
        <v>30000</v>
      </c>
      <c r="K4" s="203"/>
      <c r="L4" s="203"/>
      <c r="S4" s="203"/>
      <c r="T4" s="203"/>
      <c r="U4" s="203"/>
      <c r="V4" s="203"/>
      <c r="W4" s="222">
        <v>20000</v>
      </c>
      <c r="X4" s="217" t="s">
        <v>1090</v>
      </c>
      <c r="Y4" s="203"/>
      <c r="Z4" s="203"/>
      <c r="AA4" s="212" t="s">
        <v>2546</v>
      </c>
      <c r="AB4" s="274" t="s">
        <v>2547</v>
      </c>
      <c r="AC4" s="275"/>
      <c r="AD4" s="203"/>
      <c r="AE4" s="203"/>
    </row>
    <row r="5" spans="1:31" ht="12.5">
      <c r="A5" s="213">
        <f t="shared" si="0"/>
        <v>0</v>
      </c>
      <c r="B5" s="203"/>
      <c r="C5" s="212" t="s">
        <v>1968</v>
      </c>
      <c r="D5" s="219" t="s">
        <v>2152</v>
      </c>
      <c r="E5" s="220"/>
      <c r="F5" s="220"/>
      <c r="G5" s="213" t="s">
        <v>2548</v>
      </c>
      <c r="H5" s="214"/>
      <c r="I5" s="222">
        <v>13000</v>
      </c>
      <c r="J5" s="222">
        <v>13000</v>
      </c>
      <c r="K5" s="203"/>
      <c r="L5" s="203"/>
      <c r="S5" s="203"/>
      <c r="T5" s="203"/>
      <c r="U5" s="203"/>
      <c r="V5" s="203"/>
      <c r="W5" s="222">
        <v>0</v>
      </c>
      <c r="X5" s="215"/>
      <c r="Y5" s="203"/>
      <c r="Z5" s="203"/>
      <c r="AA5" s="212" t="s">
        <v>2543</v>
      </c>
      <c r="AB5" s="203"/>
      <c r="AC5" s="203"/>
      <c r="AD5" s="203"/>
      <c r="AE5" s="203"/>
    </row>
    <row r="6" spans="1:31" ht="12.5">
      <c r="A6" s="213">
        <f t="shared" si="0"/>
        <v>0</v>
      </c>
      <c r="B6" s="203"/>
      <c r="C6" s="212" t="s">
        <v>1968</v>
      </c>
      <c r="D6" s="219" t="s">
        <v>2243</v>
      </c>
      <c r="E6" s="220"/>
      <c r="F6" s="220"/>
      <c r="G6" s="221" t="s">
        <v>2549</v>
      </c>
      <c r="H6" s="220"/>
      <c r="I6" s="222">
        <v>56000</v>
      </c>
      <c r="J6" s="222">
        <v>56000</v>
      </c>
      <c r="K6" s="203"/>
      <c r="L6" s="203"/>
      <c r="S6" s="203"/>
      <c r="T6" s="203"/>
      <c r="U6" s="203"/>
      <c r="V6" s="203"/>
      <c r="W6" s="222">
        <v>0</v>
      </c>
      <c r="X6" s="215"/>
      <c r="Y6" s="203"/>
      <c r="Z6" s="203"/>
      <c r="AA6" s="212" t="s">
        <v>2543</v>
      </c>
      <c r="AB6" s="203"/>
      <c r="AC6" s="203"/>
      <c r="AD6" s="203"/>
      <c r="AE6" s="203"/>
    </row>
    <row r="7" spans="1:31" ht="12.5">
      <c r="A7" s="213">
        <f t="shared" si="0"/>
        <v>0</v>
      </c>
      <c r="B7" s="203"/>
      <c r="C7" s="212" t="s">
        <v>2076</v>
      </c>
      <c r="D7" s="219" t="s">
        <v>483</v>
      </c>
      <c r="E7" s="220"/>
      <c r="F7" s="220"/>
      <c r="G7" s="213" t="s">
        <v>2550</v>
      </c>
      <c r="H7" s="214"/>
      <c r="I7" s="222">
        <v>25500</v>
      </c>
      <c r="J7" s="222">
        <v>25500</v>
      </c>
      <c r="K7" s="203"/>
      <c r="L7" s="203"/>
      <c r="S7" s="203"/>
      <c r="T7" s="203"/>
      <c r="U7" s="203"/>
      <c r="V7" s="203"/>
      <c r="W7" s="222">
        <v>0</v>
      </c>
      <c r="X7" s="215"/>
      <c r="Y7" s="203"/>
      <c r="Z7" s="203"/>
      <c r="AA7" s="212" t="s">
        <v>2543</v>
      </c>
      <c r="AB7" s="203"/>
      <c r="AC7" s="203"/>
      <c r="AD7" s="203"/>
      <c r="AE7" s="203"/>
    </row>
    <row r="8" spans="1:31" ht="12.5">
      <c r="A8" s="213">
        <f t="shared" si="0"/>
        <v>0</v>
      </c>
      <c r="B8" s="203"/>
      <c r="C8" s="212" t="s">
        <v>2076</v>
      </c>
      <c r="D8" s="219" t="s">
        <v>2551</v>
      </c>
      <c r="E8" s="220"/>
      <c r="F8" s="220"/>
      <c r="G8" s="213" t="s">
        <v>2552</v>
      </c>
      <c r="H8" s="214"/>
      <c r="I8" s="222">
        <v>25000</v>
      </c>
      <c r="J8" s="222">
        <v>25000</v>
      </c>
      <c r="K8" s="203"/>
      <c r="L8" s="203"/>
      <c r="S8" s="203"/>
      <c r="T8" s="203"/>
      <c r="U8" s="203"/>
      <c r="V8" s="203"/>
      <c r="W8" s="222">
        <v>0</v>
      </c>
      <c r="X8" s="215"/>
      <c r="Y8" s="203"/>
      <c r="Z8" s="203"/>
      <c r="AA8" s="212" t="s">
        <v>2543</v>
      </c>
      <c r="AB8" s="203"/>
      <c r="AC8" s="203"/>
      <c r="AD8" s="203"/>
      <c r="AE8" s="203"/>
    </row>
    <row r="9" spans="1:31" ht="12.5">
      <c r="A9" s="213">
        <f t="shared" si="0"/>
        <v>90400</v>
      </c>
      <c r="B9" s="203"/>
      <c r="C9" s="212" t="s">
        <v>2553</v>
      </c>
      <c r="D9" s="219" t="s">
        <v>2554</v>
      </c>
      <c r="E9" s="219" t="s">
        <v>2208</v>
      </c>
      <c r="F9" s="220"/>
      <c r="G9" s="221" t="s">
        <v>2555</v>
      </c>
      <c r="H9" s="220"/>
      <c r="I9" s="222">
        <v>113000</v>
      </c>
      <c r="J9" s="222">
        <v>22600</v>
      </c>
      <c r="K9" s="203"/>
      <c r="L9" s="203"/>
      <c r="S9" s="203"/>
      <c r="T9" s="203"/>
      <c r="U9" s="203"/>
      <c r="V9" s="203"/>
      <c r="W9" s="222">
        <v>90400</v>
      </c>
      <c r="X9" s="217" t="s">
        <v>2556</v>
      </c>
      <c r="Y9" s="203"/>
      <c r="Z9" s="203"/>
      <c r="AA9" s="223">
        <v>0.2</v>
      </c>
      <c r="AB9" s="212" t="s">
        <v>2557</v>
      </c>
      <c r="AC9" s="214"/>
      <c r="AD9" s="203"/>
      <c r="AE9" s="203"/>
    </row>
    <row r="10" spans="1:31" ht="19">
      <c r="A10" s="213">
        <f t="shared" si="0"/>
        <v>52000</v>
      </c>
      <c r="B10" s="203"/>
      <c r="C10" s="212" t="s">
        <v>2553</v>
      </c>
      <c r="D10" s="219" t="s">
        <v>2558</v>
      </c>
      <c r="E10" s="219" t="s">
        <v>2559</v>
      </c>
      <c r="F10" s="224">
        <f>79779385715</f>
        <v>79779385715</v>
      </c>
      <c r="G10" s="221" t="s">
        <v>2560</v>
      </c>
      <c r="H10" s="220"/>
      <c r="I10" s="222">
        <v>65000</v>
      </c>
      <c r="J10" s="222">
        <v>13000</v>
      </c>
      <c r="K10" s="203"/>
      <c r="L10" s="203"/>
      <c r="S10" s="203"/>
      <c r="T10" s="203"/>
      <c r="U10" s="203"/>
      <c r="V10" s="203"/>
      <c r="W10" s="222">
        <v>52000</v>
      </c>
      <c r="X10" s="217" t="s">
        <v>2561</v>
      </c>
      <c r="Y10" s="203"/>
      <c r="Z10" s="203"/>
      <c r="AA10" s="223">
        <v>0.2</v>
      </c>
      <c r="AB10" s="212" t="s">
        <v>2557</v>
      </c>
      <c r="AC10" s="203"/>
      <c r="AD10" s="203"/>
      <c r="AE10" s="203"/>
    </row>
    <row r="11" spans="1:31" ht="12.5">
      <c r="A11" s="213">
        <f t="shared" si="0"/>
        <v>38000</v>
      </c>
      <c r="B11" s="203"/>
      <c r="C11" s="212" t="s">
        <v>1968</v>
      </c>
      <c r="D11" s="219" t="s">
        <v>2562</v>
      </c>
      <c r="E11" s="220"/>
      <c r="F11" s="220"/>
      <c r="G11" s="213" t="s">
        <v>2563</v>
      </c>
      <c r="H11" s="203"/>
      <c r="I11" s="222">
        <v>58000</v>
      </c>
      <c r="J11" s="222">
        <v>20000</v>
      </c>
      <c r="K11" s="203"/>
      <c r="L11" s="203"/>
      <c r="S11" s="203"/>
      <c r="T11" s="203"/>
      <c r="U11" s="203"/>
      <c r="V11" s="203"/>
      <c r="W11" s="222">
        <v>38000</v>
      </c>
      <c r="X11" s="215"/>
      <c r="Y11" s="203"/>
      <c r="Z11" s="203"/>
      <c r="AA11" s="225" t="s">
        <v>2543</v>
      </c>
      <c r="AB11" s="203"/>
      <c r="AC11" s="203"/>
      <c r="AD11" s="203"/>
      <c r="AE11" s="203"/>
    </row>
    <row r="12" spans="1:31" ht="19">
      <c r="A12" s="213">
        <f t="shared" si="0"/>
        <v>12000</v>
      </c>
      <c r="B12" s="226"/>
      <c r="C12" s="227" t="s">
        <v>2553</v>
      </c>
      <c r="D12" s="227" t="s">
        <v>2564</v>
      </c>
      <c r="E12" s="227" t="s">
        <v>2559</v>
      </c>
      <c r="F12" s="228">
        <f>79107981121</f>
        <v>79107981121</v>
      </c>
      <c r="G12" s="229" t="s">
        <v>2565</v>
      </c>
      <c r="H12" s="226"/>
      <c r="I12" s="229">
        <v>17000</v>
      </c>
      <c r="J12" s="229">
        <v>5000</v>
      </c>
      <c r="K12" s="226"/>
      <c r="L12" s="226"/>
      <c r="S12" s="226"/>
      <c r="T12" s="226"/>
      <c r="U12" s="226"/>
      <c r="V12" s="226"/>
      <c r="W12" s="222">
        <v>12000</v>
      </c>
      <c r="X12" s="230" t="s">
        <v>2566</v>
      </c>
      <c r="Y12" s="226"/>
      <c r="Z12" s="226"/>
      <c r="AA12" s="231">
        <v>0.2</v>
      </c>
      <c r="AB12" s="227" t="s">
        <v>2567</v>
      </c>
      <c r="AC12" s="226"/>
      <c r="AD12" s="226"/>
      <c r="AE12" s="226"/>
    </row>
    <row r="13" spans="1:31" ht="12.5">
      <c r="A13" s="213">
        <f t="shared" si="0"/>
        <v>80000</v>
      </c>
      <c r="B13" s="203"/>
      <c r="C13" s="212" t="s">
        <v>2553</v>
      </c>
      <c r="D13" s="219" t="s">
        <v>2568</v>
      </c>
      <c r="E13" s="219" t="s">
        <v>2569</v>
      </c>
      <c r="F13" s="203"/>
      <c r="G13" s="221" t="s">
        <v>2263</v>
      </c>
      <c r="H13" s="220"/>
      <c r="I13" s="222">
        <v>100000</v>
      </c>
      <c r="J13" s="222">
        <v>20000</v>
      </c>
      <c r="K13" s="203"/>
      <c r="L13" s="203"/>
      <c r="S13" s="203"/>
      <c r="T13" s="203"/>
      <c r="U13" s="203"/>
      <c r="V13" s="203"/>
      <c r="W13" s="222">
        <v>80000</v>
      </c>
      <c r="X13" s="217" t="s">
        <v>2570</v>
      </c>
      <c r="Y13" s="203"/>
      <c r="Z13" s="203"/>
      <c r="AA13" s="223">
        <v>0.2</v>
      </c>
      <c r="AB13" s="274" t="s">
        <v>2571</v>
      </c>
      <c r="AC13" s="275"/>
      <c r="AD13" s="275"/>
      <c r="AE13" s="275"/>
    </row>
    <row r="14" spans="1:31" ht="17.5">
      <c r="A14" s="213">
        <f t="shared" si="0"/>
        <v>19000</v>
      </c>
      <c r="B14" s="232"/>
      <c r="C14" s="233" t="s">
        <v>2553</v>
      </c>
      <c r="D14" s="234" t="s">
        <v>2572</v>
      </c>
      <c r="E14" s="234" t="s">
        <v>2573</v>
      </c>
      <c r="F14" s="235">
        <f>79269190570</f>
        <v>79269190570</v>
      </c>
      <c r="G14" s="236" t="s">
        <v>2574</v>
      </c>
      <c r="H14" s="237"/>
      <c r="I14" s="238">
        <v>24000</v>
      </c>
      <c r="J14" s="238">
        <v>5000</v>
      </c>
      <c r="K14" s="232"/>
      <c r="L14" s="232"/>
      <c r="S14" s="232"/>
      <c r="T14" s="232"/>
      <c r="U14" s="232"/>
      <c r="V14" s="232"/>
      <c r="W14" s="222">
        <v>19000</v>
      </c>
      <c r="X14" s="239" t="s">
        <v>2575</v>
      </c>
      <c r="Y14" s="232"/>
      <c r="Z14" s="232"/>
      <c r="AA14" s="232"/>
      <c r="AB14" s="233" t="s">
        <v>2576</v>
      </c>
      <c r="AC14" s="232"/>
      <c r="AD14" s="232"/>
      <c r="AE14" s="232"/>
    </row>
    <row r="15" spans="1:31" ht="19">
      <c r="A15" s="213">
        <f t="shared" si="0"/>
        <v>48000</v>
      </c>
      <c r="B15" s="226"/>
      <c r="C15" s="227" t="s">
        <v>2553</v>
      </c>
      <c r="D15" s="227" t="s">
        <v>2577</v>
      </c>
      <c r="E15" s="227" t="s">
        <v>2578</v>
      </c>
      <c r="F15" s="228">
        <f>79898080339</f>
        <v>79898080339</v>
      </c>
      <c r="G15" s="229" t="s">
        <v>2579</v>
      </c>
      <c r="H15" s="226"/>
      <c r="I15" s="229">
        <v>60000</v>
      </c>
      <c r="J15" s="229">
        <v>12000</v>
      </c>
      <c r="K15" s="226"/>
      <c r="L15" s="226"/>
      <c r="S15" s="226"/>
      <c r="T15" s="226"/>
      <c r="U15" s="226"/>
      <c r="V15" s="226"/>
      <c r="W15" s="222">
        <v>48000</v>
      </c>
      <c r="X15" s="230" t="s">
        <v>2580</v>
      </c>
      <c r="Y15" s="226"/>
      <c r="Z15" s="226"/>
      <c r="AA15" s="231">
        <v>0.2</v>
      </c>
      <c r="AB15" s="226"/>
      <c r="AC15" s="226"/>
      <c r="AD15" s="226"/>
      <c r="AE15" s="226"/>
    </row>
    <row r="16" spans="1:31" ht="19">
      <c r="A16" s="213">
        <f t="shared" si="0"/>
        <v>45200</v>
      </c>
      <c r="B16" s="232"/>
      <c r="C16" s="233" t="s">
        <v>2553</v>
      </c>
      <c r="D16" s="234" t="s">
        <v>2581</v>
      </c>
      <c r="E16" s="234" t="s">
        <v>2559</v>
      </c>
      <c r="F16" s="240">
        <f>79092598200</f>
        <v>79092598200</v>
      </c>
      <c r="G16" s="236" t="s">
        <v>2582</v>
      </c>
      <c r="H16" s="237"/>
      <c r="I16" s="238">
        <v>56500</v>
      </c>
      <c r="J16" s="238">
        <v>11300</v>
      </c>
      <c r="K16" s="232"/>
      <c r="L16" s="232"/>
      <c r="S16" s="232"/>
      <c r="T16" s="232"/>
      <c r="U16" s="232"/>
      <c r="V16" s="232"/>
      <c r="W16" s="222">
        <v>45200</v>
      </c>
      <c r="X16" s="239" t="s">
        <v>2583</v>
      </c>
      <c r="Y16" s="232"/>
      <c r="Z16" s="232"/>
      <c r="AA16" s="241">
        <v>0.2</v>
      </c>
      <c r="AB16" s="232"/>
      <c r="AC16" s="232"/>
      <c r="AD16" s="232"/>
      <c r="AE16" s="232"/>
    </row>
    <row r="17" spans="1:31" ht="13.5">
      <c r="A17" s="213">
        <f t="shared" si="0"/>
        <v>44800</v>
      </c>
      <c r="B17" s="232"/>
      <c r="C17" s="233" t="s">
        <v>2553</v>
      </c>
      <c r="D17" s="233" t="s">
        <v>2584</v>
      </c>
      <c r="E17" s="233" t="s">
        <v>2585</v>
      </c>
      <c r="F17" s="242" t="s">
        <v>2586</v>
      </c>
      <c r="G17" s="236" t="s">
        <v>2587</v>
      </c>
      <c r="H17" s="243"/>
      <c r="I17" s="238">
        <v>56000</v>
      </c>
      <c r="J17" s="238">
        <v>11200</v>
      </c>
      <c r="K17" s="232"/>
      <c r="L17" s="232"/>
      <c r="S17" s="232"/>
      <c r="T17" s="232"/>
      <c r="U17" s="232"/>
      <c r="V17" s="232"/>
      <c r="W17" s="222">
        <v>44800</v>
      </c>
      <c r="X17" s="239" t="s">
        <v>2583</v>
      </c>
      <c r="Y17" s="232"/>
      <c r="Z17" s="232"/>
      <c r="AA17" s="241">
        <v>0.2</v>
      </c>
      <c r="AB17" s="232"/>
      <c r="AC17" s="232"/>
      <c r="AD17" s="232"/>
      <c r="AE17" s="232"/>
    </row>
    <row r="18" spans="1:31" ht="19">
      <c r="A18" s="213">
        <f t="shared" si="0"/>
        <v>28000</v>
      </c>
      <c r="B18" s="203"/>
      <c r="C18" s="233" t="s">
        <v>1968</v>
      </c>
      <c r="D18" s="244" t="s">
        <v>2588</v>
      </c>
      <c r="E18" s="244" t="s">
        <v>2589</v>
      </c>
      <c r="F18" s="245" t="s">
        <v>2590</v>
      </c>
      <c r="G18" s="221" t="s">
        <v>2115</v>
      </c>
      <c r="H18" s="219" t="s">
        <v>121</v>
      </c>
      <c r="I18" s="246">
        <v>48000</v>
      </c>
      <c r="J18" s="246">
        <v>20000</v>
      </c>
      <c r="K18" s="247"/>
      <c r="L18" s="247"/>
      <c r="S18" s="247"/>
      <c r="T18" s="247"/>
      <c r="U18" s="247"/>
      <c r="V18" s="247"/>
      <c r="W18" s="222">
        <v>28000</v>
      </c>
      <c r="X18" s="215"/>
      <c r="Y18" s="203"/>
      <c r="Z18" s="203"/>
      <c r="AA18" s="203"/>
      <c r="AB18" s="203"/>
      <c r="AC18" s="203"/>
      <c r="AD18" s="203"/>
      <c r="AE18" s="203"/>
    </row>
    <row r="19" spans="1:31" ht="12.5">
      <c r="A19" s="213">
        <f t="shared" si="0"/>
        <v>0</v>
      </c>
      <c r="B19" s="203"/>
      <c r="C19" s="233" t="s">
        <v>2553</v>
      </c>
      <c r="D19" s="219" t="s">
        <v>2231</v>
      </c>
      <c r="E19" s="203"/>
      <c r="F19" s="203"/>
      <c r="G19" s="213" t="s">
        <v>2591</v>
      </c>
      <c r="H19" s="203"/>
      <c r="I19" s="238">
        <v>30000</v>
      </c>
      <c r="J19" s="238">
        <v>30000</v>
      </c>
      <c r="K19" s="232"/>
      <c r="L19" s="232"/>
      <c r="S19" s="232"/>
      <c r="T19" s="232"/>
      <c r="U19" s="232"/>
      <c r="V19" s="232"/>
      <c r="W19" s="222">
        <v>0</v>
      </c>
      <c r="X19" s="217" t="s">
        <v>2592</v>
      </c>
      <c r="Y19" s="203"/>
      <c r="Z19" s="203"/>
      <c r="AA19" s="203"/>
      <c r="AB19" s="203"/>
      <c r="AC19" s="203"/>
      <c r="AD19" s="203"/>
      <c r="AE19" s="203"/>
    </row>
    <row r="20" spans="1:31" ht="12.5">
      <c r="A20" s="213">
        <f t="shared" si="0"/>
        <v>0</v>
      </c>
      <c r="B20" s="203"/>
      <c r="C20" s="233" t="s">
        <v>1968</v>
      </c>
      <c r="D20" s="233" t="s">
        <v>2593</v>
      </c>
      <c r="E20" s="203"/>
      <c r="F20" s="203"/>
      <c r="G20" s="213" t="s">
        <v>2594</v>
      </c>
      <c r="H20" s="203"/>
      <c r="I20" s="238">
        <v>59000</v>
      </c>
      <c r="J20" s="238">
        <v>30000</v>
      </c>
      <c r="K20" s="238">
        <v>29000</v>
      </c>
      <c r="L20" s="237"/>
      <c r="S20" s="232"/>
      <c r="T20" s="232"/>
      <c r="U20" s="232"/>
      <c r="V20" s="203"/>
      <c r="W20" s="222">
        <v>29000</v>
      </c>
      <c r="X20" s="215"/>
      <c r="Y20" s="203"/>
      <c r="Z20" s="203"/>
      <c r="AA20" s="203"/>
      <c r="AB20" s="203"/>
      <c r="AC20" s="203"/>
      <c r="AD20" s="203"/>
      <c r="AE20" s="203"/>
    </row>
    <row r="21" spans="1:31" ht="12.5">
      <c r="A21" s="213">
        <f t="shared" si="0"/>
        <v>23000</v>
      </c>
      <c r="B21" s="248" t="s">
        <v>2595</v>
      </c>
      <c r="C21" s="248" t="s">
        <v>2553</v>
      </c>
      <c r="D21" s="249" t="s">
        <v>2265</v>
      </c>
      <c r="E21" s="248" t="s">
        <v>2596</v>
      </c>
      <c r="F21" s="250">
        <v>79619425454</v>
      </c>
      <c r="G21" s="251" t="s">
        <v>2264</v>
      </c>
      <c r="H21" s="248" t="s">
        <v>121</v>
      </c>
      <c r="I21" s="250">
        <v>33000</v>
      </c>
      <c r="J21" s="252"/>
      <c r="K21" s="250">
        <v>10000</v>
      </c>
      <c r="L21" s="252"/>
      <c r="S21" s="252"/>
      <c r="T21" s="252"/>
      <c r="U21" s="252"/>
      <c r="V21" s="252"/>
      <c r="W21" s="250">
        <v>23000</v>
      </c>
      <c r="X21" s="253" t="s">
        <v>2583</v>
      </c>
      <c r="Y21" s="252"/>
      <c r="Z21" s="252"/>
      <c r="AA21" s="252"/>
      <c r="AB21" s="252"/>
      <c r="AC21" s="252"/>
      <c r="AD21" s="252"/>
      <c r="AE21" s="252"/>
    </row>
    <row r="22" spans="1:31" ht="19">
      <c r="A22" s="213">
        <f t="shared" si="0"/>
        <v>11000</v>
      </c>
      <c r="B22" s="203"/>
      <c r="C22" s="233" t="s">
        <v>2553</v>
      </c>
      <c r="D22" s="219" t="s">
        <v>2597</v>
      </c>
      <c r="E22" s="212" t="s">
        <v>2598</v>
      </c>
      <c r="F22" s="254" t="s">
        <v>2599</v>
      </c>
      <c r="G22" s="221" t="s">
        <v>2232</v>
      </c>
      <c r="H22" s="203"/>
      <c r="I22" s="238">
        <v>18000</v>
      </c>
      <c r="J22" s="203"/>
      <c r="K22" s="238">
        <v>7000</v>
      </c>
      <c r="L22" s="232"/>
      <c r="S22" s="232"/>
      <c r="T22" s="232"/>
      <c r="U22" s="232"/>
      <c r="V22" s="203"/>
      <c r="W22" s="222">
        <v>11000</v>
      </c>
      <c r="X22" s="217" t="s">
        <v>2583</v>
      </c>
      <c r="Y22" s="203"/>
      <c r="Z22" s="203"/>
      <c r="AA22" s="203"/>
      <c r="AB22" s="203"/>
      <c r="AC22" s="203"/>
      <c r="AD22" s="203"/>
      <c r="AE22" s="203"/>
    </row>
    <row r="23" spans="1:31" ht="12.5">
      <c r="A23" s="213">
        <f t="shared" si="0"/>
        <v>38400</v>
      </c>
      <c r="B23" s="203"/>
      <c r="C23" s="233" t="s">
        <v>2553</v>
      </c>
      <c r="D23" s="212" t="s">
        <v>2600</v>
      </c>
      <c r="E23" s="212" t="s">
        <v>2601</v>
      </c>
      <c r="F23" s="222">
        <v>89226389486</v>
      </c>
      <c r="G23" s="221" t="s">
        <v>2181</v>
      </c>
      <c r="H23" s="203"/>
      <c r="I23" s="238">
        <v>48000</v>
      </c>
      <c r="J23" s="203"/>
      <c r="K23" s="238">
        <v>9600</v>
      </c>
      <c r="L23" s="232"/>
      <c r="S23" s="232"/>
      <c r="T23" s="232"/>
      <c r="U23" s="232"/>
      <c r="V23" s="203"/>
      <c r="W23" s="222">
        <v>38400</v>
      </c>
      <c r="X23" s="217" t="s">
        <v>2583</v>
      </c>
      <c r="Y23" s="203"/>
      <c r="Z23" s="203"/>
      <c r="AA23" s="203"/>
      <c r="AB23" s="203"/>
      <c r="AC23" s="203"/>
      <c r="AD23" s="203"/>
      <c r="AE23" s="203"/>
    </row>
    <row r="24" spans="1:31" ht="12.5">
      <c r="A24" s="213">
        <f t="shared" si="0"/>
        <v>35200</v>
      </c>
      <c r="B24" s="203"/>
      <c r="C24" s="233" t="s">
        <v>2553</v>
      </c>
      <c r="D24" s="219" t="s">
        <v>2269</v>
      </c>
      <c r="E24" s="212" t="s">
        <v>2602</v>
      </c>
      <c r="F24" s="222">
        <v>89225089921</v>
      </c>
      <c r="G24" s="222">
        <v>234</v>
      </c>
      <c r="H24" s="212" t="s">
        <v>2603</v>
      </c>
      <c r="I24" s="238">
        <v>44000</v>
      </c>
      <c r="J24" s="203"/>
      <c r="K24" s="238">
        <v>8800</v>
      </c>
      <c r="L24" s="232"/>
      <c r="S24" s="232"/>
      <c r="T24" s="232"/>
      <c r="U24" s="232"/>
      <c r="V24" s="203"/>
      <c r="W24" s="222">
        <v>35200</v>
      </c>
      <c r="X24" s="215"/>
      <c r="Y24" s="203"/>
      <c r="Z24" s="203"/>
      <c r="AA24" s="203"/>
      <c r="AB24" s="203"/>
      <c r="AC24" s="203"/>
      <c r="AD24" s="203"/>
      <c r="AE24" s="203"/>
    </row>
    <row r="25" spans="1:31" ht="12.5">
      <c r="A25" s="213">
        <f t="shared" si="0"/>
        <v>33600</v>
      </c>
      <c r="B25" s="203"/>
      <c r="C25" s="233" t="s">
        <v>2553</v>
      </c>
      <c r="D25" s="219" t="s">
        <v>514</v>
      </c>
      <c r="E25" s="212" t="s">
        <v>2544</v>
      </c>
      <c r="F25" s="222">
        <v>89636211628</v>
      </c>
      <c r="G25" s="222">
        <v>65</v>
      </c>
      <c r="H25" s="203"/>
      <c r="I25" s="238">
        <v>42000</v>
      </c>
      <c r="J25" s="203"/>
      <c r="K25" s="238">
        <v>8400</v>
      </c>
      <c r="L25" s="232"/>
      <c r="S25" s="232"/>
      <c r="T25" s="232"/>
      <c r="U25" s="232"/>
      <c r="V25" s="203"/>
      <c r="W25" s="222">
        <v>33600</v>
      </c>
      <c r="X25" s="215"/>
      <c r="Y25" s="203"/>
      <c r="Z25" s="203"/>
      <c r="AA25" s="203"/>
      <c r="AB25" s="203"/>
      <c r="AC25" s="203"/>
      <c r="AD25" s="203"/>
      <c r="AE25" s="203"/>
    </row>
    <row r="26" spans="1:31" ht="12.5">
      <c r="A26" s="213">
        <f t="shared" si="0"/>
        <v>33600</v>
      </c>
      <c r="B26" s="203"/>
      <c r="C26" s="233" t="s">
        <v>2553</v>
      </c>
      <c r="D26" s="219" t="s">
        <v>514</v>
      </c>
      <c r="E26" s="212" t="s">
        <v>2544</v>
      </c>
      <c r="F26" s="222">
        <v>89636211628</v>
      </c>
      <c r="G26" s="222">
        <v>63</v>
      </c>
      <c r="H26" s="203"/>
      <c r="I26" s="238">
        <v>42000</v>
      </c>
      <c r="J26" s="203"/>
      <c r="K26" s="238">
        <v>8400</v>
      </c>
      <c r="L26" s="232"/>
      <c r="S26" s="232"/>
      <c r="T26" s="232"/>
      <c r="U26" s="232"/>
      <c r="V26" s="203"/>
      <c r="W26" s="222">
        <v>33600</v>
      </c>
      <c r="X26" s="215"/>
      <c r="Y26" s="203"/>
      <c r="Z26" s="203"/>
      <c r="AA26" s="203"/>
      <c r="AB26" s="203"/>
      <c r="AC26" s="203"/>
      <c r="AD26" s="203"/>
      <c r="AE26" s="203"/>
    </row>
    <row r="27" spans="1:31" ht="12.5">
      <c r="A27" s="213">
        <f t="shared" si="0"/>
        <v>5000</v>
      </c>
      <c r="B27" s="203"/>
      <c r="C27" s="233" t="s">
        <v>2553</v>
      </c>
      <c r="D27" s="219" t="s">
        <v>493</v>
      </c>
      <c r="E27" s="212" t="s">
        <v>2604</v>
      </c>
      <c r="F27" s="222">
        <v>89879310577</v>
      </c>
      <c r="G27" s="221">
        <v>1531</v>
      </c>
      <c r="H27" s="203"/>
      <c r="I27" s="238">
        <v>10000</v>
      </c>
      <c r="J27" s="203"/>
      <c r="K27" s="238">
        <v>5000</v>
      </c>
      <c r="L27" s="232"/>
      <c r="S27" s="232"/>
      <c r="T27" s="232"/>
      <c r="U27" s="232"/>
      <c r="V27" s="203"/>
      <c r="W27" s="222">
        <v>5000</v>
      </c>
      <c r="X27" s="215"/>
      <c r="Y27" s="203"/>
      <c r="Z27" s="203"/>
      <c r="AA27" s="203"/>
      <c r="AB27" s="203"/>
      <c r="AC27" s="203"/>
      <c r="AD27" s="203"/>
      <c r="AE27" s="203"/>
    </row>
    <row r="28" spans="1:31" ht="12.5">
      <c r="A28" s="213">
        <f t="shared" si="0"/>
        <v>55000</v>
      </c>
      <c r="B28" s="247"/>
      <c r="C28" s="255" t="s">
        <v>2553</v>
      </c>
      <c r="D28" s="219" t="s">
        <v>508</v>
      </c>
      <c r="E28" s="255" t="s">
        <v>2605</v>
      </c>
      <c r="F28" s="256">
        <f>79050205383</f>
        <v>79050205383</v>
      </c>
      <c r="G28" s="221">
        <v>643</v>
      </c>
      <c r="H28" s="247"/>
      <c r="I28" s="257">
        <v>70000</v>
      </c>
      <c r="J28" s="247"/>
      <c r="K28" s="257">
        <v>15000</v>
      </c>
      <c r="L28" s="247"/>
      <c r="S28" s="247"/>
      <c r="T28" s="247"/>
      <c r="U28" s="247"/>
      <c r="V28" s="247"/>
      <c r="W28" s="257">
        <v>55000</v>
      </c>
      <c r="X28" s="258"/>
      <c r="Y28" s="247"/>
      <c r="Z28" s="247"/>
      <c r="AA28" s="247"/>
      <c r="AB28" s="247"/>
      <c r="AC28" s="247"/>
      <c r="AD28" s="247"/>
      <c r="AE28" s="247"/>
    </row>
    <row r="29" spans="1:31" ht="12.5">
      <c r="A29" s="213">
        <f t="shared" si="0"/>
        <v>0</v>
      </c>
      <c r="B29" s="247"/>
      <c r="C29" s="255" t="s">
        <v>1968</v>
      </c>
      <c r="D29" s="259" t="s">
        <v>2606</v>
      </c>
      <c r="E29" s="255" t="s">
        <v>2601</v>
      </c>
      <c r="F29" s="247"/>
      <c r="G29" s="257">
        <v>9</v>
      </c>
      <c r="H29" s="247"/>
      <c r="I29" s="257">
        <v>67000</v>
      </c>
      <c r="J29" s="247"/>
      <c r="K29" s="257">
        <v>67000</v>
      </c>
      <c r="L29" s="247"/>
      <c r="S29" s="247"/>
      <c r="T29" s="247"/>
      <c r="U29" s="247"/>
      <c r="V29" s="247"/>
      <c r="W29" s="257">
        <v>0</v>
      </c>
      <c r="X29" s="258"/>
      <c r="Y29" s="247"/>
      <c r="Z29" s="247"/>
      <c r="AA29" s="247"/>
      <c r="AB29" s="247"/>
      <c r="AC29" s="247"/>
      <c r="AD29" s="247"/>
      <c r="AE29" s="247"/>
    </row>
    <row r="30" spans="1:31" ht="12.5">
      <c r="A30" s="213">
        <f t="shared" si="0"/>
        <v>0</v>
      </c>
      <c r="B30" s="203"/>
      <c r="C30" s="233" t="s">
        <v>2553</v>
      </c>
      <c r="D30" s="219" t="s">
        <v>2607</v>
      </c>
      <c r="E30" s="203"/>
      <c r="F30" s="203"/>
      <c r="G30" s="222" t="s">
        <v>2608</v>
      </c>
      <c r="H30" s="203"/>
      <c r="I30" s="238">
        <v>26000</v>
      </c>
      <c r="J30" s="203"/>
      <c r="K30" s="238">
        <v>26000</v>
      </c>
      <c r="L30" s="203"/>
      <c r="S30" s="203"/>
      <c r="T30" s="203"/>
      <c r="U30" s="203"/>
      <c r="V30" s="203"/>
      <c r="W30" s="222">
        <v>0</v>
      </c>
      <c r="X30" s="215"/>
      <c r="Y30" s="203"/>
      <c r="Z30" s="203"/>
      <c r="AA30" s="203"/>
      <c r="AB30" s="203"/>
      <c r="AC30" s="203"/>
      <c r="AD30" s="203"/>
      <c r="AE30" s="203"/>
    </row>
    <row r="31" spans="1:31" ht="12.5">
      <c r="A31" s="213">
        <f t="shared" si="0"/>
        <v>0</v>
      </c>
      <c r="B31" s="203"/>
      <c r="C31" s="233" t="s">
        <v>1968</v>
      </c>
      <c r="D31" s="212" t="s">
        <v>487</v>
      </c>
      <c r="E31" s="203"/>
      <c r="F31" s="203"/>
      <c r="G31" s="222">
        <v>303</v>
      </c>
      <c r="H31" s="203"/>
      <c r="I31" s="238">
        <v>56500</v>
      </c>
      <c r="J31" s="203"/>
      <c r="K31" s="238">
        <v>56500</v>
      </c>
      <c r="L31" s="203"/>
      <c r="S31" s="203"/>
      <c r="T31" s="203"/>
      <c r="U31" s="203"/>
      <c r="V31" s="203"/>
      <c r="W31" s="222">
        <v>0</v>
      </c>
      <c r="X31" s="215"/>
      <c r="Y31" s="203"/>
      <c r="Z31" s="203"/>
      <c r="AA31" s="203"/>
      <c r="AB31" s="203"/>
      <c r="AC31" s="203"/>
      <c r="AD31" s="203"/>
      <c r="AE31" s="203"/>
    </row>
    <row r="32" spans="1:31" ht="13">
      <c r="A32" s="213">
        <f t="shared" si="0"/>
        <v>7000</v>
      </c>
      <c r="B32" s="203"/>
      <c r="C32" s="233" t="s">
        <v>2553</v>
      </c>
      <c r="D32" s="260" t="s">
        <v>495</v>
      </c>
      <c r="E32" s="212" t="s">
        <v>2596</v>
      </c>
      <c r="F32" s="203"/>
      <c r="G32" s="222">
        <v>14</v>
      </c>
      <c r="H32" s="203"/>
      <c r="I32" s="238">
        <v>14000</v>
      </c>
      <c r="J32" s="203"/>
      <c r="K32" s="238">
        <v>7000</v>
      </c>
      <c r="L32" s="203"/>
      <c r="S32" s="203"/>
      <c r="T32" s="203"/>
      <c r="U32" s="203"/>
      <c r="V32" s="203"/>
      <c r="W32" s="222">
        <v>7000</v>
      </c>
      <c r="X32" s="215"/>
      <c r="Y32" s="203"/>
      <c r="Z32" s="203"/>
      <c r="AA32" s="203"/>
      <c r="AB32" s="203"/>
      <c r="AC32" s="203"/>
      <c r="AD32" s="203"/>
      <c r="AE32" s="203"/>
    </row>
    <row r="33" spans="1:31" ht="12.5">
      <c r="A33" s="213">
        <f t="shared" si="0"/>
        <v>0</v>
      </c>
      <c r="B33" s="203"/>
      <c r="C33" s="233" t="s">
        <v>1968</v>
      </c>
      <c r="D33" s="212" t="s">
        <v>2609</v>
      </c>
      <c r="E33" s="203"/>
      <c r="F33" s="203"/>
      <c r="G33" s="221">
        <v>102</v>
      </c>
      <c r="H33" s="203"/>
      <c r="I33" s="238">
        <v>41650</v>
      </c>
      <c r="J33" s="203"/>
      <c r="K33" s="238">
        <v>41650</v>
      </c>
      <c r="L33" s="203"/>
      <c r="S33" s="203"/>
      <c r="T33" s="203"/>
      <c r="U33" s="203"/>
      <c r="V33" s="203"/>
      <c r="W33" s="222">
        <v>0</v>
      </c>
      <c r="X33" s="215"/>
      <c r="Y33" s="203"/>
      <c r="Z33" s="203"/>
      <c r="AA33" s="203"/>
      <c r="AB33" s="203"/>
      <c r="AC33" s="203"/>
      <c r="AD33" s="203"/>
      <c r="AE33" s="203"/>
    </row>
    <row r="34" spans="1:31" ht="12.5">
      <c r="A34" s="213">
        <f t="shared" si="0"/>
        <v>0</v>
      </c>
      <c r="B34" s="203"/>
      <c r="C34" s="233" t="s">
        <v>1968</v>
      </c>
      <c r="D34" s="261" t="s">
        <v>863</v>
      </c>
      <c r="E34" s="203"/>
      <c r="F34" s="203"/>
      <c r="G34" s="222">
        <v>61</v>
      </c>
      <c r="H34" s="203"/>
      <c r="I34" s="238">
        <v>15000</v>
      </c>
      <c r="J34" s="203"/>
      <c r="K34" s="238">
        <v>15000</v>
      </c>
      <c r="L34" s="203"/>
      <c r="S34" s="203"/>
      <c r="T34" s="203"/>
      <c r="U34" s="203"/>
      <c r="V34" s="203"/>
      <c r="W34" s="222">
        <v>0</v>
      </c>
      <c r="X34" s="215"/>
      <c r="Y34" s="203"/>
      <c r="Z34" s="203"/>
      <c r="AA34" s="203"/>
      <c r="AB34" s="203"/>
      <c r="AC34" s="203"/>
      <c r="AD34" s="203"/>
      <c r="AE34" s="203"/>
    </row>
    <row r="35" spans="1:31" ht="12.5">
      <c r="A35" s="213">
        <f t="shared" si="0"/>
        <v>0</v>
      </c>
      <c r="B35" s="203"/>
      <c r="C35" s="233" t="s">
        <v>1968</v>
      </c>
      <c r="D35" s="261" t="s">
        <v>1834</v>
      </c>
      <c r="E35" s="203"/>
      <c r="F35" s="203"/>
      <c r="G35" s="222">
        <v>53</v>
      </c>
      <c r="H35" s="203"/>
      <c r="I35" s="238">
        <v>15000</v>
      </c>
      <c r="J35" s="203"/>
      <c r="K35" s="238">
        <v>15000</v>
      </c>
      <c r="L35" s="203"/>
      <c r="S35" s="203"/>
      <c r="T35" s="203"/>
      <c r="U35" s="203"/>
      <c r="V35" s="203"/>
      <c r="W35" s="222">
        <v>0</v>
      </c>
      <c r="X35" s="215"/>
      <c r="Y35" s="203"/>
      <c r="Z35" s="203"/>
      <c r="AA35" s="203"/>
      <c r="AB35" s="203"/>
      <c r="AC35" s="203"/>
      <c r="AD35" s="203"/>
      <c r="AE35" s="203"/>
    </row>
    <row r="36" spans="1:31" ht="17.25" customHeight="1">
      <c r="A36" s="213">
        <f t="shared" si="0"/>
        <v>60000</v>
      </c>
      <c r="B36" s="203"/>
      <c r="C36" s="262" t="s">
        <v>2553</v>
      </c>
      <c r="D36" s="262" t="s">
        <v>2610</v>
      </c>
      <c r="E36" s="203"/>
      <c r="F36" s="203">
        <f>79059820930</f>
        <v>79059820930</v>
      </c>
      <c r="G36" s="222">
        <v>3</v>
      </c>
      <c r="H36" s="203"/>
      <c r="I36" s="218">
        <v>75000</v>
      </c>
      <c r="J36" s="203"/>
      <c r="K36" s="218">
        <v>15000</v>
      </c>
      <c r="L36" s="203"/>
      <c r="S36" s="263"/>
      <c r="T36" s="263"/>
      <c r="U36" s="263"/>
      <c r="V36" s="263"/>
      <c r="W36" s="263"/>
      <c r="X36" s="264" t="s">
        <v>2611</v>
      </c>
      <c r="Y36" s="263"/>
      <c r="Z36" s="263"/>
      <c r="AA36" s="263"/>
      <c r="AB36" s="263"/>
      <c r="AC36" s="263"/>
      <c r="AD36" s="263"/>
      <c r="AE36" s="263"/>
    </row>
    <row r="37" spans="1:31" ht="19">
      <c r="A37" s="213">
        <v>0</v>
      </c>
      <c r="B37" s="214"/>
      <c r="C37" s="233" t="s">
        <v>2612</v>
      </c>
      <c r="D37" s="244" t="s">
        <v>2613</v>
      </c>
      <c r="E37" s="212" t="s">
        <v>2614</v>
      </c>
      <c r="F37" s="265" t="s">
        <v>2615</v>
      </c>
      <c r="G37" s="213">
        <v>40</v>
      </c>
      <c r="H37" s="214"/>
      <c r="I37" s="236">
        <v>77000</v>
      </c>
      <c r="J37" s="214"/>
      <c r="K37" s="256"/>
      <c r="L37" s="266">
        <v>34000</v>
      </c>
      <c r="M37" s="203"/>
      <c r="N37" s="203"/>
      <c r="O37" s="203"/>
      <c r="P37" s="203"/>
      <c r="Q37" s="203"/>
      <c r="R37" s="203"/>
      <c r="S37" s="214"/>
      <c r="T37" s="214"/>
      <c r="U37" s="214"/>
      <c r="V37" s="214"/>
      <c r="W37" s="216"/>
      <c r="X37" s="214"/>
      <c r="Y37" s="214"/>
      <c r="Z37" s="214"/>
      <c r="AA37" s="214"/>
      <c r="AB37" s="214"/>
      <c r="AC37" s="214"/>
      <c r="AD37" s="214"/>
      <c r="AE37" s="214"/>
    </row>
    <row r="38" spans="1:31" ht="19">
      <c r="A38" s="213">
        <v>24000</v>
      </c>
      <c r="B38" s="214"/>
      <c r="C38" s="233" t="s">
        <v>2553</v>
      </c>
      <c r="D38" s="244" t="s">
        <v>2616</v>
      </c>
      <c r="E38" s="212" t="s">
        <v>2589</v>
      </c>
      <c r="F38" s="213">
        <v>79803305464</v>
      </c>
      <c r="G38" s="219">
        <v>487</v>
      </c>
      <c r="H38" s="214"/>
      <c r="I38" s="236">
        <v>30000</v>
      </c>
      <c r="J38" s="214"/>
      <c r="K38" s="214"/>
      <c r="L38" s="213">
        <v>6000</v>
      </c>
      <c r="M38" s="203"/>
      <c r="N38" s="203"/>
      <c r="O38" s="203"/>
      <c r="P38" s="203"/>
      <c r="Q38" s="203"/>
      <c r="R38" s="203"/>
      <c r="S38" s="214"/>
      <c r="T38" s="214"/>
      <c r="U38" s="214"/>
      <c r="V38" s="214"/>
      <c r="W38" s="216"/>
      <c r="X38" s="214"/>
      <c r="Y38" s="214"/>
      <c r="Z38" s="214"/>
      <c r="AA38" s="214"/>
      <c r="AB38" s="214"/>
      <c r="AC38" s="214"/>
      <c r="AD38" s="214"/>
      <c r="AE38" s="214"/>
    </row>
    <row r="39" spans="1:31" ht="12.5">
      <c r="A39" s="213">
        <v>20000</v>
      </c>
      <c r="B39" s="214"/>
      <c r="C39" s="233" t="s">
        <v>2553</v>
      </c>
      <c r="D39" s="212" t="s">
        <v>2617</v>
      </c>
      <c r="E39" s="212" t="s">
        <v>2618</v>
      </c>
      <c r="F39" s="213">
        <v>79823600256</v>
      </c>
      <c r="G39" s="216"/>
      <c r="H39" s="214"/>
      <c r="I39" s="236">
        <v>25000</v>
      </c>
      <c r="J39" s="214"/>
      <c r="K39" s="214"/>
      <c r="L39" s="213">
        <v>5000</v>
      </c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6"/>
      <c r="X39" s="214"/>
      <c r="Y39" s="214"/>
      <c r="Z39" s="214"/>
      <c r="AA39" s="214"/>
      <c r="AB39" s="214"/>
      <c r="AC39" s="214"/>
      <c r="AD39" s="214"/>
      <c r="AE39" s="214"/>
    </row>
    <row r="40" spans="1:31" ht="12.5">
      <c r="A40" s="229">
        <v>24800</v>
      </c>
      <c r="B40" s="226"/>
      <c r="C40" s="267" t="s">
        <v>2553</v>
      </c>
      <c r="D40" s="227" t="s">
        <v>2619</v>
      </c>
      <c r="E40" s="227" t="s">
        <v>2596</v>
      </c>
      <c r="F40" s="268">
        <f>79611413169</f>
        <v>79611413169</v>
      </c>
      <c r="G40" s="268"/>
      <c r="H40" s="226"/>
      <c r="I40" s="269">
        <v>31000</v>
      </c>
      <c r="J40" s="226"/>
      <c r="K40" s="226"/>
      <c r="L40" s="229">
        <v>6200</v>
      </c>
      <c r="M40" s="226"/>
      <c r="N40" s="226"/>
      <c r="O40" s="226"/>
      <c r="P40" s="226"/>
      <c r="Q40" s="226"/>
      <c r="R40" s="226"/>
      <c r="S40" s="226"/>
      <c r="T40" s="226"/>
      <c r="U40" s="226"/>
      <c r="V40" s="226"/>
      <c r="W40" s="268"/>
      <c r="X40" s="226"/>
      <c r="Y40" s="226"/>
      <c r="Z40" s="226"/>
      <c r="AA40" s="226"/>
      <c r="AB40" s="226"/>
      <c r="AC40" s="226"/>
      <c r="AD40" s="226"/>
      <c r="AE40" s="226"/>
    </row>
    <row r="41" spans="1:31" ht="12.5">
      <c r="A41" s="213">
        <v>28000</v>
      </c>
      <c r="B41" s="214"/>
      <c r="C41" s="233" t="s">
        <v>2553</v>
      </c>
      <c r="D41" s="274" t="s">
        <v>2620</v>
      </c>
      <c r="E41" s="275"/>
      <c r="F41" s="216">
        <f>79061040810</f>
        <v>79061040810</v>
      </c>
      <c r="G41" s="216"/>
      <c r="H41" s="214"/>
      <c r="I41" s="236">
        <v>38000</v>
      </c>
      <c r="J41" s="214"/>
      <c r="K41" s="214"/>
      <c r="L41" s="213">
        <v>10000</v>
      </c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6"/>
      <c r="X41" s="214"/>
      <c r="Y41" s="214"/>
      <c r="Z41" s="214"/>
      <c r="AA41" s="214"/>
      <c r="AB41" s="214"/>
      <c r="AC41" s="214"/>
      <c r="AD41" s="214"/>
      <c r="AE41" s="214"/>
    </row>
    <row r="42" spans="1:31" ht="14.25" customHeight="1">
      <c r="A42" s="213">
        <v>0</v>
      </c>
      <c r="B42" s="214"/>
      <c r="C42" s="219" t="s">
        <v>1968</v>
      </c>
      <c r="D42" s="219" t="s">
        <v>536</v>
      </c>
      <c r="E42" s="214"/>
      <c r="F42" s="214"/>
      <c r="G42" s="213" t="s">
        <v>2621</v>
      </c>
      <c r="H42" s="214"/>
      <c r="I42" s="236" t="s">
        <v>2622</v>
      </c>
      <c r="J42" s="214"/>
      <c r="K42" s="214"/>
      <c r="L42" s="213">
        <v>15000</v>
      </c>
      <c r="M42" s="203"/>
      <c r="N42" s="203"/>
      <c r="O42" s="203"/>
      <c r="P42" s="203"/>
      <c r="Q42" s="203"/>
      <c r="R42" s="203"/>
      <c r="S42" s="214"/>
      <c r="T42" s="214"/>
      <c r="U42" s="214"/>
      <c r="V42" s="214"/>
      <c r="W42" s="216"/>
      <c r="X42" s="214"/>
      <c r="Y42" s="214"/>
      <c r="Z42" s="214"/>
      <c r="AA42" s="214"/>
      <c r="AB42" s="214"/>
      <c r="AC42" s="214"/>
      <c r="AD42" s="214"/>
      <c r="AE42" s="214"/>
    </row>
    <row r="43" spans="1:31" ht="12.5">
      <c r="A43" s="213">
        <v>0</v>
      </c>
      <c r="B43" s="214"/>
      <c r="C43" s="212" t="s">
        <v>1968</v>
      </c>
      <c r="D43" s="212" t="s">
        <v>2202</v>
      </c>
      <c r="E43" s="214"/>
      <c r="F43" s="212" t="s">
        <v>2623</v>
      </c>
      <c r="G43" s="270">
        <v>3142019</v>
      </c>
      <c r="H43" s="214"/>
      <c r="I43" s="236" t="s">
        <v>2624</v>
      </c>
      <c r="J43" s="214"/>
      <c r="K43" s="214"/>
      <c r="L43" s="213">
        <v>25000</v>
      </c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6"/>
      <c r="X43" s="214"/>
      <c r="Y43" s="214"/>
      <c r="Z43" s="214"/>
      <c r="AA43" s="214"/>
      <c r="AB43" s="214"/>
      <c r="AC43" s="214"/>
      <c r="AD43" s="214"/>
      <c r="AE43" s="214"/>
    </row>
    <row r="44" spans="1:31" ht="12.5">
      <c r="A44" s="213">
        <v>0</v>
      </c>
      <c r="B44" s="214"/>
      <c r="C44" s="212" t="s">
        <v>1968</v>
      </c>
      <c r="D44" s="212" t="s">
        <v>526</v>
      </c>
      <c r="E44" s="214"/>
      <c r="F44" s="212" t="s">
        <v>2623</v>
      </c>
      <c r="G44" s="216"/>
      <c r="H44" s="214"/>
      <c r="I44" s="236" t="s">
        <v>2624</v>
      </c>
      <c r="J44" s="214"/>
      <c r="K44" s="214"/>
      <c r="L44" s="213">
        <v>25000</v>
      </c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6"/>
      <c r="X44" s="214"/>
      <c r="Y44" s="214"/>
      <c r="Z44" s="214"/>
      <c r="AA44" s="214"/>
      <c r="AB44" s="214"/>
      <c r="AC44" s="214"/>
      <c r="AD44" s="214"/>
      <c r="AE44" s="214"/>
    </row>
    <row r="45" spans="1:31" ht="12.5">
      <c r="A45" s="213">
        <v>21000</v>
      </c>
      <c r="B45" s="214"/>
      <c r="C45" s="212" t="s">
        <v>2553</v>
      </c>
      <c r="D45" s="212" t="s">
        <v>2625</v>
      </c>
      <c r="E45" s="214"/>
      <c r="F45" s="214"/>
      <c r="G45" s="216"/>
      <c r="H45" s="214"/>
      <c r="I45" s="213" t="s">
        <v>2626</v>
      </c>
      <c r="J45" s="214"/>
      <c r="K45" s="214"/>
      <c r="L45" s="213">
        <v>6000</v>
      </c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6"/>
      <c r="X45" s="214"/>
      <c r="Y45" s="214"/>
      <c r="Z45" s="214"/>
      <c r="AA45" s="214"/>
      <c r="AB45" s="214"/>
      <c r="AC45" s="214"/>
      <c r="AD45" s="214"/>
      <c r="AE45" s="214"/>
    </row>
    <row r="46" spans="1:31" ht="19">
      <c r="A46" s="213">
        <v>0</v>
      </c>
      <c r="B46" s="214"/>
      <c r="C46" s="212" t="s">
        <v>1968</v>
      </c>
      <c r="D46" s="244" t="s">
        <v>2627</v>
      </c>
      <c r="E46" s="214"/>
      <c r="F46" s="212" t="s">
        <v>2628</v>
      </c>
      <c r="G46" s="213">
        <v>21</v>
      </c>
      <c r="H46" s="214"/>
      <c r="I46" s="213" t="s">
        <v>2629</v>
      </c>
      <c r="J46" s="214"/>
      <c r="K46" s="214"/>
      <c r="L46" s="213">
        <v>23000</v>
      </c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6"/>
      <c r="X46" s="214"/>
      <c r="Y46" s="214"/>
      <c r="Z46" s="214"/>
      <c r="AA46" s="214"/>
      <c r="AB46" s="214"/>
      <c r="AC46" s="214"/>
      <c r="AD46" s="214"/>
      <c r="AE46" s="214"/>
    </row>
    <row r="47" spans="1:31" ht="19">
      <c r="A47" s="213">
        <v>0</v>
      </c>
      <c r="B47" s="214"/>
      <c r="C47" s="212" t="s">
        <v>1968</v>
      </c>
      <c r="D47" s="244" t="s">
        <v>2630</v>
      </c>
      <c r="E47" s="214"/>
      <c r="F47" s="212" t="s">
        <v>2631</v>
      </c>
      <c r="G47" s="216"/>
      <c r="H47" s="214"/>
      <c r="I47" s="213" t="s">
        <v>2632</v>
      </c>
      <c r="J47" s="214"/>
      <c r="K47" s="214"/>
      <c r="L47" s="213">
        <v>51000</v>
      </c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6"/>
      <c r="X47" s="214"/>
      <c r="Y47" s="214"/>
      <c r="Z47" s="214"/>
      <c r="AA47" s="214"/>
      <c r="AB47" s="214"/>
      <c r="AC47" s="214"/>
      <c r="AD47" s="214"/>
      <c r="AE47" s="214"/>
    </row>
    <row r="48" spans="1:31" ht="12.5">
      <c r="A48" s="213" t="s">
        <v>1113</v>
      </c>
      <c r="B48" s="203"/>
      <c r="C48" s="218" t="s">
        <v>1968</v>
      </c>
      <c r="D48" s="218" t="s">
        <v>2633</v>
      </c>
      <c r="E48" s="203"/>
      <c r="F48" s="218" t="s">
        <v>2634</v>
      </c>
      <c r="G48" s="271"/>
      <c r="H48" s="203"/>
      <c r="I48" s="218">
        <v>35000</v>
      </c>
      <c r="J48" s="203"/>
      <c r="K48" s="203"/>
      <c r="L48" s="218">
        <v>35000</v>
      </c>
      <c r="S48" s="203"/>
      <c r="T48" s="203"/>
      <c r="U48" s="203"/>
      <c r="V48" s="203"/>
      <c r="W48" s="271"/>
      <c r="X48" s="215"/>
      <c r="Y48" s="203"/>
      <c r="Z48" s="203"/>
      <c r="AA48" s="203"/>
      <c r="AB48" s="203"/>
      <c r="AC48" s="203"/>
      <c r="AD48" s="203"/>
      <c r="AE48" s="203"/>
    </row>
    <row r="49" spans="1:12" ht="12.5">
      <c r="A49" s="213">
        <f t="shared" ref="A49:A107" si="1">I49-J49-K49-L49-M49-N49-O49</f>
        <v>200000</v>
      </c>
      <c r="C49" s="4" t="s">
        <v>1968</v>
      </c>
      <c r="D49" s="4" t="s">
        <v>2369</v>
      </c>
      <c r="G49" s="272"/>
      <c r="I49" s="4">
        <v>230000</v>
      </c>
      <c r="L49" s="4">
        <v>30000</v>
      </c>
    </row>
    <row r="50" spans="1:12" ht="12.5">
      <c r="A50" s="213">
        <f t="shared" si="1"/>
        <v>0</v>
      </c>
      <c r="G50" s="272"/>
    </row>
    <row r="51" spans="1:12" ht="12.5">
      <c r="A51" s="213">
        <f t="shared" si="1"/>
        <v>0</v>
      </c>
      <c r="G51" s="272"/>
    </row>
    <row r="52" spans="1:12" ht="12.5">
      <c r="A52" s="213">
        <f t="shared" si="1"/>
        <v>0</v>
      </c>
      <c r="G52" s="272"/>
    </row>
    <row r="53" spans="1:12" ht="12.5">
      <c r="A53" s="213">
        <f t="shared" si="1"/>
        <v>0</v>
      </c>
      <c r="G53" s="272"/>
    </row>
    <row r="54" spans="1:12" ht="12.5">
      <c r="A54" s="213">
        <f t="shared" si="1"/>
        <v>0</v>
      </c>
      <c r="G54" s="272"/>
    </row>
    <row r="55" spans="1:12" ht="12.5">
      <c r="A55" s="213">
        <f t="shared" si="1"/>
        <v>0</v>
      </c>
      <c r="G55" s="272"/>
    </row>
    <row r="56" spans="1:12" ht="12.5">
      <c r="A56" s="213">
        <f t="shared" si="1"/>
        <v>0</v>
      </c>
      <c r="G56" s="272"/>
    </row>
    <row r="57" spans="1:12" ht="12.5">
      <c r="A57" s="213">
        <f t="shared" si="1"/>
        <v>0</v>
      </c>
      <c r="G57" s="272"/>
    </row>
    <row r="58" spans="1:12" ht="12.5">
      <c r="A58" s="213">
        <f t="shared" si="1"/>
        <v>0</v>
      </c>
      <c r="G58" s="272"/>
    </row>
    <row r="59" spans="1:12" ht="12.5">
      <c r="A59" s="213">
        <f t="shared" si="1"/>
        <v>0</v>
      </c>
      <c r="G59" s="272"/>
    </row>
    <row r="60" spans="1:12" ht="12.5">
      <c r="A60" s="213">
        <f t="shared" si="1"/>
        <v>0</v>
      </c>
      <c r="G60" s="272"/>
    </row>
    <row r="61" spans="1:12" ht="12.5">
      <c r="A61" s="213">
        <f t="shared" si="1"/>
        <v>0</v>
      </c>
      <c r="G61" s="272"/>
    </row>
    <row r="62" spans="1:12" ht="12.5">
      <c r="A62" s="213">
        <f t="shared" si="1"/>
        <v>0</v>
      </c>
      <c r="G62" s="272"/>
    </row>
    <row r="63" spans="1:12" ht="12.5">
      <c r="A63" s="213">
        <f t="shared" si="1"/>
        <v>0</v>
      </c>
      <c r="G63" s="272"/>
    </row>
    <row r="64" spans="1:12" ht="12.5">
      <c r="A64" s="213">
        <f t="shared" si="1"/>
        <v>0</v>
      </c>
      <c r="G64" s="272"/>
    </row>
    <row r="65" spans="1:7" ht="12.5">
      <c r="A65" s="213">
        <f t="shared" si="1"/>
        <v>0</v>
      </c>
      <c r="G65" s="272"/>
    </row>
    <row r="66" spans="1:7" ht="12.5">
      <c r="A66" s="213">
        <f t="shared" si="1"/>
        <v>0</v>
      </c>
      <c r="G66" s="272"/>
    </row>
    <row r="67" spans="1:7" ht="12.5">
      <c r="A67" s="213">
        <f t="shared" si="1"/>
        <v>0</v>
      </c>
      <c r="G67" s="272"/>
    </row>
    <row r="68" spans="1:7" ht="12.5">
      <c r="A68" s="213">
        <f t="shared" si="1"/>
        <v>0</v>
      </c>
      <c r="G68" s="272"/>
    </row>
    <row r="69" spans="1:7" ht="12.5">
      <c r="A69" s="213">
        <f t="shared" si="1"/>
        <v>0</v>
      </c>
      <c r="G69" s="272"/>
    </row>
    <row r="70" spans="1:7" ht="12.5">
      <c r="A70" s="213">
        <f t="shared" si="1"/>
        <v>0</v>
      </c>
      <c r="G70" s="272"/>
    </row>
    <row r="71" spans="1:7" ht="12.5">
      <c r="A71" s="213">
        <f t="shared" si="1"/>
        <v>0</v>
      </c>
      <c r="G71" s="272"/>
    </row>
    <row r="72" spans="1:7" ht="12.5">
      <c r="A72" s="213">
        <f t="shared" si="1"/>
        <v>0</v>
      </c>
      <c r="G72" s="272"/>
    </row>
    <row r="73" spans="1:7" ht="12.5">
      <c r="A73" s="213">
        <f t="shared" si="1"/>
        <v>0</v>
      </c>
      <c r="G73" s="272"/>
    </row>
    <row r="74" spans="1:7" ht="12.5">
      <c r="A74" s="213">
        <f t="shared" si="1"/>
        <v>0</v>
      </c>
      <c r="G74" s="272"/>
    </row>
    <row r="75" spans="1:7" ht="12.5">
      <c r="A75" s="213">
        <f t="shared" si="1"/>
        <v>0</v>
      </c>
      <c r="G75" s="272"/>
    </row>
    <row r="76" spans="1:7" ht="12.5">
      <c r="A76" s="213">
        <f t="shared" si="1"/>
        <v>0</v>
      </c>
      <c r="G76" s="272"/>
    </row>
    <row r="77" spans="1:7" ht="12.5">
      <c r="A77" s="213">
        <f t="shared" si="1"/>
        <v>0</v>
      </c>
      <c r="G77" s="272"/>
    </row>
    <row r="78" spans="1:7" ht="12.5">
      <c r="A78" s="213">
        <f t="shared" si="1"/>
        <v>0</v>
      </c>
      <c r="G78" s="272"/>
    </row>
    <row r="79" spans="1:7" ht="12.5">
      <c r="A79" s="213">
        <f t="shared" si="1"/>
        <v>0</v>
      </c>
      <c r="G79" s="272"/>
    </row>
    <row r="80" spans="1:7" ht="12.5">
      <c r="A80" s="213">
        <f t="shared" si="1"/>
        <v>0</v>
      </c>
      <c r="G80" s="272"/>
    </row>
    <row r="81" spans="1:7" ht="12.5">
      <c r="A81" s="213">
        <f t="shared" si="1"/>
        <v>0</v>
      </c>
      <c r="G81" s="272"/>
    </row>
    <row r="82" spans="1:7" ht="12.5">
      <c r="A82" s="213">
        <f t="shared" si="1"/>
        <v>0</v>
      </c>
      <c r="G82" s="272"/>
    </row>
    <row r="83" spans="1:7" ht="12.5">
      <c r="A83" s="213">
        <f t="shared" si="1"/>
        <v>0</v>
      </c>
      <c r="G83" s="272"/>
    </row>
    <row r="84" spans="1:7" ht="12.5">
      <c r="A84" s="213">
        <f t="shared" si="1"/>
        <v>0</v>
      </c>
      <c r="G84" s="272"/>
    </row>
    <row r="85" spans="1:7" ht="12.5">
      <c r="A85" s="213">
        <f t="shared" si="1"/>
        <v>0</v>
      </c>
      <c r="G85" s="272"/>
    </row>
    <row r="86" spans="1:7" ht="12.5">
      <c r="A86" s="213">
        <f t="shared" si="1"/>
        <v>0</v>
      </c>
      <c r="G86" s="272"/>
    </row>
    <row r="87" spans="1:7" ht="12.5">
      <c r="A87" s="213">
        <f t="shared" si="1"/>
        <v>0</v>
      </c>
      <c r="G87" s="272"/>
    </row>
    <row r="88" spans="1:7" ht="12.5">
      <c r="A88" s="213">
        <f t="shared" si="1"/>
        <v>0</v>
      </c>
      <c r="G88" s="272"/>
    </row>
    <row r="89" spans="1:7" ht="12.5">
      <c r="A89" s="213">
        <f t="shared" si="1"/>
        <v>0</v>
      </c>
      <c r="G89" s="272"/>
    </row>
    <row r="90" spans="1:7" ht="12.5">
      <c r="A90" s="213">
        <f t="shared" si="1"/>
        <v>0</v>
      </c>
      <c r="G90" s="272"/>
    </row>
    <row r="91" spans="1:7" ht="12.5">
      <c r="A91" s="213">
        <f t="shared" si="1"/>
        <v>0</v>
      </c>
      <c r="G91" s="272"/>
    </row>
    <row r="92" spans="1:7" ht="12.5">
      <c r="A92" s="213">
        <f t="shared" si="1"/>
        <v>0</v>
      </c>
      <c r="G92" s="272"/>
    </row>
    <row r="93" spans="1:7" ht="12.5">
      <c r="A93" s="213">
        <f t="shared" si="1"/>
        <v>0</v>
      </c>
      <c r="G93" s="272"/>
    </row>
    <row r="94" spans="1:7" ht="12.5">
      <c r="A94" s="213">
        <f t="shared" si="1"/>
        <v>0</v>
      </c>
      <c r="G94" s="272"/>
    </row>
    <row r="95" spans="1:7" ht="12.5">
      <c r="A95" s="213">
        <f t="shared" si="1"/>
        <v>0</v>
      </c>
      <c r="G95" s="272"/>
    </row>
    <row r="96" spans="1:7" ht="12.5">
      <c r="A96" s="213">
        <f t="shared" si="1"/>
        <v>0</v>
      </c>
      <c r="G96" s="272"/>
    </row>
    <row r="97" spans="1:7" ht="12.5">
      <c r="A97" s="213">
        <f t="shared" si="1"/>
        <v>0</v>
      </c>
      <c r="G97" s="272"/>
    </row>
    <row r="98" spans="1:7" ht="12.5">
      <c r="A98" s="213">
        <f t="shared" si="1"/>
        <v>0</v>
      </c>
      <c r="G98" s="272"/>
    </row>
    <row r="99" spans="1:7" ht="12.5">
      <c r="A99" s="213">
        <f t="shared" si="1"/>
        <v>0</v>
      </c>
      <c r="G99" s="272"/>
    </row>
    <row r="100" spans="1:7" ht="12.5">
      <c r="A100" s="213">
        <f t="shared" si="1"/>
        <v>0</v>
      </c>
      <c r="G100" s="272"/>
    </row>
    <row r="101" spans="1:7" ht="12.5">
      <c r="A101" s="213">
        <f t="shared" si="1"/>
        <v>0</v>
      </c>
      <c r="G101" s="272"/>
    </row>
    <row r="102" spans="1:7" ht="12.5">
      <c r="A102" s="213">
        <f t="shared" si="1"/>
        <v>0</v>
      </c>
      <c r="G102" s="272"/>
    </row>
    <row r="103" spans="1:7" ht="12.5">
      <c r="A103" s="213">
        <f t="shared" si="1"/>
        <v>0</v>
      </c>
      <c r="G103" s="272"/>
    </row>
    <row r="104" spans="1:7" ht="12.5">
      <c r="A104" s="213">
        <f t="shared" si="1"/>
        <v>0</v>
      </c>
      <c r="G104" s="272"/>
    </row>
    <row r="105" spans="1:7" ht="12.5">
      <c r="A105" s="213">
        <f t="shared" si="1"/>
        <v>0</v>
      </c>
      <c r="G105" s="272"/>
    </row>
    <row r="106" spans="1:7" ht="12.5">
      <c r="A106" s="213">
        <f t="shared" si="1"/>
        <v>0</v>
      </c>
      <c r="G106" s="272"/>
    </row>
    <row r="107" spans="1:7" ht="12.5">
      <c r="A107" s="213">
        <f t="shared" si="1"/>
        <v>0</v>
      </c>
      <c r="G107" s="272"/>
    </row>
    <row r="108" spans="1:7" ht="12.5">
      <c r="G108" s="272"/>
    </row>
    <row r="109" spans="1:7" ht="12.5">
      <c r="G109" s="272"/>
    </row>
    <row r="110" spans="1:7" ht="12.5">
      <c r="G110" s="272"/>
    </row>
    <row r="111" spans="1:7" ht="12.5">
      <c r="G111" s="272"/>
    </row>
    <row r="112" spans="1:7" ht="12.5">
      <c r="G112" s="272"/>
    </row>
    <row r="113" spans="7:7" ht="12.5">
      <c r="G113" s="272"/>
    </row>
    <row r="114" spans="7:7" ht="12.5">
      <c r="G114" s="272"/>
    </row>
    <row r="115" spans="7:7" ht="12.5">
      <c r="G115" s="272"/>
    </row>
    <row r="116" spans="7:7" ht="12.5">
      <c r="G116" s="272"/>
    </row>
    <row r="117" spans="7:7" ht="12.5">
      <c r="G117" s="272"/>
    </row>
    <row r="118" spans="7:7" ht="12.5">
      <c r="G118" s="272"/>
    </row>
    <row r="119" spans="7:7" ht="12.5">
      <c r="G119" s="272"/>
    </row>
    <row r="120" spans="7:7" ht="12.5">
      <c r="G120" s="272"/>
    </row>
    <row r="121" spans="7:7" ht="12.5">
      <c r="G121" s="272"/>
    </row>
    <row r="122" spans="7:7" ht="12.5">
      <c r="G122" s="272"/>
    </row>
    <row r="123" spans="7:7" ht="12.5">
      <c r="G123" s="272"/>
    </row>
    <row r="124" spans="7:7" ht="12.5">
      <c r="G124" s="272"/>
    </row>
    <row r="125" spans="7:7" ht="12.5">
      <c r="G125" s="272"/>
    </row>
    <row r="126" spans="7:7" ht="12.5">
      <c r="G126" s="272"/>
    </row>
    <row r="127" spans="7:7" ht="12.5">
      <c r="G127" s="272"/>
    </row>
    <row r="128" spans="7:7" ht="12.5">
      <c r="G128" s="272"/>
    </row>
    <row r="129" spans="7:7" ht="12.5">
      <c r="G129" s="272"/>
    </row>
    <row r="130" spans="7:7" ht="12.5">
      <c r="G130" s="272"/>
    </row>
    <row r="131" spans="7:7" ht="12.5">
      <c r="G131" s="272"/>
    </row>
    <row r="132" spans="7:7" ht="12.5">
      <c r="G132" s="272"/>
    </row>
    <row r="133" spans="7:7" ht="12.5">
      <c r="G133" s="272"/>
    </row>
    <row r="134" spans="7:7" ht="12.5">
      <c r="G134" s="272"/>
    </row>
    <row r="135" spans="7:7" ht="12.5">
      <c r="G135" s="272"/>
    </row>
    <row r="136" spans="7:7" ht="12.5">
      <c r="G136" s="272"/>
    </row>
    <row r="137" spans="7:7" ht="12.5">
      <c r="G137" s="272"/>
    </row>
    <row r="138" spans="7:7" ht="12.5">
      <c r="G138" s="272"/>
    </row>
    <row r="139" spans="7:7" ht="12.5">
      <c r="G139" s="272"/>
    </row>
    <row r="140" spans="7:7" ht="12.5">
      <c r="G140" s="272"/>
    </row>
    <row r="141" spans="7:7" ht="12.5">
      <c r="G141" s="272"/>
    </row>
    <row r="142" spans="7:7" ht="12.5">
      <c r="G142" s="272"/>
    </row>
    <row r="143" spans="7:7" ht="12.5">
      <c r="G143" s="272"/>
    </row>
    <row r="144" spans="7:7" ht="12.5">
      <c r="G144" s="272"/>
    </row>
    <row r="145" spans="7:7" ht="12.5">
      <c r="G145" s="272"/>
    </row>
    <row r="146" spans="7:7" ht="12.5">
      <c r="G146" s="272"/>
    </row>
    <row r="147" spans="7:7" ht="12.5">
      <c r="G147" s="272"/>
    </row>
    <row r="148" spans="7:7" ht="12.5">
      <c r="G148" s="272"/>
    </row>
    <row r="149" spans="7:7" ht="12.5">
      <c r="G149" s="272"/>
    </row>
    <row r="150" spans="7:7" ht="12.5">
      <c r="G150" s="272"/>
    </row>
    <row r="151" spans="7:7" ht="12.5">
      <c r="G151" s="272"/>
    </row>
    <row r="152" spans="7:7" ht="12.5">
      <c r="G152" s="272"/>
    </row>
    <row r="153" spans="7:7" ht="12.5">
      <c r="G153" s="272"/>
    </row>
    <row r="154" spans="7:7" ht="12.5">
      <c r="G154" s="272"/>
    </row>
    <row r="155" spans="7:7" ht="12.5">
      <c r="G155" s="272"/>
    </row>
    <row r="156" spans="7:7" ht="12.5">
      <c r="G156" s="272"/>
    </row>
    <row r="157" spans="7:7" ht="12.5">
      <c r="G157" s="272"/>
    </row>
    <row r="158" spans="7:7" ht="12.5">
      <c r="G158" s="272"/>
    </row>
    <row r="159" spans="7:7" ht="12.5">
      <c r="G159" s="272"/>
    </row>
    <row r="160" spans="7:7" ht="12.5">
      <c r="G160" s="272"/>
    </row>
    <row r="161" spans="7:7" ht="12.5">
      <c r="G161" s="272"/>
    </row>
    <row r="162" spans="7:7" ht="12.5">
      <c r="G162" s="272"/>
    </row>
    <row r="163" spans="7:7" ht="12.5">
      <c r="G163" s="272"/>
    </row>
    <row r="164" spans="7:7" ht="12.5">
      <c r="G164" s="272"/>
    </row>
    <row r="165" spans="7:7" ht="12.5">
      <c r="G165" s="272"/>
    </row>
    <row r="166" spans="7:7" ht="12.5">
      <c r="G166" s="272"/>
    </row>
    <row r="167" spans="7:7" ht="12.5">
      <c r="G167" s="272"/>
    </row>
    <row r="168" spans="7:7" ht="12.5">
      <c r="G168" s="272"/>
    </row>
    <row r="169" spans="7:7" ht="12.5">
      <c r="G169" s="272"/>
    </row>
    <row r="170" spans="7:7" ht="12.5">
      <c r="G170" s="272"/>
    </row>
    <row r="171" spans="7:7" ht="12.5">
      <c r="G171" s="272"/>
    </row>
    <row r="172" spans="7:7" ht="12.5">
      <c r="G172" s="272"/>
    </row>
    <row r="173" spans="7:7" ht="12.5">
      <c r="G173" s="272"/>
    </row>
    <row r="174" spans="7:7" ht="12.5">
      <c r="G174" s="272"/>
    </row>
    <row r="175" spans="7:7" ht="12.5">
      <c r="G175" s="272"/>
    </row>
    <row r="176" spans="7:7" ht="12.5">
      <c r="G176" s="272"/>
    </row>
    <row r="177" spans="7:7" ht="12.5">
      <c r="G177" s="272"/>
    </row>
    <row r="178" spans="7:7" ht="12.5">
      <c r="G178" s="272"/>
    </row>
    <row r="179" spans="7:7" ht="12.5">
      <c r="G179" s="272"/>
    </row>
    <row r="180" spans="7:7" ht="12.5">
      <c r="G180" s="272"/>
    </row>
    <row r="181" spans="7:7" ht="12.5">
      <c r="G181" s="272"/>
    </row>
    <row r="182" spans="7:7" ht="12.5">
      <c r="G182" s="272"/>
    </row>
    <row r="183" spans="7:7" ht="12.5">
      <c r="G183" s="272"/>
    </row>
    <row r="184" spans="7:7" ht="12.5">
      <c r="G184" s="272"/>
    </row>
    <row r="185" spans="7:7" ht="12.5">
      <c r="G185" s="272"/>
    </row>
    <row r="186" spans="7:7" ht="12.5">
      <c r="G186" s="272"/>
    </row>
    <row r="187" spans="7:7" ht="12.5">
      <c r="G187" s="272"/>
    </row>
    <row r="188" spans="7:7" ht="12.5">
      <c r="G188" s="272"/>
    </row>
    <row r="189" spans="7:7" ht="12.5">
      <c r="G189" s="272"/>
    </row>
    <row r="190" spans="7:7" ht="12.5">
      <c r="G190" s="272"/>
    </row>
    <row r="191" spans="7:7" ht="12.5">
      <c r="G191" s="272"/>
    </row>
    <row r="192" spans="7:7" ht="12.5">
      <c r="G192" s="272"/>
    </row>
    <row r="193" spans="7:7" ht="12.5">
      <c r="G193" s="272"/>
    </row>
    <row r="194" spans="7:7" ht="12.5">
      <c r="G194" s="272"/>
    </row>
    <row r="195" spans="7:7" ht="12.5">
      <c r="G195" s="272"/>
    </row>
    <row r="196" spans="7:7" ht="12.5">
      <c r="G196" s="272"/>
    </row>
    <row r="197" spans="7:7" ht="12.5">
      <c r="G197" s="272"/>
    </row>
    <row r="198" spans="7:7" ht="12.5">
      <c r="G198" s="272"/>
    </row>
    <row r="199" spans="7:7" ht="12.5">
      <c r="G199" s="272"/>
    </row>
    <row r="200" spans="7:7" ht="12.5">
      <c r="G200" s="272"/>
    </row>
    <row r="201" spans="7:7" ht="12.5">
      <c r="G201" s="272"/>
    </row>
    <row r="202" spans="7:7" ht="12.5">
      <c r="G202" s="272"/>
    </row>
    <row r="203" spans="7:7" ht="12.5">
      <c r="G203" s="272"/>
    </row>
    <row r="204" spans="7:7" ht="12.5">
      <c r="G204" s="272"/>
    </row>
    <row r="205" spans="7:7" ht="12.5">
      <c r="G205" s="272"/>
    </row>
    <row r="206" spans="7:7" ht="12.5">
      <c r="G206" s="272"/>
    </row>
    <row r="207" spans="7:7" ht="12.5">
      <c r="G207" s="272"/>
    </row>
    <row r="208" spans="7:7" ht="12.5">
      <c r="G208" s="272"/>
    </row>
    <row r="209" spans="7:7" ht="12.5">
      <c r="G209" s="272"/>
    </row>
    <row r="210" spans="7:7" ht="12.5">
      <c r="G210" s="272"/>
    </row>
    <row r="211" spans="7:7" ht="12.5">
      <c r="G211" s="272"/>
    </row>
    <row r="212" spans="7:7" ht="12.5">
      <c r="G212" s="272"/>
    </row>
    <row r="213" spans="7:7" ht="12.5">
      <c r="G213" s="272"/>
    </row>
    <row r="214" spans="7:7" ht="12.5">
      <c r="G214" s="272"/>
    </row>
    <row r="215" spans="7:7" ht="12.5">
      <c r="G215" s="272"/>
    </row>
    <row r="216" spans="7:7" ht="12.5">
      <c r="G216" s="272"/>
    </row>
    <row r="217" spans="7:7" ht="12.5">
      <c r="G217" s="272"/>
    </row>
    <row r="218" spans="7:7" ht="12.5">
      <c r="G218" s="272"/>
    </row>
    <row r="219" spans="7:7" ht="12.5">
      <c r="G219" s="272"/>
    </row>
    <row r="220" spans="7:7" ht="12.5">
      <c r="G220" s="272"/>
    </row>
    <row r="221" spans="7:7" ht="12.5">
      <c r="G221" s="272"/>
    </row>
    <row r="222" spans="7:7" ht="12.5">
      <c r="G222" s="272"/>
    </row>
    <row r="223" spans="7:7" ht="12.5">
      <c r="G223" s="272"/>
    </row>
    <row r="224" spans="7:7" ht="12.5">
      <c r="G224" s="272"/>
    </row>
    <row r="225" spans="7:7" ht="12.5">
      <c r="G225" s="272"/>
    </row>
    <row r="226" spans="7:7" ht="12.5">
      <c r="G226" s="272"/>
    </row>
    <row r="227" spans="7:7" ht="12.5">
      <c r="G227" s="272"/>
    </row>
    <row r="228" spans="7:7" ht="12.5">
      <c r="G228" s="272"/>
    </row>
    <row r="229" spans="7:7" ht="12.5">
      <c r="G229" s="272"/>
    </row>
    <row r="230" spans="7:7" ht="12.5">
      <c r="G230" s="272"/>
    </row>
    <row r="231" spans="7:7" ht="12.5">
      <c r="G231" s="272"/>
    </row>
    <row r="232" spans="7:7" ht="12.5">
      <c r="G232" s="272"/>
    </row>
    <row r="233" spans="7:7" ht="12.5">
      <c r="G233" s="272"/>
    </row>
    <row r="234" spans="7:7" ht="12.5">
      <c r="G234" s="272"/>
    </row>
    <row r="235" spans="7:7" ht="12.5">
      <c r="G235" s="272"/>
    </row>
    <row r="236" spans="7:7" ht="12.5">
      <c r="G236" s="272"/>
    </row>
    <row r="237" spans="7:7" ht="12.5">
      <c r="G237" s="272"/>
    </row>
    <row r="238" spans="7:7" ht="12.5">
      <c r="G238" s="272"/>
    </row>
    <row r="239" spans="7:7" ht="12.5">
      <c r="G239" s="272"/>
    </row>
    <row r="240" spans="7:7" ht="12.5">
      <c r="G240" s="272"/>
    </row>
    <row r="241" spans="7:7" ht="12.5">
      <c r="G241" s="272"/>
    </row>
    <row r="242" spans="7:7" ht="12.5">
      <c r="G242" s="272"/>
    </row>
    <row r="243" spans="7:7" ht="12.5">
      <c r="G243" s="272"/>
    </row>
    <row r="244" spans="7:7" ht="12.5">
      <c r="G244" s="272"/>
    </row>
    <row r="245" spans="7:7" ht="12.5">
      <c r="G245" s="272"/>
    </row>
    <row r="246" spans="7:7" ht="12.5">
      <c r="G246" s="272"/>
    </row>
    <row r="247" spans="7:7" ht="12.5">
      <c r="G247" s="272"/>
    </row>
    <row r="248" spans="7:7" ht="12.5">
      <c r="G248" s="272"/>
    </row>
    <row r="249" spans="7:7" ht="12.5">
      <c r="G249" s="272"/>
    </row>
    <row r="250" spans="7:7" ht="12.5">
      <c r="G250" s="272"/>
    </row>
    <row r="251" spans="7:7" ht="12.5">
      <c r="G251" s="272"/>
    </row>
    <row r="252" spans="7:7" ht="12.5">
      <c r="G252" s="272"/>
    </row>
    <row r="253" spans="7:7" ht="12.5">
      <c r="G253" s="272"/>
    </row>
    <row r="254" spans="7:7" ht="12.5">
      <c r="G254" s="272"/>
    </row>
    <row r="255" spans="7:7" ht="12.5">
      <c r="G255" s="272"/>
    </row>
    <row r="256" spans="7:7" ht="12.5">
      <c r="G256" s="272"/>
    </row>
    <row r="257" spans="7:7" ht="12.5">
      <c r="G257" s="272"/>
    </row>
    <row r="258" spans="7:7" ht="12.5">
      <c r="G258" s="272"/>
    </row>
    <row r="259" spans="7:7" ht="12.5">
      <c r="G259" s="272"/>
    </row>
    <row r="260" spans="7:7" ht="12.5">
      <c r="G260" s="272"/>
    </row>
    <row r="261" spans="7:7" ht="12.5">
      <c r="G261" s="272"/>
    </row>
    <row r="262" spans="7:7" ht="12.5">
      <c r="G262" s="272"/>
    </row>
    <row r="263" spans="7:7" ht="12.5">
      <c r="G263" s="272"/>
    </row>
    <row r="264" spans="7:7" ht="12.5">
      <c r="G264" s="272"/>
    </row>
    <row r="265" spans="7:7" ht="12.5">
      <c r="G265" s="272"/>
    </row>
    <row r="266" spans="7:7" ht="12.5">
      <c r="G266" s="272"/>
    </row>
    <row r="267" spans="7:7" ht="12.5">
      <c r="G267" s="272"/>
    </row>
    <row r="268" spans="7:7" ht="12.5">
      <c r="G268" s="272"/>
    </row>
    <row r="269" spans="7:7" ht="12.5">
      <c r="G269" s="272"/>
    </row>
    <row r="270" spans="7:7" ht="12.5">
      <c r="G270" s="272"/>
    </row>
    <row r="271" spans="7:7" ht="12.5">
      <c r="G271" s="272"/>
    </row>
    <row r="272" spans="7:7" ht="12.5">
      <c r="G272" s="272"/>
    </row>
    <row r="273" spans="7:7" ht="12.5">
      <c r="G273" s="272"/>
    </row>
    <row r="274" spans="7:7" ht="12.5">
      <c r="G274" s="272"/>
    </row>
    <row r="275" spans="7:7" ht="12.5">
      <c r="G275" s="272"/>
    </row>
    <row r="276" spans="7:7" ht="12.5">
      <c r="G276" s="272"/>
    </row>
    <row r="277" spans="7:7" ht="12.5">
      <c r="G277" s="272"/>
    </row>
    <row r="278" spans="7:7" ht="12.5">
      <c r="G278" s="272"/>
    </row>
    <row r="279" spans="7:7" ht="12.5">
      <c r="G279" s="272"/>
    </row>
    <row r="280" spans="7:7" ht="12.5">
      <c r="G280" s="272"/>
    </row>
    <row r="281" spans="7:7" ht="12.5">
      <c r="G281" s="272"/>
    </row>
    <row r="282" spans="7:7" ht="12.5">
      <c r="G282" s="272"/>
    </row>
    <row r="283" spans="7:7" ht="12.5">
      <c r="G283" s="272"/>
    </row>
    <row r="284" spans="7:7" ht="12.5">
      <c r="G284" s="272"/>
    </row>
    <row r="285" spans="7:7" ht="12.5">
      <c r="G285" s="272"/>
    </row>
    <row r="286" spans="7:7" ht="12.5">
      <c r="G286" s="272"/>
    </row>
    <row r="287" spans="7:7" ht="12.5">
      <c r="G287" s="272"/>
    </row>
    <row r="288" spans="7:7" ht="12.5">
      <c r="G288" s="272"/>
    </row>
    <row r="289" spans="7:7" ht="12.5">
      <c r="G289" s="272"/>
    </row>
    <row r="290" spans="7:7" ht="12.5">
      <c r="G290" s="272"/>
    </row>
    <row r="291" spans="7:7" ht="12.5">
      <c r="G291" s="272"/>
    </row>
    <row r="292" spans="7:7" ht="12.5">
      <c r="G292" s="272"/>
    </row>
    <row r="293" spans="7:7" ht="12.5">
      <c r="G293" s="272"/>
    </row>
    <row r="294" spans="7:7" ht="12.5">
      <c r="G294" s="272"/>
    </row>
    <row r="295" spans="7:7" ht="12.5">
      <c r="G295" s="272"/>
    </row>
    <row r="296" spans="7:7" ht="12.5">
      <c r="G296" s="272"/>
    </row>
    <row r="297" spans="7:7" ht="12.5">
      <c r="G297" s="272"/>
    </row>
    <row r="298" spans="7:7" ht="12.5">
      <c r="G298" s="272"/>
    </row>
    <row r="299" spans="7:7" ht="12.5">
      <c r="G299" s="272"/>
    </row>
    <row r="300" spans="7:7" ht="12.5">
      <c r="G300" s="272"/>
    </row>
    <row r="301" spans="7:7" ht="12.5">
      <c r="G301" s="272"/>
    </row>
    <row r="302" spans="7:7" ht="12.5">
      <c r="G302" s="272"/>
    </row>
    <row r="303" spans="7:7" ht="12.5">
      <c r="G303" s="272"/>
    </row>
    <row r="304" spans="7:7" ht="12.5">
      <c r="G304" s="272"/>
    </row>
    <row r="305" spans="7:7" ht="12.5">
      <c r="G305" s="272"/>
    </row>
    <row r="306" spans="7:7" ht="12.5">
      <c r="G306" s="272"/>
    </row>
    <row r="307" spans="7:7" ht="12.5">
      <c r="G307" s="272"/>
    </row>
    <row r="308" spans="7:7" ht="12.5">
      <c r="G308" s="272"/>
    </row>
    <row r="309" spans="7:7" ht="12.5">
      <c r="G309" s="272"/>
    </row>
    <row r="310" spans="7:7" ht="12.5">
      <c r="G310" s="272"/>
    </row>
    <row r="311" spans="7:7" ht="12.5">
      <c r="G311" s="272"/>
    </row>
    <row r="312" spans="7:7" ht="12.5">
      <c r="G312" s="272"/>
    </row>
    <row r="313" spans="7:7" ht="12.5">
      <c r="G313" s="272"/>
    </row>
    <row r="314" spans="7:7" ht="12.5">
      <c r="G314" s="272"/>
    </row>
    <row r="315" spans="7:7" ht="12.5">
      <c r="G315" s="272"/>
    </row>
    <row r="316" spans="7:7" ht="12.5">
      <c r="G316" s="272"/>
    </row>
    <row r="317" spans="7:7" ht="12.5">
      <c r="G317" s="272"/>
    </row>
    <row r="318" spans="7:7" ht="12.5">
      <c r="G318" s="272"/>
    </row>
    <row r="319" spans="7:7" ht="12.5">
      <c r="G319" s="272"/>
    </row>
    <row r="320" spans="7:7" ht="12.5">
      <c r="G320" s="272"/>
    </row>
    <row r="321" spans="7:7" ht="12.5">
      <c r="G321" s="272"/>
    </row>
    <row r="322" spans="7:7" ht="12.5">
      <c r="G322" s="272"/>
    </row>
    <row r="323" spans="7:7" ht="12.5">
      <c r="G323" s="272"/>
    </row>
    <row r="324" spans="7:7" ht="12.5">
      <c r="G324" s="272"/>
    </row>
    <row r="325" spans="7:7" ht="12.5">
      <c r="G325" s="272"/>
    </row>
    <row r="326" spans="7:7" ht="12.5">
      <c r="G326" s="272"/>
    </row>
    <row r="327" spans="7:7" ht="12.5">
      <c r="G327" s="272"/>
    </row>
    <row r="328" spans="7:7" ht="12.5">
      <c r="G328" s="272"/>
    </row>
    <row r="329" spans="7:7" ht="12.5">
      <c r="G329" s="272"/>
    </row>
    <row r="330" spans="7:7" ht="12.5">
      <c r="G330" s="272"/>
    </row>
    <row r="331" spans="7:7" ht="12.5">
      <c r="G331" s="272"/>
    </row>
    <row r="332" spans="7:7" ht="12.5">
      <c r="G332" s="272"/>
    </row>
    <row r="333" spans="7:7" ht="12.5">
      <c r="G333" s="272"/>
    </row>
    <row r="334" spans="7:7" ht="12.5">
      <c r="G334" s="272"/>
    </row>
    <row r="335" spans="7:7" ht="12.5">
      <c r="G335" s="272"/>
    </row>
    <row r="336" spans="7:7" ht="12.5">
      <c r="G336" s="272"/>
    </row>
    <row r="337" spans="7:7" ht="12.5">
      <c r="G337" s="272"/>
    </row>
    <row r="338" spans="7:7" ht="12.5">
      <c r="G338" s="272"/>
    </row>
    <row r="339" spans="7:7" ht="12.5">
      <c r="G339" s="272"/>
    </row>
    <row r="340" spans="7:7" ht="12.5">
      <c r="G340" s="272"/>
    </row>
    <row r="341" spans="7:7" ht="12.5">
      <c r="G341" s="272"/>
    </row>
    <row r="342" spans="7:7" ht="12.5">
      <c r="G342" s="272"/>
    </row>
    <row r="343" spans="7:7" ht="12.5">
      <c r="G343" s="272"/>
    </row>
    <row r="344" spans="7:7" ht="12.5">
      <c r="G344" s="272"/>
    </row>
    <row r="345" spans="7:7" ht="12.5">
      <c r="G345" s="272"/>
    </row>
    <row r="346" spans="7:7" ht="12.5">
      <c r="G346" s="272"/>
    </row>
    <row r="347" spans="7:7" ht="12.5">
      <c r="G347" s="272"/>
    </row>
    <row r="348" spans="7:7" ht="12.5">
      <c r="G348" s="272"/>
    </row>
    <row r="349" spans="7:7" ht="12.5">
      <c r="G349" s="272"/>
    </row>
    <row r="350" spans="7:7" ht="12.5">
      <c r="G350" s="272"/>
    </row>
    <row r="351" spans="7:7" ht="12.5">
      <c r="G351" s="272"/>
    </row>
    <row r="352" spans="7:7" ht="12.5">
      <c r="G352" s="272"/>
    </row>
    <row r="353" spans="7:7" ht="12.5">
      <c r="G353" s="272"/>
    </row>
    <row r="354" spans="7:7" ht="12.5">
      <c r="G354" s="272"/>
    </row>
    <row r="355" spans="7:7" ht="12.5">
      <c r="G355" s="272"/>
    </row>
    <row r="356" spans="7:7" ht="12.5">
      <c r="G356" s="272"/>
    </row>
    <row r="357" spans="7:7" ht="12.5">
      <c r="G357" s="272"/>
    </row>
    <row r="358" spans="7:7" ht="12.5">
      <c r="G358" s="272"/>
    </row>
    <row r="359" spans="7:7" ht="12.5">
      <c r="G359" s="272"/>
    </row>
    <row r="360" spans="7:7" ht="12.5">
      <c r="G360" s="272"/>
    </row>
    <row r="361" spans="7:7" ht="12.5">
      <c r="G361" s="272"/>
    </row>
    <row r="362" spans="7:7" ht="12.5">
      <c r="G362" s="272"/>
    </row>
    <row r="363" spans="7:7" ht="12.5">
      <c r="G363" s="272"/>
    </row>
    <row r="364" spans="7:7" ht="12.5">
      <c r="G364" s="272"/>
    </row>
    <row r="365" spans="7:7" ht="12.5">
      <c r="G365" s="272"/>
    </row>
    <row r="366" spans="7:7" ht="12.5">
      <c r="G366" s="272"/>
    </row>
    <row r="367" spans="7:7" ht="12.5">
      <c r="G367" s="272"/>
    </row>
    <row r="368" spans="7:7" ht="12.5">
      <c r="G368" s="272"/>
    </row>
    <row r="369" spans="7:7" ht="12.5">
      <c r="G369" s="272"/>
    </row>
    <row r="370" spans="7:7" ht="12.5">
      <c r="G370" s="272"/>
    </row>
    <row r="371" spans="7:7" ht="12.5">
      <c r="G371" s="272"/>
    </row>
    <row r="372" spans="7:7" ht="12.5">
      <c r="G372" s="272"/>
    </row>
    <row r="373" spans="7:7" ht="12.5">
      <c r="G373" s="272"/>
    </row>
    <row r="374" spans="7:7" ht="12.5">
      <c r="G374" s="272"/>
    </row>
    <row r="375" spans="7:7" ht="12.5">
      <c r="G375" s="272"/>
    </row>
    <row r="376" spans="7:7" ht="12.5">
      <c r="G376" s="272"/>
    </row>
    <row r="377" spans="7:7" ht="12.5">
      <c r="G377" s="272"/>
    </row>
    <row r="378" spans="7:7" ht="12.5">
      <c r="G378" s="272"/>
    </row>
    <row r="379" spans="7:7" ht="12.5">
      <c r="G379" s="272"/>
    </row>
    <row r="380" spans="7:7" ht="12.5">
      <c r="G380" s="272"/>
    </row>
    <row r="381" spans="7:7" ht="12.5">
      <c r="G381" s="272"/>
    </row>
    <row r="382" spans="7:7" ht="12.5">
      <c r="G382" s="272"/>
    </row>
    <row r="383" spans="7:7" ht="12.5">
      <c r="G383" s="272"/>
    </row>
    <row r="384" spans="7:7" ht="12.5">
      <c r="G384" s="272"/>
    </row>
    <row r="385" spans="7:7" ht="12.5">
      <c r="G385" s="272"/>
    </row>
    <row r="386" spans="7:7" ht="12.5">
      <c r="G386" s="272"/>
    </row>
    <row r="387" spans="7:7" ht="12.5">
      <c r="G387" s="272"/>
    </row>
    <row r="388" spans="7:7" ht="12.5">
      <c r="G388" s="272"/>
    </row>
    <row r="389" spans="7:7" ht="12.5">
      <c r="G389" s="272"/>
    </row>
    <row r="390" spans="7:7" ht="12.5">
      <c r="G390" s="272"/>
    </row>
    <row r="391" spans="7:7" ht="12.5">
      <c r="G391" s="272"/>
    </row>
    <row r="392" spans="7:7" ht="12.5">
      <c r="G392" s="272"/>
    </row>
    <row r="393" spans="7:7" ht="12.5">
      <c r="G393" s="272"/>
    </row>
    <row r="394" spans="7:7" ht="12.5">
      <c r="G394" s="272"/>
    </row>
    <row r="395" spans="7:7" ht="12.5">
      <c r="G395" s="272"/>
    </row>
    <row r="396" spans="7:7" ht="12.5">
      <c r="G396" s="272"/>
    </row>
    <row r="397" spans="7:7" ht="12.5">
      <c r="G397" s="272"/>
    </row>
    <row r="398" spans="7:7" ht="12.5">
      <c r="G398" s="272"/>
    </row>
    <row r="399" spans="7:7" ht="12.5">
      <c r="G399" s="272"/>
    </row>
    <row r="400" spans="7:7" ht="12.5">
      <c r="G400" s="272"/>
    </row>
    <row r="401" spans="7:7" ht="12.5">
      <c r="G401" s="272"/>
    </row>
    <row r="402" spans="7:7" ht="12.5">
      <c r="G402" s="272"/>
    </row>
    <row r="403" spans="7:7" ht="12.5">
      <c r="G403" s="272"/>
    </row>
    <row r="404" spans="7:7" ht="12.5">
      <c r="G404" s="272"/>
    </row>
    <row r="405" spans="7:7" ht="12.5">
      <c r="G405" s="272"/>
    </row>
    <row r="406" spans="7:7" ht="12.5">
      <c r="G406" s="272"/>
    </row>
    <row r="407" spans="7:7" ht="12.5">
      <c r="G407" s="272"/>
    </row>
    <row r="408" spans="7:7" ht="12.5">
      <c r="G408" s="272"/>
    </row>
    <row r="409" spans="7:7" ht="12.5">
      <c r="G409" s="272"/>
    </row>
    <row r="410" spans="7:7" ht="12.5">
      <c r="G410" s="272"/>
    </row>
    <row r="411" spans="7:7" ht="12.5">
      <c r="G411" s="272"/>
    </row>
    <row r="412" spans="7:7" ht="12.5">
      <c r="G412" s="272"/>
    </row>
    <row r="413" spans="7:7" ht="12.5">
      <c r="G413" s="272"/>
    </row>
    <row r="414" spans="7:7" ht="12.5">
      <c r="G414" s="272"/>
    </row>
    <row r="415" spans="7:7" ht="12.5">
      <c r="G415" s="272"/>
    </row>
    <row r="416" spans="7:7" ht="12.5">
      <c r="G416" s="272"/>
    </row>
    <row r="417" spans="7:7" ht="12.5">
      <c r="G417" s="272"/>
    </row>
    <row r="418" spans="7:7" ht="12.5">
      <c r="G418" s="272"/>
    </row>
    <row r="419" spans="7:7" ht="12.5">
      <c r="G419" s="272"/>
    </row>
    <row r="420" spans="7:7" ht="12.5">
      <c r="G420" s="272"/>
    </row>
    <row r="421" spans="7:7" ht="12.5">
      <c r="G421" s="272"/>
    </row>
    <row r="422" spans="7:7" ht="12.5">
      <c r="G422" s="272"/>
    </row>
    <row r="423" spans="7:7" ht="12.5">
      <c r="G423" s="272"/>
    </row>
    <row r="424" spans="7:7" ht="12.5">
      <c r="G424" s="272"/>
    </row>
    <row r="425" spans="7:7" ht="12.5">
      <c r="G425" s="272"/>
    </row>
    <row r="426" spans="7:7" ht="12.5">
      <c r="G426" s="272"/>
    </row>
    <row r="427" spans="7:7" ht="12.5">
      <c r="G427" s="272"/>
    </row>
    <row r="428" spans="7:7" ht="12.5">
      <c r="G428" s="272"/>
    </row>
    <row r="429" spans="7:7" ht="12.5">
      <c r="G429" s="272"/>
    </row>
    <row r="430" spans="7:7" ht="12.5">
      <c r="G430" s="272"/>
    </row>
    <row r="431" spans="7:7" ht="12.5">
      <c r="G431" s="272"/>
    </row>
    <row r="432" spans="7:7" ht="12.5">
      <c r="G432" s="272"/>
    </row>
    <row r="433" spans="7:7" ht="12.5">
      <c r="G433" s="272"/>
    </row>
    <row r="434" spans="7:7" ht="12.5">
      <c r="G434" s="272"/>
    </row>
    <row r="435" spans="7:7" ht="12.5">
      <c r="G435" s="272"/>
    </row>
    <row r="436" spans="7:7" ht="12.5">
      <c r="G436" s="272"/>
    </row>
    <row r="437" spans="7:7" ht="12.5">
      <c r="G437" s="272"/>
    </row>
    <row r="438" spans="7:7" ht="12.5">
      <c r="G438" s="272"/>
    </row>
    <row r="439" spans="7:7" ht="12.5">
      <c r="G439" s="272"/>
    </row>
    <row r="440" spans="7:7" ht="12.5">
      <c r="G440" s="272"/>
    </row>
    <row r="441" spans="7:7" ht="12.5">
      <c r="G441" s="272"/>
    </row>
    <row r="442" spans="7:7" ht="12.5">
      <c r="G442" s="272"/>
    </row>
    <row r="443" spans="7:7" ht="12.5">
      <c r="G443" s="272"/>
    </row>
    <row r="444" spans="7:7" ht="12.5">
      <c r="G444" s="272"/>
    </row>
    <row r="445" spans="7:7" ht="12.5">
      <c r="G445" s="272"/>
    </row>
    <row r="446" spans="7:7" ht="12.5">
      <c r="G446" s="272"/>
    </row>
    <row r="447" spans="7:7" ht="12.5">
      <c r="G447" s="272"/>
    </row>
    <row r="448" spans="7:7" ht="12.5">
      <c r="G448" s="272"/>
    </row>
    <row r="449" spans="7:7" ht="12.5">
      <c r="G449" s="272"/>
    </row>
    <row r="450" spans="7:7" ht="12.5">
      <c r="G450" s="272"/>
    </row>
    <row r="451" spans="7:7" ht="12.5">
      <c r="G451" s="272"/>
    </row>
    <row r="452" spans="7:7" ht="12.5">
      <c r="G452" s="272"/>
    </row>
    <row r="453" spans="7:7" ht="12.5">
      <c r="G453" s="272"/>
    </row>
    <row r="454" spans="7:7" ht="12.5">
      <c r="G454" s="272"/>
    </row>
    <row r="455" spans="7:7" ht="12.5">
      <c r="G455" s="272"/>
    </row>
    <row r="456" spans="7:7" ht="12.5">
      <c r="G456" s="272"/>
    </row>
    <row r="457" spans="7:7" ht="12.5">
      <c r="G457" s="272"/>
    </row>
    <row r="458" spans="7:7" ht="12.5">
      <c r="G458" s="272"/>
    </row>
    <row r="459" spans="7:7" ht="12.5">
      <c r="G459" s="272"/>
    </row>
    <row r="460" spans="7:7" ht="12.5">
      <c r="G460" s="272"/>
    </row>
    <row r="461" spans="7:7" ht="12.5">
      <c r="G461" s="272"/>
    </row>
    <row r="462" spans="7:7" ht="12.5">
      <c r="G462" s="272"/>
    </row>
    <row r="463" spans="7:7" ht="12.5">
      <c r="G463" s="272"/>
    </row>
    <row r="464" spans="7:7" ht="12.5">
      <c r="G464" s="272"/>
    </row>
    <row r="465" spans="7:7" ht="12.5">
      <c r="G465" s="272"/>
    </row>
    <row r="466" spans="7:7" ht="12.5">
      <c r="G466" s="272"/>
    </row>
    <row r="467" spans="7:7" ht="12.5">
      <c r="G467" s="272"/>
    </row>
    <row r="468" spans="7:7" ht="12.5">
      <c r="G468" s="272"/>
    </row>
    <row r="469" spans="7:7" ht="12.5">
      <c r="G469" s="272"/>
    </row>
    <row r="470" spans="7:7" ht="12.5">
      <c r="G470" s="272"/>
    </row>
    <row r="471" spans="7:7" ht="12.5">
      <c r="G471" s="272"/>
    </row>
    <row r="472" spans="7:7" ht="12.5">
      <c r="G472" s="272"/>
    </row>
    <row r="473" spans="7:7" ht="12.5">
      <c r="G473" s="272"/>
    </row>
    <row r="474" spans="7:7" ht="12.5">
      <c r="G474" s="272"/>
    </row>
    <row r="475" spans="7:7" ht="12.5">
      <c r="G475" s="272"/>
    </row>
    <row r="476" spans="7:7" ht="12.5">
      <c r="G476" s="272"/>
    </row>
    <row r="477" spans="7:7" ht="12.5">
      <c r="G477" s="272"/>
    </row>
    <row r="478" spans="7:7" ht="12.5">
      <c r="G478" s="272"/>
    </row>
    <row r="479" spans="7:7" ht="12.5">
      <c r="G479" s="272"/>
    </row>
    <row r="480" spans="7:7" ht="12.5">
      <c r="G480" s="272"/>
    </row>
    <row r="481" spans="7:7" ht="12.5">
      <c r="G481" s="272"/>
    </row>
    <row r="482" spans="7:7" ht="12.5">
      <c r="G482" s="272"/>
    </row>
    <row r="483" spans="7:7" ht="12.5">
      <c r="G483" s="272"/>
    </row>
    <row r="484" spans="7:7" ht="12.5">
      <c r="G484" s="272"/>
    </row>
    <row r="485" spans="7:7" ht="12.5">
      <c r="G485" s="272"/>
    </row>
    <row r="486" spans="7:7" ht="12.5">
      <c r="G486" s="272"/>
    </row>
    <row r="487" spans="7:7" ht="12.5">
      <c r="G487" s="272"/>
    </row>
    <row r="488" spans="7:7" ht="12.5">
      <c r="G488" s="272"/>
    </row>
    <row r="489" spans="7:7" ht="12.5">
      <c r="G489" s="272"/>
    </row>
    <row r="490" spans="7:7" ht="12.5">
      <c r="G490" s="272"/>
    </row>
    <row r="491" spans="7:7" ht="12.5">
      <c r="G491" s="272"/>
    </row>
    <row r="492" spans="7:7" ht="12.5">
      <c r="G492" s="272"/>
    </row>
    <row r="493" spans="7:7" ht="12.5">
      <c r="G493" s="272"/>
    </row>
    <row r="494" spans="7:7" ht="12.5">
      <c r="G494" s="272"/>
    </row>
    <row r="495" spans="7:7" ht="12.5">
      <c r="G495" s="272"/>
    </row>
    <row r="496" spans="7:7" ht="12.5">
      <c r="G496" s="272"/>
    </row>
    <row r="497" spans="7:7" ht="12.5">
      <c r="G497" s="272"/>
    </row>
    <row r="498" spans="7:7" ht="12.5">
      <c r="G498" s="272"/>
    </row>
    <row r="499" spans="7:7" ht="12.5">
      <c r="G499" s="272"/>
    </row>
    <row r="500" spans="7:7" ht="12.5">
      <c r="G500" s="272"/>
    </row>
    <row r="501" spans="7:7" ht="12.5">
      <c r="G501" s="272"/>
    </row>
    <row r="502" spans="7:7" ht="12.5">
      <c r="G502" s="272"/>
    </row>
    <row r="503" spans="7:7" ht="12.5">
      <c r="G503" s="272"/>
    </row>
    <row r="504" spans="7:7" ht="12.5">
      <c r="G504" s="272"/>
    </row>
    <row r="505" spans="7:7" ht="12.5">
      <c r="G505" s="272"/>
    </row>
    <row r="506" spans="7:7" ht="12.5">
      <c r="G506" s="272"/>
    </row>
    <row r="507" spans="7:7" ht="12.5">
      <c r="G507" s="272"/>
    </row>
    <row r="508" spans="7:7" ht="12.5">
      <c r="G508" s="272"/>
    </row>
    <row r="509" spans="7:7" ht="12.5">
      <c r="G509" s="272"/>
    </row>
    <row r="510" spans="7:7" ht="12.5">
      <c r="G510" s="272"/>
    </row>
    <row r="511" spans="7:7" ht="12.5">
      <c r="G511" s="272"/>
    </row>
    <row r="512" spans="7:7" ht="12.5">
      <c r="G512" s="272"/>
    </row>
    <row r="513" spans="7:7" ht="12.5">
      <c r="G513" s="272"/>
    </row>
    <row r="514" spans="7:7" ht="12.5">
      <c r="G514" s="272"/>
    </row>
    <row r="515" spans="7:7" ht="12.5">
      <c r="G515" s="272"/>
    </row>
    <row r="516" spans="7:7" ht="12.5">
      <c r="G516" s="272"/>
    </row>
    <row r="517" spans="7:7" ht="12.5">
      <c r="G517" s="272"/>
    </row>
    <row r="518" spans="7:7" ht="12.5">
      <c r="G518" s="272"/>
    </row>
    <row r="519" spans="7:7" ht="12.5">
      <c r="G519" s="272"/>
    </row>
    <row r="520" spans="7:7" ht="12.5">
      <c r="G520" s="272"/>
    </row>
    <row r="521" spans="7:7" ht="12.5">
      <c r="G521" s="272"/>
    </row>
    <row r="522" spans="7:7" ht="12.5">
      <c r="G522" s="272"/>
    </row>
    <row r="523" spans="7:7" ht="12.5">
      <c r="G523" s="272"/>
    </row>
    <row r="524" spans="7:7" ht="12.5">
      <c r="G524" s="272"/>
    </row>
    <row r="525" spans="7:7" ht="12.5">
      <c r="G525" s="272"/>
    </row>
    <row r="526" spans="7:7" ht="12.5">
      <c r="G526" s="272"/>
    </row>
    <row r="527" spans="7:7" ht="12.5">
      <c r="G527" s="272"/>
    </row>
    <row r="528" spans="7:7" ht="12.5">
      <c r="G528" s="272"/>
    </row>
    <row r="529" spans="7:7" ht="12.5">
      <c r="G529" s="272"/>
    </row>
    <row r="530" spans="7:7" ht="12.5">
      <c r="G530" s="272"/>
    </row>
    <row r="531" spans="7:7" ht="12.5">
      <c r="G531" s="272"/>
    </row>
    <row r="532" spans="7:7" ht="12.5">
      <c r="G532" s="272"/>
    </row>
    <row r="533" spans="7:7" ht="12.5">
      <c r="G533" s="272"/>
    </row>
    <row r="534" spans="7:7" ht="12.5">
      <c r="G534" s="272"/>
    </row>
    <row r="535" spans="7:7" ht="12.5">
      <c r="G535" s="272"/>
    </row>
    <row r="536" spans="7:7" ht="12.5">
      <c r="G536" s="272"/>
    </row>
    <row r="537" spans="7:7" ht="12.5">
      <c r="G537" s="272"/>
    </row>
    <row r="538" spans="7:7" ht="12.5">
      <c r="G538" s="272"/>
    </row>
    <row r="539" spans="7:7" ht="12.5">
      <c r="G539" s="272"/>
    </row>
    <row r="540" spans="7:7" ht="12.5">
      <c r="G540" s="272"/>
    </row>
    <row r="541" spans="7:7" ht="12.5">
      <c r="G541" s="272"/>
    </row>
    <row r="542" spans="7:7" ht="12.5">
      <c r="G542" s="272"/>
    </row>
    <row r="543" spans="7:7" ht="12.5">
      <c r="G543" s="272"/>
    </row>
    <row r="544" spans="7:7" ht="12.5">
      <c r="G544" s="272"/>
    </row>
    <row r="545" spans="7:7" ht="12.5">
      <c r="G545" s="272"/>
    </row>
    <row r="546" spans="7:7" ht="12.5">
      <c r="G546" s="272"/>
    </row>
    <row r="547" spans="7:7" ht="12.5">
      <c r="G547" s="272"/>
    </row>
    <row r="548" spans="7:7" ht="12.5">
      <c r="G548" s="272"/>
    </row>
    <row r="549" spans="7:7" ht="12.5">
      <c r="G549" s="272"/>
    </row>
    <row r="550" spans="7:7" ht="12.5">
      <c r="G550" s="272"/>
    </row>
    <row r="551" spans="7:7" ht="12.5">
      <c r="G551" s="272"/>
    </row>
    <row r="552" spans="7:7" ht="12.5">
      <c r="G552" s="272"/>
    </row>
    <row r="553" spans="7:7" ht="12.5">
      <c r="G553" s="272"/>
    </row>
    <row r="554" spans="7:7" ht="12.5">
      <c r="G554" s="272"/>
    </row>
    <row r="555" spans="7:7" ht="12.5">
      <c r="G555" s="272"/>
    </row>
    <row r="556" spans="7:7" ht="12.5">
      <c r="G556" s="272"/>
    </row>
    <row r="557" spans="7:7" ht="12.5">
      <c r="G557" s="272"/>
    </row>
    <row r="558" spans="7:7" ht="12.5">
      <c r="G558" s="272"/>
    </row>
    <row r="559" spans="7:7" ht="12.5">
      <c r="G559" s="272"/>
    </row>
    <row r="560" spans="7:7" ht="12.5">
      <c r="G560" s="272"/>
    </row>
    <row r="561" spans="7:7" ht="12.5">
      <c r="G561" s="272"/>
    </row>
    <row r="562" spans="7:7" ht="12.5">
      <c r="G562" s="272"/>
    </row>
    <row r="563" spans="7:7" ht="12.5">
      <c r="G563" s="272"/>
    </row>
    <row r="564" spans="7:7" ht="12.5">
      <c r="G564" s="272"/>
    </row>
    <row r="565" spans="7:7" ht="12.5">
      <c r="G565" s="272"/>
    </row>
    <row r="566" spans="7:7" ht="12.5">
      <c r="G566" s="272"/>
    </row>
    <row r="567" spans="7:7" ht="12.5">
      <c r="G567" s="272"/>
    </row>
    <row r="568" spans="7:7" ht="12.5">
      <c r="G568" s="272"/>
    </row>
    <row r="569" spans="7:7" ht="12.5">
      <c r="G569" s="272"/>
    </row>
    <row r="570" spans="7:7" ht="12.5">
      <c r="G570" s="272"/>
    </row>
    <row r="571" spans="7:7" ht="12.5">
      <c r="G571" s="272"/>
    </row>
    <row r="572" spans="7:7" ht="12.5">
      <c r="G572" s="272"/>
    </row>
    <row r="573" spans="7:7" ht="12.5">
      <c r="G573" s="272"/>
    </row>
    <row r="574" spans="7:7" ht="12.5">
      <c r="G574" s="272"/>
    </row>
    <row r="575" spans="7:7" ht="12.5">
      <c r="G575" s="272"/>
    </row>
    <row r="576" spans="7:7" ht="12.5">
      <c r="G576" s="272"/>
    </row>
    <row r="577" spans="7:7" ht="12.5">
      <c r="G577" s="272"/>
    </row>
    <row r="578" spans="7:7" ht="12.5">
      <c r="G578" s="272"/>
    </row>
    <row r="579" spans="7:7" ht="12.5">
      <c r="G579" s="272"/>
    </row>
    <row r="580" spans="7:7" ht="12.5">
      <c r="G580" s="272"/>
    </row>
    <row r="581" spans="7:7" ht="12.5">
      <c r="G581" s="272"/>
    </row>
    <row r="582" spans="7:7" ht="12.5">
      <c r="G582" s="272"/>
    </row>
    <row r="583" spans="7:7" ht="12.5">
      <c r="G583" s="272"/>
    </row>
    <row r="584" spans="7:7" ht="12.5">
      <c r="G584" s="272"/>
    </row>
    <row r="585" spans="7:7" ht="12.5">
      <c r="G585" s="272"/>
    </row>
    <row r="586" spans="7:7" ht="12.5">
      <c r="G586" s="272"/>
    </row>
    <row r="587" spans="7:7" ht="12.5">
      <c r="G587" s="272"/>
    </row>
    <row r="588" spans="7:7" ht="12.5">
      <c r="G588" s="272"/>
    </row>
    <row r="589" spans="7:7" ht="12.5">
      <c r="G589" s="272"/>
    </row>
    <row r="590" spans="7:7" ht="12.5">
      <c r="G590" s="272"/>
    </row>
    <row r="591" spans="7:7" ht="12.5">
      <c r="G591" s="272"/>
    </row>
    <row r="592" spans="7:7" ht="12.5">
      <c r="G592" s="272"/>
    </row>
    <row r="593" spans="7:7" ht="12.5">
      <c r="G593" s="272"/>
    </row>
    <row r="594" spans="7:7" ht="12.5">
      <c r="G594" s="272"/>
    </row>
    <row r="595" spans="7:7" ht="12.5">
      <c r="G595" s="272"/>
    </row>
    <row r="596" spans="7:7" ht="12.5">
      <c r="G596" s="272"/>
    </row>
    <row r="597" spans="7:7" ht="12.5">
      <c r="G597" s="272"/>
    </row>
    <row r="598" spans="7:7" ht="12.5">
      <c r="G598" s="272"/>
    </row>
    <row r="599" spans="7:7" ht="12.5">
      <c r="G599" s="272"/>
    </row>
    <row r="600" spans="7:7" ht="12.5">
      <c r="G600" s="272"/>
    </row>
    <row r="601" spans="7:7" ht="12.5">
      <c r="G601" s="272"/>
    </row>
    <row r="602" spans="7:7" ht="12.5">
      <c r="G602" s="272"/>
    </row>
    <row r="603" spans="7:7" ht="12.5">
      <c r="G603" s="272"/>
    </row>
    <row r="604" spans="7:7" ht="12.5">
      <c r="G604" s="272"/>
    </row>
    <row r="605" spans="7:7" ht="12.5">
      <c r="G605" s="272"/>
    </row>
    <row r="606" spans="7:7" ht="12.5">
      <c r="G606" s="272"/>
    </row>
    <row r="607" spans="7:7" ht="12.5">
      <c r="G607" s="272"/>
    </row>
    <row r="608" spans="7:7" ht="12.5">
      <c r="G608" s="272"/>
    </row>
    <row r="609" spans="7:7" ht="12.5">
      <c r="G609" s="272"/>
    </row>
    <row r="610" spans="7:7" ht="12.5">
      <c r="G610" s="272"/>
    </row>
    <row r="611" spans="7:7" ht="12.5">
      <c r="G611" s="272"/>
    </row>
    <row r="612" spans="7:7" ht="12.5">
      <c r="G612" s="272"/>
    </row>
    <row r="613" spans="7:7" ht="12.5">
      <c r="G613" s="272"/>
    </row>
    <row r="614" spans="7:7" ht="12.5">
      <c r="G614" s="272"/>
    </row>
    <row r="615" spans="7:7" ht="12.5">
      <c r="G615" s="272"/>
    </row>
    <row r="616" spans="7:7" ht="12.5">
      <c r="G616" s="272"/>
    </row>
    <row r="617" spans="7:7" ht="12.5">
      <c r="G617" s="272"/>
    </row>
    <row r="618" spans="7:7" ht="12.5">
      <c r="G618" s="272"/>
    </row>
    <row r="619" spans="7:7" ht="12.5">
      <c r="G619" s="272"/>
    </row>
    <row r="620" spans="7:7" ht="12.5">
      <c r="G620" s="272"/>
    </row>
    <row r="621" spans="7:7" ht="12.5">
      <c r="G621" s="272"/>
    </row>
    <row r="622" spans="7:7" ht="12.5">
      <c r="G622" s="272"/>
    </row>
    <row r="623" spans="7:7" ht="12.5">
      <c r="G623" s="272"/>
    </row>
    <row r="624" spans="7:7" ht="12.5">
      <c r="G624" s="272"/>
    </row>
    <row r="625" spans="7:7" ht="12.5">
      <c r="G625" s="272"/>
    </row>
    <row r="626" spans="7:7" ht="12.5">
      <c r="G626" s="272"/>
    </row>
    <row r="627" spans="7:7" ht="12.5">
      <c r="G627" s="272"/>
    </row>
    <row r="628" spans="7:7" ht="12.5">
      <c r="G628" s="272"/>
    </row>
    <row r="629" spans="7:7" ht="12.5">
      <c r="G629" s="272"/>
    </row>
    <row r="630" spans="7:7" ht="12.5">
      <c r="G630" s="272"/>
    </row>
    <row r="631" spans="7:7" ht="12.5">
      <c r="G631" s="272"/>
    </row>
    <row r="632" spans="7:7" ht="12.5">
      <c r="G632" s="272"/>
    </row>
    <row r="633" spans="7:7" ht="12.5">
      <c r="G633" s="272"/>
    </row>
    <row r="634" spans="7:7" ht="12.5">
      <c r="G634" s="272"/>
    </row>
    <row r="635" spans="7:7" ht="12.5">
      <c r="G635" s="272"/>
    </row>
    <row r="636" spans="7:7" ht="12.5">
      <c r="G636" s="272"/>
    </row>
    <row r="637" spans="7:7" ht="12.5">
      <c r="G637" s="272"/>
    </row>
    <row r="638" spans="7:7" ht="12.5">
      <c r="G638" s="272"/>
    </row>
    <row r="639" spans="7:7" ht="12.5">
      <c r="G639" s="272"/>
    </row>
    <row r="640" spans="7:7" ht="12.5">
      <c r="G640" s="272"/>
    </row>
    <row r="641" spans="7:7" ht="12.5">
      <c r="G641" s="272"/>
    </row>
    <row r="642" spans="7:7" ht="12.5">
      <c r="G642" s="272"/>
    </row>
    <row r="643" spans="7:7" ht="12.5">
      <c r="G643" s="272"/>
    </row>
    <row r="644" spans="7:7" ht="12.5">
      <c r="G644" s="272"/>
    </row>
    <row r="645" spans="7:7" ht="12.5">
      <c r="G645" s="272"/>
    </row>
    <row r="646" spans="7:7" ht="12.5">
      <c r="G646" s="272"/>
    </row>
    <row r="647" spans="7:7" ht="12.5">
      <c r="G647" s="272"/>
    </row>
    <row r="648" spans="7:7" ht="12.5">
      <c r="G648" s="272"/>
    </row>
    <row r="649" spans="7:7" ht="12.5">
      <c r="G649" s="272"/>
    </row>
    <row r="650" spans="7:7" ht="12.5">
      <c r="G650" s="272"/>
    </row>
    <row r="651" spans="7:7" ht="12.5">
      <c r="G651" s="272"/>
    </row>
    <row r="652" spans="7:7" ht="12.5">
      <c r="G652" s="272"/>
    </row>
    <row r="653" spans="7:7" ht="12.5">
      <c r="G653" s="272"/>
    </row>
    <row r="654" spans="7:7" ht="12.5">
      <c r="G654" s="272"/>
    </row>
    <row r="655" spans="7:7" ht="12.5">
      <c r="G655" s="272"/>
    </row>
    <row r="656" spans="7:7" ht="12.5">
      <c r="G656" s="272"/>
    </row>
    <row r="657" spans="7:7" ht="12.5">
      <c r="G657" s="272"/>
    </row>
    <row r="658" spans="7:7" ht="12.5">
      <c r="G658" s="272"/>
    </row>
    <row r="659" spans="7:7" ht="12.5">
      <c r="G659" s="272"/>
    </row>
    <row r="660" spans="7:7" ht="12.5">
      <c r="G660" s="272"/>
    </row>
    <row r="661" spans="7:7" ht="12.5">
      <c r="G661" s="272"/>
    </row>
    <row r="662" spans="7:7" ht="12.5">
      <c r="G662" s="272"/>
    </row>
    <row r="663" spans="7:7" ht="12.5">
      <c r="G663" s="272"/>
    </row>
    <row r="664" spans="7:7" ht="12.5">
      <c r="G664" s="272"/>
    </row>
    <row r="665" spans="7:7" ht="12.5">
      <c r="G665" s="272"/>
    </row>
    <row r="666" spans="7:7" ht="12.5">
      <c r="G666" s="272"/>
    </row>
    <row r="667" spans="7:7" ht="12.5">
      <c r="G667" s="272"/>
    </row>
    <row r="668" spans="7:7" ht="12.5">
      <c r="G668" s="272"/>
    </row>
    <row r="669" spans="7:7" ht="12.5">
      <c r="G669" s="272"/>
    </row>
    <row r="670" spans="7:7" ht="12.5">
      <c r="G670" s="272"/>
    </row>
    <row r="671" spans="7:7" ht="12.5">
      <c r="G671" s="272"/>
    </row>
    <row r="672" spans="7:7" ht="12.5">
      <c r="G672" s="272"/>
    </row>
    <row r="673" spans="7:7" ht="12.5">
      <c r="G673" s="272"/>
    </row>
    <row r="674" spans="7:7" ht="12.5">
      <c r="G674" s="272"/>
    </row>
    <row r="675" spans="7:7" ht="12.5">
      <c r="G675" s="272"/>
    </row>
    <row r="676" spans="7:7" ht="12.5">
      <c r="G676" s="272"/>
    </row>
    <row r="677" spans="7:7" ht="12.5">
      <c r="G677" s="272"/>
    </row>
    <row r="678" spans="7:7" ht="12.5">
      <c r="G678" s="272"/>
    </row>
    <row r="679" spans="7:7" ht="12.5">
      <c r="G679" s="272"/>
    </row>
    <row r="680" spans="7:7" ht="12.5">
      <c r="G680" s="272"/>
    </row>
    <row r="681" spans="7:7" ht="12.5">
      <c r="G681" s="272"/>
    </row>
    <row r="682" spans="7:7" ht="12.5">
      <c r="G682" s="272"/>
    </row>
    <row r="683" spans="7:7" ht="12.5">
      <c r="G683" s="272"/>
    </row>
    <row r="684" spans="7:7" ht="12.5">
      <c r="G684" s="272"/>
    </row>
    <row r="685" spans="7:7" ht="12.5">
      <c r="G685" s="272"/>
    </row>
    <row r="686" spans="7:7" ht="12.5">
      <c r="G686" s="272"/>
    </row>
    <row r="687" spans="7:7" ht="12.5">
      <c r="G687" s="272"/>
    </row>
    <row r="688" spans="7:7" ht="12.5">
      <c r="G688" s="272"/>
    </row>
    <row r="689" spans="7:7" ht="12.5">
      <c r="G689" s="272"/>
    </row>
    <row r="690" spans="7:7" ht="12.5">
      <c r="G690" s="272"/>
    </row>
    <row r="691" spans="7:7" ht="12.5">
      <c r="G691" s="272"/>
    </row>
    <row r="692" spans="7:7" ht="12.5">
      <c r="G692" s="272"/>
    </row>
    <row r="693" spans="7:7" ht="12.5">
      <c r="G693" s="272"/>
    </row>
    <row r="694" spans="7:7" ht="12.5">
      <c r="G694" s="272"/>
    </row>
    <row r="695" spans="7:7" ht="12.5">
      <c r="G695" s="272"/>
    </row>
    <row r="696" spans="7:7" ht="12.5">
      <c r="G696" s="272"/>
    </row>
    <row r="697" spans="7:7" ht="12.5">
      <c r="G697" s="272"/>
    </row>
    <row r="698" spans="7:7" ht="12.5">
      <c r="G698" s="272"/>
    </row>
    <row r="699" spans="7:7" ht="12.5">
      <c r="G699" s="272"/>
    </row>
    <row r="700" spans="7:7" ht="12.5">
      <c r="G700" s="272"/>
    </row>
    <row r="701" spans="7:7" ht="12.5">
      <c r="G701" s="272"/>
    </row>
    <row r="702" spans="7:7" ht="12.5">
      <c r="G702" s="272"/>
    </row>
    <row r="703" spans="7:7" ht="12.5">
      <c r="G703" s="272"/>
    </row>
    <row r="704" spans="7:7" ht="12.5">
      <c r="G704" s="272"/>
    </row>
    <row r="705" spans="7:7" ht="12.5">
      <c r="G705" s="272"/>
    </row>
    <row r="706" spans="7:7" ht="12.5">
      <c r="G706" s="272"/>
    </row>
    <row r="707" spans="7:7" ht="12.5">
      <c r="G707" s="272"/>
    </row>
    <row r="708" spans="7:7" ht="12.5">
      <c r="G708" s="272"/>
    </row>
    <row r="709" spans="7:7" ht="12.5">
      <c r="G709" s="272"/>
    </row>
    <row r="710" spans="7:7" ht="12.5">
      <c r="G710" s="272"/>
    </row>
    <row r="711" spans="7:7" ht="12.5">
      <c r="G711" s="272"/>
    </row>
    <row r="712" spans="7:7" ht="12.5">
      <c r="G712" s="272"/>
    </row>
    <row r="713" spans="7:7" ht="12.5">
      <c r="G713" s="272"/>
    </row>
    <row r="714" spans="7:7" ht="12.5">
      <c r="G714" s="272"/>
    </row>
    <row r="715" spans="7:7" ht="12.5">
      <c r="G715" s="272"/>
    </row>
    <row r="716" spans="7:7" ht="12.5">
      <c r="G716" s="272"/>
    </row>
    <row r="717" spans="7:7" ht="12.5">
      <c r="G717" s="272"/>
    </row>
    <row r="718" spans="7:7" ht="12.5">
      <c r="G718" s="272"/>
    </row>
    <row r="719" spans="7:7" ht="12.5">
      <c r="G719" s="272"/>
    </row>
    <row r="720" spans="7:7" ht="12.5">
      <c r="G720" s="272"/>
    </row>
    <row r="721" spans="7:7" ht="12.5">
      <c r="G721" s="272"/>
    </row>
    <row r="722" spans="7:7" ht="12.5">
      <c r="G722" s="272"/>
    </row>
    <row r="723" spans="7:7" ht="12.5">
      <c r="G723" s="272"/>
    </row>
    <row r="724" spans="7:7" ht="12.5">
      <c r="G724" s="272"/>
    </row>
    <row r="725" spans="7:7" ht="12.5">
      <c r="G725" s="272"/>
    </row>
    <row r="726" spans="7:7" ht="12.5">
      <c r="G726" s="272"/>
    </row>
    <row r="727" spans="7:7" ht="12.5">
      <c r="G727" s="272"/>
    </row>
    <row r="728" spans="7:7" ht="12.5">
      <c r="G728" s="272"/>
    </row>
    <row r="729" spans="7:7" ht="12.5">
      <c r="G729" s="272"/>
    </row>
    <row r="730" spans="7:7" ht="12.5">
      <c r="G730" s="272"/>
    </row>
    <row r="731" spans="7:7" ht="12.5">
      <c r="G731" s="272"/>
    </row>
    <row r="732" spans="7:7" ht="12.5">
      <c r="G732" s="272"/>
    </row>
    <row r="733" spans="7:7" ht="12.5">
      <c r="G733" s="272"/>
    </row>
    <row r="734" spans="7:7" ht="12.5">
      <c r="G734" s="272"/>
    </row>
    <row r="735" spans="7:7" ht="12.5">
      <c r="G735" s="272"/>
    </row>
    <row r="736" spans="7:7" ht="12.5">
      <c r="G736" s="272"/>
    </row>
    <row r="737" spans="7:7" ht="12.5">
      <c r="G737" s="272"/>
    </row>
    <row r="738" spans="7:7" ht="12.5">
      <c r="G738" s="272"/>
    </row>
    <row r="739" spans="7:7" ht="12.5">
      <c r="G739" s="272"/>
    </row>
    <row r="740" spans="7:7" ht="12.5">
      <c r="G740" s="272"/>
    </row>
    <row r="741" spans="7:7" ht="12.5">
      <c r="G741" s="272"/>
    </row>
    <row r="742" spans="7:7" ht="12.5">
      <c r="G742" s="272"/>
    </row>
    <row r="743" spans="7:7" ht="12.5">
      <c r="G743" s="272"/>
    </row>
    <row r="744" spans="7:7" ht="12.5">
      <c r="G744" s="272"/>
    </row>
    <row r="745" spans="7:7" ht="12.5">
      <c r="G745" s="272"/>
    </row>
    <row r="746" spans="7:7" ht="12.5">
      <c r="G746" s="272"/>
    </row>
    <row r="747" spans="7:7" ht="12.5">
      <c r="G747" s="272"/>
    </row>
    <row r="748" spans="7:7" ht="12.5">
      <c r="G748" s="272"/>
    </row>
    <row r="749" spans="7:7" ht="12.5">
      <c r="G749" s="272"/>
    </row>
    <row r="750" spans="7:7" ht="12.5">
      <c r="G750" s="272"/>
    </row>
    <row r="751" spans="7:7" ht="12.5">
      <c r="G751" s="272"/>
    </row>
    <row r="752" spans="7:7" ht="12.5">
      <c r="G752" s="272"/>
    </row>
    <row r="753" spans="7:7" ht="12.5">
      <c r="G753" s="272"/>
    </row>
    <row r="754" spans="7:7" ht="12.5">
      <c r="G754" s="272"/>
    </row>
    <row r="755" spans="7:7" ht="12.5">
      <c r="G755" s="272"/>
    </row>
    <row r="756" spans="7:7" ht="12.5">
      <c r="G756" s="272"/>
    </row>
    <row r="757" spans="7:7" ht="12.5">
      <c r="G757" s="272"/>
    </row>
    <row r="758" spans="7:7" ht="12.5">
      <c r="G758" s="272"/>
    </row>
    <row r="759" spans="7:7" ht="12.5">
      <c r="G759" s="272"/>
    </row>
    <row r="760" spans="7:7" ht="12.5">
      <c r="G760" s="272"/>
    </row>
    <row r="761" spans="7:7" ht="12.5">
      <c r="G761" s="272"/>
    </row>
    <row r="762" spans="7:7" ht="12.5">
      <c r="G762" s="272"/>
    </row>
    <row r="763" spans="7:7" ht="12.5">
      <c r="G763" s="272"/>
    </row>
    <row r="764" spans="7:7" ht="12.5">
      <c r="G764" s="272"/>
    </row>
    <row r="765" spans="7:7" ht="12.5">
      <c r="G765" s="272"/>
    </row>
    <row r="766" spans="7:7" ht="12.5">
      <c r="G766" s="272"/>
    </row>
    <row r="767" spans="7:7" ht="12.5">
      <c r="G767" s="272"/>
    </row>
    <row r="768" spans="7:7" ht="12.5">
      <c r="G768" s="272"/>
    </row>
    <row r="769" spans="7:7" ht="12.5">
      <c r="G769" s="272"/>
    </row>
    <row r="770" spans="7:7" ht="12.5">
      <c r="G770" s="272"/>
    </row>
    <row r="771" spans="7:7" ht="12.5">
      <c r="G771" s="272"/>
    </row>
    <row r="772" spans="7:7" ht="12.5">
      <c r="G772" s="272"/>
    </row>
    <row r="773" spans="7:7" ht="12.5">
      <c r="G773" s="272"/>
    </row>
    <row r="774" spans="7:7" ht="12.5">
      <c r="G774" s="272"/>
    </row>
    <row r="775" spans="7:7" ht="12.5">
      <c r="G775" s="272"/>
    </row>
    <row r="776" spans="7:7" ht="12.5">
      <c r="G776" s="272"/>
    </row>
    <row r="777" spans="7:7" ht="12.5">
      <c r="G777" s="272"/>
    </row>
    <row r="778" spans="7:7" ht="12.5">
      <c r="G778" s="272"/>
    </row>
    <row r="779" spans="7:7" ht="12.5">
      <c r="G779" s="272"/>
    </row>
    <row r="780" spans="7:7" ht="12.5">
      <c r="G780" s="272"/>
    </row>
    <row r="781" spans="7:7" ht="12.5">
      <c r="G781" s="272"/>
    </row>
    <row r="782" spans="7:7" ht="12.5">
      <c r="G782" s="272"/>
    </row>
    <row r="783" spans="7:7" ht="12.5">
      <c r="G783" s="272"/>
    </row>
    <row r="784" spans="7:7" ht="12.5">
      <c r="G784" s="272"/>
    </row>
    <row r="785" spans="7:7" ht="12.5">
      <c r="G785" s="272"/>
    </row>
    <row r="786" spans="7:7" ht="12.5">
      <c r="G786" s="272"/>
    </row>
    <row r="787" spans="7:7" ht="12.5">
      <c r="G787" s="272"/>
    </row>
    <row r="788" spans="7:7" ht="12.5">
      <c r="G788" s="272"/>
    </row>
    <row r="789" spans="7:7" ht="12.5">
      <c r="G789" s="272"/>
    </row>
    <row r="790" spans="7:7" ht="12.5">
      <c r="G790" s="272"/>
    </row>
    <row r="791" spans="7:7" ht="12.5">
      <c r="G791" s="272"/>
    </row>
    <row r="792" spans="7:7" ht="12.5">
      <c r="G792" s="272"/>
    </row>
    <row r="793" spans="7:7" ht="12.5">
      <c r="G793" s="272"/>
    </row>
    <row r="794" spans="7:7" ht="12.5">
      <c r="G794" s="272"/>
    </row>
    <row r="795" spans="7:7" ht="12.5">
      <c r="G795" s="272"/>
    </row>
    <row r="796" spans="7:7" ht="12.5">
      <c r="G796" s="272"/>
    </row>
    <row r="797" spans="7:7" ht="12.5">
      <c r="G797" s="272"/>
    </row>
    <row r="798" spans="7:7" ht="12.5">
      <c r="G798" s="272"/>
    </row>
    <row r="799" spans="7:7" ht="12.5">
      <c r="G799" s="272"/>
    </row>
    <row r="800" spans="7:7" ht="12.5">
      <c r="G800" s="272"/>
    </row>
    <row r="801" spans="7:7" ht="12.5">
      <c r="G801" s="272"/>
    </row>
    <row r="802" spans="7:7" ht="12.5">
      <c r="G802" s="272"/>
    </row>
    <row r="803" spans="7:7" ht="12.5">
      <c r="G803" s="272"/>
    </row>
    <row r="804" spans="7:7" ht="12.5">
      <c r="G804" s="272"/>
    </row>
    <row r="805" spans="7:7" ht="12.5">
      <c r="G805" s="272"/>
    </row>
    <row r="806" spans="7:7" ht="12.5">
      <c r="G806" s="272"/>
    </row>
    <row r="807" spans="7:7" ht="12.5">
      <c r="G807" s="272"/>
    </row>
    <row r="808" spans="7:7" ht="12.5">
      <c r="G808" s="272"/>
    </row>
    <row r="809" spans="7:7" ht="12.5">
      <c r="G809" s="272"/>
    </row>
    <row r="810" spans="7:7" ht="12.5">
      <c r="G810" s="272"/>
    </row>
    <row r="811" spans="7:7" ht="12.5">
      <c r="G811" s="272"/>
    </row>
    <row r="812" spans="7:7" ht="12.5">
      <c r="G812" s="272"/>
    </row>
    <row r="813" spans="7:7" ht="12.5">
      <c r="G813" s="272"/>
    </row>
    <row r="814" spans="7:7" ht="12.5">
      <c r="G814" s="272"/>
    </row>
    <row r="815" spans="7:7" ht="12.5">
      <c r="G815" s="272"/>
    </row>
    <row r="816" spans="7:7" ht="12.5">
      <c r="G816" s="272"/>
    </row>
    <row r="817" spans="7:7" ht="12.5">
      <c r="G817" s="272"/>
    </row>
    <row r="818" spans="7:7" ht="12.5">
      <c r="G818" s="272"/>
    </row>
    <row r="819" spans="7:7" ht="12.5">
      <c r="G819" s="272"/>
    </row>
    <row r="820" spans="7:7" ht="12.5">
      <c r="G820" s="272"/>
    </row>
    <row r="821" spans="7:7" ht="12.5">
      <c r="G821" s="272"/>
    </row>
    <row r="822" spans="7:7" ht="12.5">
      <c r="G822" s="272"/>
    </row>
    <row r="823" spans="7:7" ht="12.5">
      <c r="G823" s="272"/>
    </row>
    <row r="824" spans="7:7" ht="12.5">
      <c r="G824" s="272"/>
    </row>
    <row r="825" spans="7:7" ht="12.5">
      <c r="G825" s="272"/>
    </row>
    <row r="826" spans="7:7" ht="12.5">
      <c r="G826" s="272"/>
    </row>
    <row r="827" spans="7:7" ht="12.5">
      <c r="G827" s="272"/>
    </row>
    <row r="828" spans="7:7" ht="12.5">
      <c r="G828" s="272"/>
    </row>
    <row r="829" spans="7:7" ht="12.5">
      <c r="G829" s="272"/>
    </row>
    <row r="830" spans="7:7" ht="12.5">
      <c r="G830" s="272"/>
    </row>
    <row r="831" spans="7:7" ht="12.5">
      <c r="G831" s="272"/>
    </row>
    <row r="832" spans="7:7" ht="12.5">
      <c r="G832" s="272"/>
    </row>
    <row r="833" spans="7:7" ht="12.5">
      <c r="G833" s="272"/>
    </row>
    <row r="834" spans="7:7" ht="12.5">
      <c r="G834" s="272"/>
    </row>
    <row r="835" spans="7:7" ht="12.5">
      <c r="G835" s="272"/>
    </row>
    <row r="836" spans="7:7" ht="12.5">
      <c r="G836" s="272"/>
    </row>
    <row r="837" spans="7:7" ht="12.5">
      <c r="G837" s="272"/>
    </row>
    <row r="838" spans="7:7" ht="12.5">
      <c r="G838" s="272"/>
    </row>
    <row r="839" spans="7:7" ht="12.5">
      <c r="G839" s="272"/>
    </row>
    <row r="840" spans="7:7" ht="12.5">
      <c r="G840" s="272"/>
    </row>
    <row r="841" spans="7:7" ht="12.5">
      <c r="G841" s="272"/>
    </row>
    <row r="842" spans="7:7" ht="12.5">
      <c r="G842" s="272"/>
    </row>
    <row r="843" spans="7:7" ht="12.5">
      <c r="G843" s="272"/>
    </row>
    <row r="844" spans="7:7" ht="12.5">
      <c r="G844" s="272"/>
    </row>
    <row r="845" spans="7:7" ht="12.5">
      <c r="G845" s="272"/>
    </row>
    <row r="846" spans="7:7" ht="12.5">
      <c r="G846" s="272"/>
    </row>
    <row r="847" spans="7:7" ht="12.5">
      <c r="G847" s="272"/>
    </row>
    <row r="848" spans="7:7" ht="12.5">
      <c r="G848" s="272"/>
    </row>
    <row r="849" spans="7:7" ht="12.5">
      <c r="G849" s="272"/>
    </row>
    <row r="850" spans="7:7" ht="12.5">
      <c r="G850" s="272"/>
    </row>
    <row r="851" spans="7:7" ht="12.5">
      <c r="G851" s="272"/>
    </row>
    <row r="852" spans="7:7" ht="12.5">
      <c r="G852" s="272"/>
    </row>
    <row r="853" spans="7:7" ht="12.5">
      <c r="G853" s="272"/>
    </row>
    <row r="854" spans="7:7" ht="12.5">
      <c r="G854" s="272"/>
    </row>
    <row r="855" spans="7:7" ht="12.5">
      <c r="G855" s="272"/>
    </row>
    <row r="856" spans="7:7" ht="12.5">
      <c r="G856" s="272"/>
    </row>
    <row r="857" spans="7:7" ht="12.5">
      <c r="G857" s="272"/>
    </row>
    <row r="858" spans="7:7" ht="12.5">
      <c r="G858" s="272"/>
    </row>
    <row r="859" spans="7:7" ht="12.5">
      <c r="G859" s="272"/>
    </row>
    <row r="860" spans="7:7" ht="12.5">
      <c r="G860" s="272"/>
    </row>
    <row r="861" spans="7:7" ht="12.5">
      <c r="G861" s="272"/>
    </row>
    <row r="862" spans="7:7" ht="12.5">
      <c r="G862" s="272"/>
    </row>
    <row r="863" spans="7:7" ht="12.5">
      <c r="G863" s="272"/>
    </row>
    <row r="864" spans="7:7" ht="12.5">
      <c r="G864" s="272"/>
    </row>
    <row r="865" spans="7:7" ht="12.5">
      <c r="G865" s="272"/>
    </row>
    <row r="866" spans="7:7" ht="12.5">
      <c r="G866" s="272"/>
    </row>
    <row r="867" spans="7:7" ht="12.5">
      <c r="G867" s="272"/>
    </row>
    <row r="868" spans="7:7" ht="12.5">
      <c r="G868" s="272"/>
    </row>
    <row r="869" spans="7:7" ht="12.5">
      <c r="G869" s="272"/>
    </row>
    <row r="870" spans="7:7" ht="12.5">
      <c r="G870" s="272"/>
    </row>
    <row r="871" spans="7:7" ht="12.5">
      <c r="G871" s="272"/>
    </row>
    <row r="872" spans="7:7" ht="12.5">
      <c r="G872" s="272"/>
    </row>
    <row r="873" spans="7:7" ht="12.5">
      <c r="G873" s="272"/>
    </row>
    <row r="874" spans="7:7" ht="12.5">
      <c r="G874" s="272"/>
    </row>
    <row r="875" spans="7:7" ht="12.5">
      <c r="G875" s="272"/>
    </row>
    <row r="876" spans="7:7" ht="12.5">
      <c r="G876" s="272"/>
    </row>
    <row r="877" spans="7:7" ht="12.5">
      <c r="G877" s="272"/>
    </row>
    <row r="878" spans="7:7" ht="12.5">
      <c r="G878" s="272"/>
    </row>
    <row r="879" spans="7:7" ht="12.5">
      <c r="G879" s="272"/>
    </row>
    <row r="880" spans="7:7" ht="12.5">
      <c r="G880" s="272"/>
    </row>
    <row r="881" spans="7:7" ht="12.5">
      <c r="G881" s="272"/>
    </row>
    <row r="882" spans="7:7" ht="12.5">
      <c r="G882" s="272"/>
    </row>
    <row r="883" spans="7:7" ht="12.5">
      <c r="G883" s="272"/>
    </row>
    <row r="884" spans="7:7" ht="12.5">
      <c r="G884" s="272"/>
    </row>
    <row r="885" spans="7:7" ht="12.5">
      <c r="G885" s="272"/>
    </row>
    <row r="886" spans="7:7" ht="12.5">
      <c r="G886" s="272"/>
    </row>
    <row r="887" spans="7:7" ht="12.5">
      <c r="G887" s="272"/>
    </row>
    <row r="888" spans="7:7" ht="12.5">
      <c r="G888" s="272"/>
    </row>
    <row r="889" spans="7:7" ht="12.5">
      <c r="G889" s="272"/>
    </row>
    <row r="890" spans="7:7" ht="12.5">
      <c r="G890" s="272"/>
    </row>
    <row r="891" spans="7:7" ht="12.5">
      <c r="G891" s="272"/>
    </row>
    <row r="892" spans="7:7" ht="12.5">
      <c r="G892" s="272"/>
    </row>
    <row r="893" spans="7:7" ht="12.5">
      <c r="G893" s="272"/>
    </row>
    <row r="894" spans="7:7" ht="12.5">
      <c r="G894" s="272"/>
    </row>
    <row r="895" spans="7:7" ht="12.5">
      <c r="G895" s="272"/>
    </row>
    <row r="896" spans="7:7" ht="12.5">
      <c r="G896" s="272"/>
    </row>
    <row r="897" spans="7:7" ht="12.5">
      <c r="G897" s="272"/>
    </row>
    <row r="898" spans="7:7" ht="12.5">
      <c r="G898" s="272"/>
    </row>
    <row r="899" spans="7:7" ht="12.5">
      <c r="G899" s="272"/>
    </row>
    <row r="900" spans="7:7" ht="12.5">
      <c r="G900" s="272"/>
    </row>
    <row r="901" spans="7:7" ht="12.5">
      <c r="G901" s="272"/>
    </row>
    <row r="902" spans="7:7" ht="12.5">
      <c r="G902" s="272"/>
    </row>
    <row r="903" spans="7:7" ht="12.5">
      <c r="G903" s="272"/>
    </row>
    <row r="904" spans="7:7" ht="12.5">
      <c r="G904" s="272"/>
    </row>
    <row r="905" spans="7:7" ht="12.5">
      <c r="G905" s="272"/>
    </row>
    <row r="906" spans="7:7" ht="12.5">
      <c r="G906" s="272"/>
    </row>
    <row r="907" spans="7:7" ht="12.5">
      <c r="G907" s="272"/>
    </row>
    <row r="908" spans="7:7" ht="12.5">
      <c r="G908" s="272"/>
    </row>
    <row r="909" spans="7:7" ht="12.5">
      <c r="G909" s="272"/>
    </row>
    <row r="910" spans="7:7" ht="12.5">
      <c r="G910" s="272"/>
    </row>
    <row r="911" spans="7:7" ht="12.5">
      <c r="G911" s="272"/>
    </row>
    <row r="912" spans="7:7" ht="12.5">
      <c r="G912" s="272"/>
    </row>
    <row r="913" spans="7:7" ht="12.5">
      <c r="G913" s="272"/>
    </row>
    <row r="914" spans="7:7" ht="12.5">
      <c r="G914" s="272"/>
    </row>
    <row r="915" spans="7:7" ht="12.5">
      <c r="G915" s="272"/>
    </row>
    <row r="916" spans="7:7" ht="12.5">
      <c r="G916" s="272"/>
    </row>
    <row r="917" spans="7:7" ht="12.5">
      <c r="G917" s="272"/>
    </row>
    <row r="918" spans="7:7" ht="12.5">
      <c r="G918" s="272"/>
    </row>
    <row r="919" spans="7:7" ht="12.5">
      <c r="G919" s="272"/>
    </row>
    <row r="920" spans="7:7" ht="12.5">
      <c r="G920" s="272"/>
    </row>
    <row r="921" spans="7:7" ht="12.5">
      <c r="G921" s="272"/>
    </row>
    <row r="922" spans="7:7" ht="12.5">
      <c r="G922" s="272"/>
    </row>
    <row r="923" spans="7:7" ht="12.5">
      <c r="G923" s="272"/>
    </row>
    <row r="924" spans="7:7" ht="12.5">
      <c r="G924" s="272"/>
    </row>
    <row r="925" spans="7:7" ht="12.5">
      <c r="G925" s="272"/>
    </row>
    <row r="926" spans="7:7" ht="12.5">
      <c r="G926" s="272"/>
    </row>
    <row r="927" spans="7:7" ht="12.5">
      <c r="G927" s="272"/>
    </row>
    <row r="928" spans="7:7" ht="12.5">
      <c r="G928" s="272"/>
    </row>
    <row r="929" spans="7:7" ht="12.5">
      <c r="G929" s="272"/>
    </row>
    <row r="930" spans="7:7" ht="12.5">
      <c r="G930" s="272"/>
    </row>
    <row r="931" spans="7:7" ht="12.5">
      <c r="G931" s="272"/>
    </row>
    <row r="932" spans="7:7" ht="12.5">
      <c r="G932" s="272"/>
    </row>
    <row r="933" spans="7:7" ht="12.5">
      <c r="G933" s="272"/>
    </row>
    <row r="934" spans="7:7" ht="12.5">
      <c r="G934" s="272"/>
    </row>
    <row r="935" spans="7:7" ht="12.5">
      <c r="G935" s="272"/>
    </row>
    <row r="936" spans="7:7" ht="12.5">
      <c r="G936" s="272"/>
    </row>
    <row r="937" spans="7:7" ht="12.5">
      <c r="G937" s="272"/>
    </row>
    <row r="938" spans="7:7" ht="12.5">
      <c r="G938" s="272"/>
    </row>
    <row r="939" spans="7:7" ht="12.5">
      <c r="G939" s="272"/>
    </row>
    <row r="940" spans="7:7" ht="12.5">
      <c r="G940" s="272"/>
    </row>
    <row r="941" spans="7:7" ht="12.5">
      <c r="G941" s="272"/>
    </row>
    <row r="942" spans="7:7" ht="12.5">
      <c r="G942" s="272"/>
    </row>
    <row r="943" spans="7:7" ht="12.5">
      <c r="G943" s="272"/>
    </row>
    <row r="944" spans="7:7" ht="12.5">
      <c r="G944" s="272"/>
    </row>
    <row r="945" spans="7:7" ht="12.5">
      <c r="G945" s="272"/>
    </row>
    <row r="946" spans="7:7" ht="12.5">
      <c r="G946" s="272"/>
    </row>
    <row r="947" spans="7:7" ht="12.5">
      <c r="G947" s="272"/>
    </row>
    <row r="948" spans="7:7" ht="12.5">
      <c r="G948" s="272"/>
    </row>
    <row r="949" spans="7:7" ht="12.5">
      <c r="G949" s="272"/>
    </row>
    <row r="950" spans="7:7" ht="12.5">
      <c r="G950" s="272"/>
    </row>
    <row r="951" spans="7:7" ht="12.5">
      <c r="G951" s="272"/>
    </row>
    <row r="952" spans="7:7" ht="12.5">
      <c r="G952" s="272"/>
    </row>
    <row r="953" spans="7:7" ht="12.5">
      <c r="G953" s="272"/>
    </row>
    <row r="954" spans="7:7" ht="12.5">
      <c r="G954" s="272"/>
    </row>
    <row r="955" spans="7:7" ht="12.5">
      <c r="G955" s="272"/>
    </row>
    <row r="956" spans="7:7" ht="12.5">
      <c r="G956" s="272"/>
    </row>
    <row r="957" spans="7:7" ht="12.5">
      <c r="G957" s="272"/>
    </row>
    <row r="958" spans="7:7" ht="12.5">
      <c r="G958" s="272"/>
    </row>
    <row r="959" spans="7:7" ht="12.5">
      <c r="G959" s="272"/>
    </row>
    <row r="960" spans="7:7" ht="12.5">
      <c r="G960" s="272"/>
    </row>
    <row r="961" spans="7:7" ht="12.5">
      <c r="G961" s="272"/>
    </row>
    <row r="962" spans="7:7" ht="12.5">
      <c r="G962" s="272"/>
    </row>
    <row r="963" spans="7:7" ht="12.5">
      <c r="G963" s="272"/>
    </row>
    <row r="964" spans="7:7" ht="12.5">
      <c r="G964" s="272"/>
    </row>
    <row r="965" spans="7:7" ht="12.5">
      <c r="G965" s="272"/>
    </row>
    <row r="966" spans="7:7" ht="12.5">
      <c r="G966" s="272"/>
    </row>
    <row r="967" spans="7:7" ht="12.5">
      <c r="G967" s="272"/>
    </row>
    <row r="968" spans="7:7" ht="12.5">
      <c r="G968" s="272"/>
    </row>
    <row r="969" spans="7:7" ht="12.5">
      <c r="G969" s="272"/>
    </row>
    <row r="970" spans="7:7" ht="12.5">
      <c r="G970" s="272"/>
    </row>
    <row r="971" spans="7:7" ht="12.5">
      <c r="G971" s="272"/>
    </row>
    <row r="972" spans="7:7" ht="12.5">
      <c r="G972" s="272"/>
    </row>
    <row r="973" spans="7:7" ht="12.5">
      <c r="G973" s="272"/>
    </row>
    <row r="974" spans="7:7" ht="12.5">
      <c r="G974" s="272"/>
    </row>
    <row r="975" spans="7:7" ht="12.5">
      <c r="G975" s="272"/>
    </row>
    <row r="976" spans="7:7" ht="12.5">
      <c r="G976" s="272"/>
    </row>
    <row r="977" spans="7:7" ht="12.5">
      <c r="G977" s="272"/>
    </row>
    <row r="978" spans="7:7" ht="12.5">
      <c r="G978" s="272"/>
    </row>
    <row r="979" spans="7:7" ht="12.5">
      <c r="G979" s="272"/>
    </row>
    <row r="980" spans="7:7" ht="12.5">
      <c r="G980" s="272"/>
    </row>
    <row r="981" spans="7:7" ht="12.5">
      <c r="G981" s="272"/>
    </row>
    <row r="982" spans="7:7" ht="12.5">
      <c r="G982" s="272"/>
    </row>
    <row r="983" spans="7:7" ht="12.5">
      <c r="G983" s="272"/>
    </row>
    <row r="984" spans="7:7" ht="12.5">
      <c r="G984" s="272"/>
    </row>
    <row r="985" spans="7:7" ht="12.5">
      <c r="G985" s="272"/>
    </row>
    <row r="986" spans="7:7" ht="12.5">
      <c r="G986" s="272"/>
    </row>
    <row r="987" spans="7:7" ht="12.5">
      <c r="G987" s="272"/>
    </row>
    <row r="988" spans="7:7" ht="12.5">
      <c r="G988" s="272"/>
    </row>
    <row r="989" spans="7:7" ht="12.5">
      <c r="G989" s="272"/>
    </row>
    <row r="990" spans="7:7" ht="12.5">
      <c r="G990" s="272"/>
    </row>
    <row r="991" spans="7:7" ht="12.5">
      <c r="G991" s="272"/>
    </row>
    <row r="992" spans="7:7" ht="12.5">
      <c r="G992" s="272"/>
    </row>
    <row r="993" spans="7:7" ht="12.5">
      <c r="G993" s="272"/>
    </row>
    <row r="994" spans="7:7" ht="12.5">
      <c r="G994" s="272"/>
    </row>
    <row r="995" spans="7:7" ht="12.5">
      <c r="G995" s="272"/>
    </row>
    <row r="996" spans="7:7" ht="12.5">
      <c r="G996" s="272"/>
    </row>
    <row r="997" spans="7:7" ht="12.5">
      <c r="G997" s="272"/>
    </row>
    <row r="998" spans="7:7" ht="12.5">
      <c r="G998" s="272"/>
    </row>
    <row r="999" spans="7:7" ht="12.5">
      <c r="G999" s="272"/>
    </row>
  </sheetData>
  <mergeCells count="3">
    <mergeCell ref="AB4:AC4"/>
    <mergeCell ref="AB13:AE13"/>
    <mergeCell ref="D41:E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Клиенты</vt:lpstr>
      <vt:lpstr>МЫ ДОЛЖНЫ</vt:lpstr>
      <vt:lpstr>Сводная таблица 67{продавцы}</vt:lpstr>
      <vt:lpstr>Сводная таблица 50</vt:lpstr>
      <vt:lpstr>договоренности с перевозчиком</vt:lpstr>
      <vt:lpstr>только для ДИМЫ</vt:lpstr>
      <vt:lpstr>ПРЕМИЯMAIN</vt:lpstr>
      <vt:lpstr>ТОРА и РЭД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</dc:creator>
  <cp:lastModifiedBy>Dmitriy</cp:lastModifiedBy>
  <dcterms:created xsi:type="dcterms:W3CDTF">2019-05-04T11:23:35Z</dcterms:created>
  <dcterms:modified xsi:type="dcterms:W3CDTF">2019-05-04T11:23:44Z</dcterms:modified>
</cp:coreProperties>
</file>