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DM.MO\RDP on Bond Purchases\Inputs\"/>
    </mc:Choice>
  </mc:AlternateContent>
  <bookViews>
    <workbookView xWindow="0" yWindow="0" windowWidth="28800" windowHeight="12135"/>
  </bookViews>
  <sheets>
    <sheet name="exp" sheetId="3" r:id="rId1"/>
    <sheet name="working" sheetId="1" r:id="rId2"/>
    <sheet name="spd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22" i="3" l="1"/>
  <c r="AQ23" i="1"/>
  <c r="AR23" i="1"/>
  <c r="AS23" i="1"/>
  <c r="AT23" i="1"/>
  <c r="AU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20" i="3" l="1"/>
  <c r="A21" i="3" s="1"/>
  <c r="AU22" i="1"/>
  <c r="AT22" i="1"/>
  <c r="AS22" i="1"/>
  <c r="AR22" i="1"/>
  <c r="AR21" i="1" s="1"/>
  <c r="AQ22" i="1"/>
  <c r="AQ21" i="1" s="1"/>
  <c r="AU21" i="1"/>
  <c r="AT21" i="1"/>
  <c r="AS21" i="1"/>
  <c r="AU18" i="1"/>
  <c r="AT18" i="1"/>
  <c r="AU15" i="1"/>
  <c r="AT15" i="1"/>
  <c r="AU12" i="1"/>
  <c r="AT12" i="1"/>
  <c r="AU9" i="1"/>
  <c r="AT9" i="1"/>
  <c r="AU6" i="1"/>
  <c r="AT6" i="1"/>
  <c r="AU4" i="1"/>
  <c r="AT4" i="1"/>
  <c r="AU20" i="1"/>
  <c r="AT20" i="1"/>
  <c r="AU19" i="1"/>
  <c r="AT19" i="1"/>
  <c r="AU17" i="1"/>
  <c r="AT17" i="1"/>
  <c r="AU16" i="1"/>
  <c r="AT16" i="1"/>
  <c r="AU14" i="1"/>
  <c r="AT14" i="1"/>
  <c r="AU13" i="1"/>
  <c r="AT13" i="1"/>
  <c r="AU11" i="1"/>
  <c r="AT11" i="1"/>
  <c r="AU10" i="1"/>
  <c r="AT10" i="1"/>
  <c r="AU8" i="1"/>
  <c r="AT8" i="1"/>
  <c r="AU7" i="1"/>
  <c r="AT7" i="1"/>
  <c r="AU5" i="1"/>
  <c r="AT5" i="1"/>
  <c r="AU3" i="1"/>
  <c r="AT3" i="1"/>
  <c r="AU2" i="1"/>
  <c r="AT2" i="1"/>
  <c r="AS2" i="1"/>
  <c r="AL1" i="1"/>
  <c r="AM1" i="1" s="1"/>
  <c r="AN1" i="1" s="1"/>
  <c r="AO1" i="1" s="1"/>
  <c r="X22" i="1"/>
  <c r="W22" i="1"/>
  <c r="AI1" i="1"/>
  <c r="AJ1" i="1" s="1"/>
  <c r="AK1" i="1" s="1"/>
  <c r="AH1" i="1"/>
  <c r="U22" i="1"/>
  <c r="V22" i="1" s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P17" i="1"/>
  <c r="O17" i="1"/>
  <c r="N17" i="1"/>
  <c r="M17" i="1"/>
  <c r="N16" i="1"/>
  <c r="M16" i="1"/>
  <c r="L17" i="1"/>
  <c r="K17" i="1"/>
  <c r="J17" i="1"/>
  <c r="I17" i="1"/>
  <c r="H17" i="1"/>
  <c r="G17" i="1"/>
  <c r="F17" i="1"/>
  <c r="E17" i="1"/>
  <c r="D17" i="1"/>
  <c r="L16" i="1"/>
  <c r="K16" i="1"/>
  <c r="J16" i="1"/>
  <c r="I16" i="1"/>
  <c r="H16" i="1"/>
  <c r="G16" i="1"/>
  <c r="F16" i="1"/>
  <c r="E16" i="1"/>
  <c r="D16" i="1"/>
  <c r="L14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I11" i="1"/>
  <c r="H11" i="1"/>
  <c r="G11" i="1"/>
  <c r="F11" i="1"/>
  <c r="E11" i="1"/>
  <c r="D11" i="1"/>
  <c r="H10" i="1"/>
  <c r="G10" i="1"/>
  <c r="F10" i="1"/>
  <c r="E10" i="1"/>
  <c r="D10" i="1"/>
  <c r="G8" i="1"/>
  <c r="F8" i="1"/>
  <c r="E8" i="1"/>
  <c r="D8" i="1"/>
  <c r="E7" i="1"/>
  <c r="D7" i="1"/>
  <c r="C22" i="1"/>
  <c r="C20" i="1"/>
  <c r="C19" i="1"/>
  <c r="C17" i="1"/>
  <c r="C16" i="1"/>
  <c r="C14" i="1"/>
  <c r="C13" i="1"/>
  <c r="C11" i="1"/>
  <c r="C10" i="1"/>
  <c r="C8" i="1"/>
  <c r="C7" i="1"/>
  <c r="C5" i="1"/>
  <c r="B22" i="1"/>
  <c r="B20" i="1"/>
  <c r="B19" i="1"/>
  <c r="B17" i="1"/>
  <c r="B16" i="1"/>
  <c r="B14" i="1"/>
  <c r="B13" i="1"/>
  <c r="B11" i="1"/>
  <c r="B10" i="1"/>
  <c r="B8" i="1"/>
  <c r="B7" i="1"/>
  <c r="B5" i="1"/>
  <c r="B3" i="1"/>
  <c r="A21" i="1"/>
  <c r="A22" i="1"/>
  <c r="A19" i="3" l="1"/>
  <c r="AQ20" i="1"/>
  <c r="AR20" i="1"/>
  <c r="AS20" i="1"/>
  <c r="A20" i="1"/>
  <c r="A17" i="3" l="1"/>
  <c r="AS19" i="1"/>
  <c r="AR19" i="1"/>
  <c r="AQ19" i="1"/>
  <c r="AA1" i="1"/>
  <c r="Z1" i="1"/>
  <c r="Y1" i="1"/>
  <c r="A18" i="3" l="1"/>
  <c r="AS17" i="1"/>
  <c r="AS18" i="1" s="1"/>
  <c r="AR17" i="1"/>
  <c r="AR18" i="1" s="1"/>
  <c r="AQ17" i="1"/>
  <c r="AQ18" i="1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Q3" i="1" l="1"/>
  <c r="AR3" i="1"/>
  <c r="AS3" i="1"/>
  <c r="AQ5" i="1"/>
  <c r="AR5" i="1"/>
  <c r="AS5" i="1"/>
  <c r="AQ7" i="1"/>
  <c r="AR7" i="1"/>
  <c r="AS7" i="1"/>
  <c r="AQ8" i="1"/>
  <c r="AR8" i="1"/>
  <c r="AS8" i="1"/>
  <c r="AQ10" i="1"/>
  <c r="AR10" i="1"/>
  <c r="AS10" i="1"/>
  <c r="AQ11" i="1"/>
  <c r="AR11" i="1"/>
  <c r="AS11" i="1"/>
  <c r="AQ13" i="1"/>
  <c r="AR13" i="1"/>
  <c r="AS13" i="1"/>
  <c r="AQ14" i="1"/>
  <c r="AR14" i="1"/>
  <c r="AS14" i="1"/>
  <c r="AQ16" i="1"/>
  <c r="AR16" i="1"/>
  <c r="AS16" i="1"/>
  <c r="U2" i="1"/>
  <c r="A3" i="1"/>
  <c r="C1" i="1"/>
  <c r="D1" i="1" s="1"/>
  <c r="E1" i="1" s="1"/>
  <c r="F1" i="1" s="1"/>
  <c r="G1" i="1" s="1"/>
  <c r="H1" i="1" s="1"/>
  <c r="I1" i="1" s="1"/>
  <c r="AS6" i="1" l="1"/>
  <c r="AQ12" i="1"/>
  <c r="AQ9" i="1"/>
  <c r="AQ6" i="1"/>
  <c r="AQ2" i="1"/>
  <c r="AR2" i="1"/>
  <c r="AQ4" i="1"/>
  <c r="AQ1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S9" i="1"/>
  <c r="AS15" i="1"/>
  <c r="AS4" i="1"/>
  <c r="AR15" i="1"/>
  <c r="AS12" i="1"/>
  <c r="AR6" i="1"/>
  <c r="AR9" i="1"/>
  <c r="AR12" i="1"/>
  <c r="AR4" i="1"/>
  <c r="J1" i="1"/>
  <c r="K1" i="1" s="1"/>
  <c r="L1" i="1" s="1"/>
  <c r="M1" i="1" s="1"/>
  <c r="N1" i="1" s="1"/>
  <c r="O1" i="1" s="1"/>
  <c r="P1" i="1" s="1"/>
  <c r="Q1" i="1" s="1"/>
  <c r="R1" i="1" s="1"/>
  <c r="S1" i="1" l="1"/>
  <c r="T1" i="1" s="1"/>
  <c r="U1" i="1" s="1"/>
  <c r="V1" i="1" l="1"/>
  <c r="W1" i="1" s="1"/>
  <c r="X1" i="1" s="1"/>
  <c r="AB1" i="1" s="1"/>
  <c r="AC1" i="1" s="1"/>
  <c r="AD1" i="1" s="1"/>
  <c r="AE1" i="1" s="1"/>
  <c r="AF1" i="1" s="1"/>
  <c r="AG1" i="1" s="1"/>
</calcChain>
</file>

<file path=xl/comments1.xml><?xml version="1.0" encoding="utf-8"?>
<comments xmlns="http://schemas.openxmlformats.org/spreadsheetml/2006/main">
  <authors>
    <author>TITKOV, Dmitry</author>
  </authors>
  <commentList>
    <comment ref="U2" authorId="0" shapeId="0">
      <text>
        <r>
          <rPr>
            <b/>
            <sz val="9"/>
            <color indexed="81"/>
            <rFont val="Tahoma"/>
            <family val="2"/>
          </rPr>
          <t>TITKOV, Dmitry:</t>
        </r>
        <r>
          <rPr>
            <sz val="9"/>
            <color indexed="81"/>
            <rFont val="Tahoma"/>
            <family val="2"/>
          </rPr>
          <t xml:space="preserve">
Assuming that the entire expected increase in SOMA assets is due to US Treasury purchases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TITKOV, Dmitry:</t>
        </r>
        <r>
          <rPr>
            <sz val="9"/>
            <color indexed="81"/>
            <rFont val="Tahoma"/>
            <family val="2"/>
          </rPr>
          <t xml:space="preserve">
Assuming that the December pace was expected to persist for the first half of January</t>
        </r>
      </text>
    </comment>
    <comment ref="V23" authorId="0" shapeId="0">
      <text>
        <r>
          <rPr>
            <b/>
            <sz val="9"/>
            <color indexed="81"/>
            <rFont val="Tahoma"/>
            <family val="2"/>
          </rPr>
          <t>TITKOV, Dmitry:</t>
        </r>
        <r>
          <rPr>
            <sz val="9"/>
            <color indexed="81"/>
            <rFont val="Tahoma"/>
            <family val="2"/>
          </rPr>
          <t xml:space="preserve">
Assuming unchanged expectations</t>
        </r>
      </text>
    </comment>
  </commentList>
</comments>
</file>

<file path=xl/comments2.xml><?xml version="1.0" encoding="utf-8"?>
<comments xmlns="http://schemas.openxmlformats.org/spreadsheetml/2006/main">
  <authors>
    <author>TITKOV, Dmitry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TITKOV, Dmitry:</t>
        </r>
        <r>
          <rPr>
            <sz val="9"/>
            <color indexed="81"/>
            <rFont val="Tahoma"/>
            <family val="2"/>
          </rPr>
          <t xml:space="preserve">
'June 2020' according to the NY Fed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TITKOV, Dmitry:</t>
        </r>
        <r>
          <rPr>
            <sz val="9"/>
            <color indexed="81"/>
            <rFont val="Tahoma"/>
            <family val="2"/>
          </rPr>
          <t xml:space="preserve">
'November 2020' according to the NY Fed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TITKOV, Dmitry:</t>
        </r>
        <r>
          <rPr>
            <sz val="9"/>
            <color indexed="81"/>
            <rFont val="Tahoma"/>
            <family val="2"/>
          </rPr>
          <t xml:space="preserve">
'November 2021' according to the NY Fed</t>
        </r>
      </text>
    </comment>
  </commentList>
</comments>
</file>

<file path=xl/sharedStrings.xml><?xml version="1.0" encoding="utf-8"?>
<sst xmlns="http://schemas.openxmlformats.org/spreadsheetml/2006/main" count="11" uniqueCount="9">
  <si>
    <t>date</t>
  </si>
  <si>
    <t>date_distributed</t>
  </si>
  <si>
    <t>date_received</t>
  </si>
  <si>
    <t>end_2021</t>
  </si>
  <si>
    <t>end_2022</t>
  </si>
  <si>
    <t>end_2023</t>
  </si>
  <si>
    <t>fed_exp</t>
  </si>
  <si>
    <t>end_2024</t>
  </si>
  <si>
    <t>end_2025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</si>
</sst>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0" fontId="1" fillId="0" borderId="0" xfId="0" applyFont="1" applyFill="1"/>
    <xf numFmtId="14" fontId="2" fillId="0" borderId="0" xfId="0" applyNumberFormat="1" applyFont="1" applyFill="1"/>
    <xf numFmtId="14" fontId="2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14" fontId="0" fillId="4" borderId="0" xfId="0" applyNumberFormat="1" applyFill="1"/>
    <xf numFmtId="1" fontId="2" fillId="0" borderId="0" xfId="0" applyNumberFormat="1" applyFont="1"/>
    <xf numFmtId="1" fontId="0" fillId="0" borderId="0" xfId="0" applyNumberFormat="1"/>
    <xf numFmtId="0" fontId="5" fillId="0" borderId="0" xfId="0" applyFont="1" applyFill="1"/>
    <xf numFmtId="0" fontId="5" fillId="0" borderId="0" xfId="0" applyFont="1"/>
    <xf numFmtId="0" fontId="5" fillId="3" borderId="0" xfId="0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/Fed_Treasury_purchas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d_Treasury_purchases"/>
    </sheetNames>
    <sheetDataSet>
      <sheetData sheetId="0" refreshError="1">
        <row r="1">
          <cell r="B1" t="str">
            <v>date</v>
          </cell>
          <cell r="C1" t="str">
            <v>country</v>
          </cell>
          <cell r="D1" t="str">
            <v>cb_holdings</v>
          </cell>
          <cell r="E1" t="str">
            <v>purchases</v>
          </cell>
        </row>
        <row r="2">
          <cell r="B2">
            <v>41670</v>
          </cell>
          <cell r="C2" t="str">
            <v>US</v>
          </cell>
          <cell r="D2">
            <v>2243.1759999999999</v>
          </cell>
          <cell r="E2" t="str">
            <v>NA</v>
          </cell>
        </row>
        <row r="3">
          <cell r="B3">
            <v>41698</v>
          </cell>
          <cell r="C3" t="str">
            <v>US</v>
          </cell>
          <cell r="D3">
            <v>2278.2559999999999</v>
          </cell>
          <cell r="E3">
            <v>35.08</v>
          </cell>
        </row>
        <row r="4">
          <cell r="B4">
            <v>41729</v>
          </cell>
          <cell r="C4" t="str">
            <v>US</v>
          </cell>
          <cell r="D4">
            <v>2311.5390000000002</v>
          </cell>
          <cell r="E4">
            <v>33.283000000000001</v>
          </cell>
        </row>
        <row r="5">
          <cell r="B5">
            <v>41759</v>
          </cell>
          <cell r="C5" t="str">
            <v>US</v>
          </cell>
          <cell r="D5">
            <v>2350.2719999999999</v>
          </cell>
          <cell r="E5">
            <v>38.732999999999997</v>
          </cell>
        </row>
        <row r="6">
          <cell r="B6">
            <v>41790</v>
          </cell>
          <cell r="C6" t="str">
            <v>US</v>
          </cell>
          <cell r="D6">
            <v>2370.7240000000002</v>
          </cell>
          <cell r="E6">
            <v>20.452000000000002</v>
          </cell>
        </row>
        <row r="7">
          <cell r="B7">
            <v>41820</v>
          </cell>
          <cell r="C7" t="str">
            <v>US</v>
          </cell>
          <cell r="D7">
            <v>2396.973</v>
          </cell>
          <cell r="E7">
            <v>26.248999999999999</v>
          </cell>
        </row>
        <row r="8">
          <cell r="B8">
            <v>41851</v>
          </cell>
          <cell r="C8" t="str">
            <v>US</v>
          </cell>
          <cell r="D8">
            <v>2420.2849999999999</v>
          </cell>
          <cell r="E8">
            <v>23.312000000000001</v>
          </cell>
        </row>
        <row r="9">
          <cell r="B9">
            <v>41882</v>
          </cell>
          <cell r="C9" t="str">
            <v>US</v>
          </cell>
          <cell r="D9">
            <v>2435.9319999999998</v>
          </cell>
          <cell r="E9">
            <v>15.647</v>
          </cell>
        </row>
        <row r="10">
          <cell r="B10">
            <v>41912</v>
          </cell>
          <cell r="C10" t="str">
            <v>US</v>
          </cell>
          <cell r="D10">
            <v>2448.625</v>
          </cell>
          <cell r="E10">
            <v>12.693</v>
          </cell>
        </row>
        <row r="11">
          <cell r="B11">
            <v>41943</v>
          </cell>
          <cell r="C11" t="str">
            <v>US</v>
          </cell>
          <cell r="D11">
            <v>2461.5810000000001</v>
          </cell>
          <cell r="E11">
            <v>12.956</v>
          </cell>
        </row>
        <row r="12">
          <cell r="B12">
            <v>41973</v>
          </cell>
          <cell r="C12" t="str">
            <v>US</v>
          </cell>
          <cell r="D12">
            <v>2461.645</v>
          </cell>
          <cell r="E12">
            <v>6.4000000000000001E-2</v>
          </cell>
        </row>
        <row r="13">
          <cell r="B13">
            <v>42004</v>
          </cell>
          <cell r="C13" t="str">
            <v>US</v>
          </cell>
          <cell r="D13">
            <v>2461.364</v>
          </cell>
          <cell r="E13">
            <v>-0.28100000000000003</v>
          </cell>
        </row>
        <row r="14">
          <cell r="B14">
            <v>42035</v>
          </cell>
          <cell r="C14" t="str">
            <v>US</v>
          </cell>
          <cell r="D14">
            <v>2460.8049999999998</v>
          </cell>
          <cell r="E14">
            <v>-0.55900000000000005</v>
          </cell>
        </row>
        <row r="15">
          <cell r="B15">
            <v>42063</v>
          </cell>
          <cell r="C15" t="str">
            <v>US</v>
          </cell>
          <cell r="D15">
            <v>2460.1669999999999</v>
          </cell>
          <cell r="E15">
            <v>-0.63800000000000001</v>
          </cell>
        </row>
        <row r="16">
          <cell r="B16">
            <v>42094</v>
          </cell>
          <cell r="C16" t="str">
            <v>US</v>
          </cell>
          <cell r="D16">
            <v>2459.6660000000002</v>
          </cell>
          <cell r="E16">
            <v>-0.501</v>
          </cell>
        </row>
        <row r="17">
          <cell r="B17">
            <v>42124</v>
          </cell>
          <cell r="C17" t="str">
            <v>US</v>
          </cell>
          <cell r="D17">
            <v>2460.0349999999999</v>
          </cell>
          <cell r="E17">
            <v>0.36899999999999999</v>
          </cell>
        </row>
        <row r="18">
          <cell r="B18">
            <v>42155</v>
          </cell>
          <cell r="C18" t="str">
            <v>US</v>
          </cell>
          <cell r="D18">
            <v>2460.6390000000001</v>
          </cell>
          <cell r="E18">
            <v>0.60399999999999998</v>
          </cell>
        </row>
        <row r="19">
          <cell r="B19">
            <v>42185</v>
          </cell>
          <cell r="C19" t="str">
            <v>US</v>
          </cell>
          <cell r="D19">
            <v>2460.9110000000001</v>
          </cell>
          <cell r="E19">
            <v>0.27200000000000002</v>
          </cell>
        </row>
        <row r="20">
          <cell r="B20">
            <v>42216</v>
          </cell>
          <cell r="C20" t="str">
            <v>US</v>
          </cell>
          <cell r="D20">
            <v>2461.5010000000002</v>
          </cell>
          <cell r="E20">
            <v>0.59</v>
          </cell>
        </row>
        <row r="21">
          <cell r="B21">
            <v>42247</v>
          </cell>
          <cell r="C21" t="str">
            <v>US</v>
          </cell>
          <cell r="D21">
            <v>2461.8760000000002</v>
          </cell>
          <cell r="E21">
            <v>0.375</v>
          </cell>
        </row>
        <row r="22">
          <cell r="B22">
            <v>42277</v>
          </cell>
          <cell r="C22" t="str">
            <v>US</v>
          </cell>
          <cell r="D22">
            <v>2461.9470000000001</v>
          </cell>
          <cell r="E22">
            <v>7.0999999999999994E-2</v>
          </cell>
        </row>
        <row r="23">
          <cell r="B23">
            <v>42308</v>
          </cell>
          <cell r="C23" t="str">
            <v>US</v>
          </cell>
          <cell r="D23">
            <v>2461.799</v>
          </cell>
          <cell r="E23">
            <v>-0.14799999999999999</v>
          </cell>
        </row>
        <row r="24">
          <cell r="B24">
            <v>42338</v>
          </cell>
          <cell r="C24" t="str">
            <v>US</v>
          </cell>
          <cell r="D24">
            <v>2461.6280000000002</v>
          </cell>
          <cell r="E24">
            <v>-0.17100000000000001</v>
          </cell>
        </row>
        <row r="25">
          <cell r="B25">
            <v>42369</v>
          </cell>
          <cell r="C25" t="str">
            <v>US</v>
          </cell>
          <cell r="D25">
            <v>2461.5540000000001</v>
          </cell>
          <cell r="E25">
            <v>-7.3999999999999996E-2</v>
          </cell>
        </row>
        <row r="26">
          <cell r="B26">
            <v>42400</v>
          </cell>
          <cell r="C26" t="str">
            <v>US</v>
          </cell>
          <cell r="D26">
            <v>2461.3409999999999</v>
          </cell>
          <cell r="E26">
            <v>-0.21299999999999999</v>
          </cell>
        </row>
        <row r="27">
          <cell r="B27">
            <v>42429</v>
          </cell>
          <cell r="C27" t="str">
            <v>US</v>
          </cell>
          <cell r="D27">
            <v>2461.212</v>
          </cell>
          <cell r="E27">
            <v>-0.129</v>
          </cell>
        </row>
        <row r="28">
          <cell r="B28">
            <v>42460</v>
          </cell>
          <cell r="C28" t="str">
            <v>US</v>
          </cell>
          <cell r="D28">
            <v>2461.326</v>
          </cell>
          <cell r="E28">
            <v>0.114</v>
          </cell>
        </row>
        <row r="29">
          <cell r="B29">
            <v>42490</v>
          </cell>
          <cell r="C29" t="str">
            <v>US</v>
          </cell>
          <cell r="D29">
            <v>2461.413</v>
          </cell>
          <cell r="E29">
            <v>8.6999999999999994E-2</v>
          </cell>
        </row>
        <row r="30">
          <cell r="B30">
            <v>42521</v>
          </cell>
          <cell r="C30" t="str">
            <v>US</v>
          </cell>
          <cell r="D30">
            <v>2461.6370000000002</v>
          </cell>
          <cell r="E30">
            <v>0.224</v>
          </cell>
        </row>
        <row r="31">
          <cell r="B31">
            <v>42551</v>
          </cell>
          <cell r="C31" t="str">
            <v>US</v>
          </cell>
          <cell r="D31">
            <v>2462.3020000000001</v>
          </cell>
          <cell r="E31">
            <v>0.66500000000000004</v>
          </cell>
        </row>
        <row r="32">
          <cell r="B32">
            <v>42582</v>
          </cell>
          <cell r="C32" t="str">
            <v>US</v>
          </cell>
          <cell r="D32">
            <v>2462.7629999999999</v>
          </cell>
          <cell r="E32">
            <v>0.46100000000000002</v>
          </cell>
        </row>
        <row r="33">
          <cell r="B33">
            <v>42613</v>
          </cell>
          <cell r="C33" t="str">
            <v>US</v>
          </cell>
          <cell r="D33">
            <v>2463.645</v>
          </cell>
          <cell r="E33">
            <v>0.88200000000000001</v>
          </cell>
        </row>
        <row r="34">
          <cell r="B34">
            <v>42643</v>
          </cell>
          <cell r="C34" t="str">
            <v>US</v>
          </cell>
          <cell r="D34">
            <v>2463.46</v>
          </cell>
          <cell r="E34">
            <v>-0.185</v>
          </cell>
        </row>
        <row r="35">
          <cell r="B35">
            <v>42674</v>
          </cell>
          <cell r="C35" t="str">
            <v>US</v>
          </cell>
          <cell r="D35">
            <v>2463.5439999999999</v>
          </cell>
          <cell r="E35">
            <v>8.4000000000000005E-2</v>
          </cell>
        </row>
        <row r="36">
          <cell r="B36">
            <v>42704</v>
          </cell>
          <cell r="C36" t="str">
            <v>US</v>
          </cell>
          <cell r="D36">
            <v>2463.8609999999999</v>
          </cell>
          <cell r="E36">
            <v>0.317</v>
          </cell>
        </row>
        <row r="37">
          <cell r="B37">
            <v>42735</v>
          </cell>
          <cell r="C37" t="str">
            <v>US</v>
          </cell>
          <cell r="D37">
            <v>2463.6010000000001</v>
          </cell>
          <cell r="E37">
            <v>-0.26</v>
          </cell>
        </row>
        <row r="38">
          <cell r="B38">
            <v>42766</v>
          </cell>
          <cell r="C38" t="str">
            <v>US</v>
          </cell>
          <cell r="D38">
            <v>2463.4609999999998</v>
          </cell>
          <cell r="E38">
            <v>-0.14000000000000001</v>
          </cell>
        </row>
        <row r="39">
          <cell r="B39">
            <v>42794</v>
          </cell>
          <cell r="C39" t="str">
            <v>US</v>
          </cell>
          <cell r="D39">
            <v>2463.4560000000001</v>
          </cell>
          <cell r="E39">
            <v>-5.0000000000000001E-3</v>
          </cell>
        </row>
        <row r="40">
          <cell r="B40">
            <v>42825</v>
          </cell>
          <cell r="C40" t="str">
            <v>US</v>
          </cell>
          <cell r="D40">
            <v>2464.335</v>
          </cell>
          <cell r="E40">
            <v>0.879</v>
          </cell>
        </row>
        <row r="41">
          <cell r="B41">
            <v>42855</v>
          </cell>
          <cell r="C41" t="str">
            <v>US</v>
          </cell>
          <cell r="D41">
            <v>2464.73</v>
          </cell>
          <cell r="E41">
            <v>0.39500000000000002</v>
          </cell>
        </row>
        <row r="42">
          <cell r="B42">
            <v>42886</v>
          </cell>
          <cell r="C42" t="str">
            <v>US</v>
          </cell>
          <cell r="D42">
            <v>2464.6950000000002</v>
          </cell>
          <cell r="E42">
            <v>-3.5000000000000003E-2</v>
          </cell>
        </row>
        <row r="43">
          <cell r="B43">
            <v>42916</v>
          </cell>
          <cell r="C43" t="str">
            <v>US</v>
          </cell>
          <cell r="D43">
            <v>2465.0450000000001</v>
          </cell>
          <cell r="E43">
            <v>0.35</v>
          </cell>
        </row>
        <row r="44">
          <cell r="B44">
            <v>42947</v>
          </cell>
          <cell r="C44" t="str">
            <v>US</v>
          </cell>
          <cell r="D44">
            <v>2465.1689999999999</v>
          </cell>
          <cell r="E44">
            <v>0.124</v>
          </cell>
        </row>
        <row r="45">
          <cell r="B45">
            <v>42978</v>
          </cell>
          <cell r="C45" t="str">
            <v>US</v>
          </cell>
          <cell r="D45">
            <v>2465.299</v>
          </cell>
          <cell r="E45">
            <v>0.13</v>
          </cell>
        </row>
        <row r="46">
          <cell r="B46">
            <v>43008</v>
          </cell>
          <cell r="C46" t="str">
            <v>US</v>
          </cell>
          <cell r="D46">
            <v>2465.4270000000001</v>
          </cell>
          <cell r="E46">
            <v>0.128</v>
          </cell>
        </row>
        <row r="47">
          <cell r="B47">
            <v>43039</v>
          </cell>
          <cell r="C47" t="str">
            <v>US</v>
          </cell>
          <cell r="D47">
            <v>2465.7269999999999</v>
          </cell>
          <cell r="E47">
            <v>0.3</v>
          </cell>
        </row>
        <row r="48">
          <cell r="B48">
            <v>43069</v>
          </cell>
          <cell r="C48" t="str">
            <v>US</v>
          </cell>
          <cell r="D48">
            <v>2456.9589999999998</v>
          </cell>
          <cell r="E48">
            <v>-8.7680000000000007</v>
          </cell>
        </row>
        <row r="49">
          <cell r="B49">
            <v>43100</v>
          </cell>
          <cell r="C49" t="str">
            <v>US</v>
          </cell>
          <cell r="D49">
            <v>2454.2179999999998</v>
          </cell>
          <cell r="E49">
            <v>-2.7410000000000001</v>
          </cell>
        </row>
        <row r="50">
          <cell r="B50">
            <v>43131</v>
          </cell>
          <cell r="C50" t="str">
            <v>US</v>
          </cell>
          <cell r="D50">
            <v>2436.21</v>
          </cell>
          <cell r="E50">
            <v>-18.007999999999999</v>
          </cell>
        </row>
        <row r="51">
          <cell r="B51">
            <v>43159</v>
          </cell>
          <cell r="C51" t="str">
            <v>US</v>
          </cell>
          <cell r="D51">
            <v>2424.2420000000002</v>
          </cell>
          <cell r="E51">
            <v>-11.968</v>
          </cell>
        </row>
        <row r="52">
          <cell r="B52">
            <v>43190</v>
          </cell>
          <cell r="C52" t="str">
            <v>US</v>
          </cell>
          <cell r="D52">
            <v>2424.8829999999998</v>
          </cell>
          <cell r="E52">
            <v>0.64100000000000001</v>
          </cell>
        </row>
        <row r="53">
          <cell r="B53">
            <v>43220</v>
          </cell>
          <cell r="C53" t="str">
            <v>US</v>
          </cell>
          <cell r="D53">
            <v>2413.2179999999998</v>
          </cell>
          <cell r="E53">
            <v>-11.664999999999999</v>
          </cell>
        </row>
        <row r="54">
          <cell r="B54">
            <v>43251</v>
          </cell>
          <cell r="C54" t="str">
            <v>US</v>
          </cell>
          <cell r="D54">
            <v>2387.1019999999999</v>
          </cell>
          <cell r="E54">
            <v>-26.116</v>
          </cell>
        </row>
        <row r="55">
          <cell r="B55">
            <v>43281</v>
          </cell>
          <cell r="C55" t="str">
            <v>US</v>
          </cell>
          <cell r="D55">
            <v>2378.25</v>
          </cell>
          <cell r="E55">
            <v>-8.8520000000000003</v>
          </cell>
        </row>
        <row r="56">
          <cell r="B56">
            <v>43312</v>
          </cell>
          <cell r="C56" t="str">
            <v>US</v>
          </cell>
          <cell r="D56">
            <v>2359.893</v>
          </cell>
          <cell r="E56">
            <v>-18.356999999999999</v>
          </cell>
        </row>
        <row r="57">
          <cell r="B57">
            <v>43343</v>
          </cell>
          <cell r="C57" t="str">
            <v>US</v>
          </cell>
          <cell r="D57">
            <v>2324.489</v>
          </cell>
          <cell r="E57">
            <v>-35.404000000000003</v>
          </cell>
        </row>
        <row r="58">
          <cell r="B58">
            <v>43373</v>
          </cell>
          <cell r="C58" t="str">
            <v>US</v>
          </cell>
          <cell r="D58">
            <v>2313.1089999999999</v>
          </cell>
          <cell r="E58">
            <v>-11.38</v>
          </cell>
        </row>
        <row r="59">
          <cell r="B59">
            <v>43404</v>
          </cell>
          <cell r="C59" t="str">
            <v>US</v>
          </cell>
          <cell r="D59">
            <v>2270.346</v>
          </cell>
          <cell r="E59">
            <v>-42.762999999999998</v>
          </cell>
        </row>
        <row r="60">
          <cell r="B60">
            <v>43434</v>
          </cell>
          <cell r="C60" t="str">
            <v>US</v>
          </cell>
          <cell r="D60">
            <v>2253.1170000000002</v>
          </cell>
          <cell r="E60">
            <v>-17.228999999999999</v>
          </cell>
        </row>
        <row r="61">
          <cell r="B61">
            <v>43465</v>
          </cell>
          <cell r="C61" t="str">
            <v>US</v>
          </cell>
          <cell r="D61">
            <v>2240.7170000000001</v>
          </cell>
          <cell r="E61">
            <v>-12.4</v>
          </cell>
        </row>
        <row r="62">
          <cell r="B62">
            <v>43496</v>
          </cell>
          <cell r="C62" t="str">
            <v>US</v>
          </cell>
          <cell r="D62">
            <v>2220.011</v>
          </cell>
          <cell r="E62">
            <v>-20.706</v>
          </cell>
        </row>
        <row r="63">
          <cell r="B63">
            <v>43524</v>
          </cell>
          <cell r="C63" t="str">
            <v>US</v>
          </cell>
          <cell r="D63">
            <v>2182.0920000000001</v>
          </cell>
          <cell r="E63">
            <v>-37.918999999999997</v>
          </cell>
        </row>
        <row r="64">
          <cell r="B64">
            <v>43555</v>
          </cell>
          <cell r="C64" t="str">
            <v>US</v>
          </cell>
          <cell r="D64">
            <v>2175.596</v>
          </cell>
          <cell r="E64">
            <v>-6.4960000000000004</v>
          </cell>
        </row>
        <row r="65">
          <cell r="B65">
            <v>43585</v>
          </cell>
          <cell r="C65" t="str">
            <v>US</v>
          </cell>
          <cell r="D65">
            <v>2153.5439999999999</v>
          </cell>
          <cell r="E65">
            <v>-22.052</v>
          </cell>
        </row>
        <row r="66">
          <cell r="B66">
            <v>43616</v>
          </cell>
          <cell r="C66" t="str">
            <v>US</v>
          </cell>
          <cell r="D66">
            <v>2114.6930000000002</v>
          </cell>
          <cell r="E66">
            <v>-38.850999999999999</v>
          </cell>
        </row>
        <row r="67">
          <cell r="B67">
            <v>43646</v>
          </cell>
          <cell r="C67" t="str">
            <v>US</v>
          </cell>
          <cell r="D67">
            <v>2110.2510000000002</v>
          </cell>
          <cell r="E67">
            <v>-4.4420000000000002</v>
          </cell>
        </row>
        <row r="68">
          <cell r="B68">
            <v>43677</v>
          </cell>
          <cell r="C68" t="str">
            <v>US</v>
          </cell>
          <cell r="D68">
            <v>2080.6979999999999</v>
          </cell>
          <cell r="E68">
            <v>-29.553000000000001</v>
          </cell>
        </row>
        <row r="69">
          <cell r="B69">
            <v>43708</v>
          </cell>
          <cell r="C69" t="str">
            <v>US</v>
          </cell>
          <cell r="D69">
            <v>2092.1289999999999</v>
          </cell>
          <cell r="E69">
            <v>11.430999999999999</v>
          </cell>
        </row>
        <row r="70">
          <cell r="B70">
            <v>43738</v>
          </cell>
          <cell r="C70" t="str">
            <v>US</v>
          </cell>
          <cell r="D70">
            <v>2101.681</v>
          </cell>
          <cell r="E70">
            <v>9.5519999999999996</v>
          </cell>
        </row>
        <row r="71">
          <cell r="B71">
            <v>43769</v>
          </cell>
          <cell r="C71" t="str">
            <v>US</v>
          </cell>
          <cell r="D71">
            <v>2124.4830000000002</v>
          </cell>
          <cell r="E71">
            <v>22.802</v>
          </cell>
        </row>
        <row r="72">
          <cell r="B72">
            <v>43799</v>
          </cell>
          <cell r="C72" t="str">
            <v>US</v>
          </cell>
          <cell r="D72">
            <v>2141.982</v>
          </cell>
          <cell r="E72">
            <v>17.498999999999999</v>
          </cell>
        </row>
        <row r="73">
          <cell r="B73">
            <v>43830</v>
          </cell>
          <cell r="C73" t="str">
            <v>US</v>
          </cell>
          <cell r="D73">
            <v>2159.337</v>
          </cell>
          <cell r="E73">
            <v>17.355</v>
          </cell>
        </row>
        <row r="74">
          <cell r="B74">
            <v>43861</v>
          </cell>
          <cell r="C74" t="str">
            <v>US</v>
          </cell>
          <cell r="D74">
            <v>2176.5740000000001</v>
          </cell>
          <cell r="E74">
            <v>17.236999999999998</v>
          </cell>
        </row>
        <row r="75">
          <cell r="B75">
            <v>43890</v>
          </cell>
          <cell r="C75" t="str">
            <v>US</v>
          </cell>
          <cell r="D75">
            <v>2193.5189999999998</v>
          </cell>
          <cell r="E75">
            <v>16.945</v>
          </cell>
        </row>
        <row r="76">
          <cell r="B76">
            <v>43921</v>
          </cell>
          <cell r="C76" t="str">
            <v>US</v>
          </cell>
          <cell r="D76">
            <v>2652.328</v>
          </cell>
          <cell r="E76">
            <v>458.80900000000003</v>
          </cell>
        </row>
        <row r="77">
          <cell r="B77">
            <v>43951</v>
          </cell>
          <cell r="C77" t="str">
            <v>US</v>
          </cell>
          <cell r="D77">
            <v>3645.375</v>
          </cell>
          <cell r="E77">
            <v>993.04700000000003</v>
          </cell>
        </row>
        <row r="78">
          <cell r="B78">
            <v>43982</v>
          </cell>
          <cell r="C78" t="str">
            <v>US</v>
          </cell>
          <cell r="D78">
            <v>3783.4679999999998</v>
          </cell>
          <cell r="E78">
            <v>138.09299999999999</v>
          </cell>
        </row>
        <row r="79">
          <cell r="B79">
            <v>44012</v>
          </cell>
          <cell r="C79" t="str">
            <v>US</v>
          </cell>
          <cell r="D79">
            <v>3871.36</v>
          </cell>
          <cell r="E79">
            <v>87.891999999999996</v>
          </cell>
        </row>
        <row r="80">
          <cell r="B80">
            <v>44043</v>
          </cell>
          <cell r="C80" t="str">
            <v>US</v>
          </cell>
          <cell r="D80">
            <v>3967.5189999999998</v>
          </cell>
          <cell r="E80">
            <v>96.159000000000006</v>
          </cell>
        </row>
        <row r="81">
          <cell r="B81">
            <v>44074</v>
          </cell>
          <cell r="C81" t="str">
            <v>US</v>
          </cell>
          <cell r="D81">
            <v>4032.5149999999999</v>
          </cell>
          <cell r="E81">
            <v>64.995999999999995</v>
          </cell>
        </row>
        <row r="82">
          <cell r="B82">
            <v>44104</v>
          </cell>
          <cell r="C82" t="str">
            <v>US</v>
          </cell>
          <cell r="D82">
            <v>4119.433</v>
          </cell>
          <cell r="E82">
            <v>86.918000000000006</v>
          </cell>
        </row>
        <row r="83">
          <cell r="B83">
            <v>44135</v>
          </cell>
          <cell r="C83" t="str">
            <v>US</v>
          </cell>
          <cell r="D83">
            <v>4201.143</v>
          </cell>
          <cell r="E83">
            <v>81.709999999999994</v>
          </cell>
        </row>
        <row r="84">
          <cell r="B84">
            <v>44165</v>
          </cell>
          <cell r="C84" t="str">
            <v>US</v>
          </cell>
          <cell r="D84">
            <v>4280.5360000000001</v>
          </cell>
          <cell r="E84">
            <v>79.393000000000001</v>
          </cell>
        </row>
        <row r="85">
          <cell r="B85">
            <v>44196</v>
          </cell>
          <cell r="C85" t="str">
            <v>US</v>
          </cell>
          <cell r="D85">
            <v>4362.8710000000001</v>
          </cell>
          <cell r="E85">
            <v>82.334999999999994</v>
          </cell>
        </row>
        <row r="86">
          <cell r="B86">
            <v>44227</v>
          </cell>
          <cell r="C86" t="str">
            <v>US</v>
          </cell>
          <cell r="D86">
            <v>4440.0630000000001</v>
          </cell>
          <cell r="E86">
            <v>77.191999999999993</v>
          </cell>
        </row>
        <row r="87">
          <cell r="B87">
            <v>44255</v>
          </cell>
          <cell r="C87" t="str">
            <v>US</v>
          </cell>
          <cell r="D87">
            <v>4518.53</v>
          </cell>
          <cell r="E87">
            <v>78.466999999999999</v>
          </cell>
        </row>
        <row r="88">
          <cell r="B88">
            <v>44286</v>
          </cell>
          <cell r="C88" t="str">
            <v>US</v>
          </cell>
          <cell r="D88">
            <v>4616.2330000000002</v>
          </cell>
          <cell r="E88">
            <v>97.703000000000003</v>
          </cell>
        </row>
        <row r="89">
          <cell r="B89">
            <v>44316</v>
          </cell>
          <cell r="C89" t="str">
            <v>US</v>
          </cell>
          <cell r="D89">
            <v>4688.7179999999998</v>
          </cell>
          <cell r="E89">
            <v>72.484999999999999</v>
          </cell>
        </row>
        <row r="90">
          <cell r="B90">
            <v>44347</v>
          </cell>
          <cell r="C90" t="str">
            <v>US</v>
          </cell>
          <cell r="D90">
            <v>4761.1130000000003</v>
          </cell>
          <cell r="E90">
            <v>72.394999999999996</v>
          </cell>
        </row>
        <row r="91">
          <cell r="B91">
            <v>44377</v>
          </cell>
          <cell r="C91" t="str">
            <v>US</v>
          </cell>
          <cell r="D91">
            <v>4857.3419999999996</v>
          </cell>
          <cell r="E91">
            <v>96.228999999999999</v>
          </cell>
        </row>
        <row r="92">
          <cell r="B92">
            <v>44408</v>
          </cell>
          <cell r="C92" t="str">
            <v>US</v>
          </cell>
          <cell r="D92">
            <v>4937.6959999999999</v>
          </cell>
          <cell r="E92">
            <v>80.353999999999999</v>
          </cell>
        </row>
        <row r="93">
          <cell r="B93">
            <v>44439</v>
          </cell>
          <cell r="C93" t="str">
            <v>US</v>
          </cell>
          <cell r="D93">
            <v>5020.3280000000004</v>
          </cell>
          <cell r="E93">
            <v>82.632000000000005</v>
          </cell>
        </row>
        <row r="94">
          <cell r="B94">
            <v>44469</v>
          </cell>
          <cell r="C94" t="str">
            <v>US</v>
          </cell>
          <cell r="D94">
            <v>5105.0119999999997</v>
          </cell>
          <cell r="E94">
            <v>84.683999999999997</v>
          </cell>
        </row>
        <row r="95">
          <cell r="B95">
            <v>44500</v>
          </cell>
          <cell r="C95" t="str">
            <v>US</v>
          </cell>
          <cell r="D95">
            <v>5187.2860000000001</v>
          </cell>
          <cell r="E95">
            <v>82.274000000000001</v>
          </cell>
        </row>
        <row r="96">
          <cell r="B96">
            <v>44530</v>
          </cell>
          <cell r="C96" t="str">
            <v>US</v>
          </cell>
          <cell r="D96">
            <v>5252.857</v>
          </cell>
          <cell r="E96">
            <v>65.570999999999998</v>
          </cell>
        </row>
        <row r="97">
          <cell r="B97">
            <v>44561</v>
          </cell>
          <cell r="C97" t="str">
            <v>US</v>
          </cell>
          <cell r="D97">
            <v>5326.2280000000001</v>
          </cell>
          <cell r="E97">
            <v>73.370999999999995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15.7109375" customWidth="1"/>
    <col min="2" max="2" width="15.7109375" style="15" customWidth="1"/>
  </cols>
  <sheetData>
    <row r="1" spans="1:2" s="2" customFormat="1" x14ac:dyDescent="0.25">
      <c r="A1" s="2" t="s">
        <v>0</v>
      </c>
      <c r="B1" s="14" t="s">
        <v>6</v>
      </c>
    </row>
    <row r="2" spans="1:2" x14ac:dyDescent="0.25">
      <c r="A2" s="13">
        <v>43982</v>
      </c>
      <c r="B2" s="15">
        <f>INDEX(working!AR:AR,MATCH(exp!A2,working!A:A,0))*1000</f>
        <v>1228092.9999999998</v>
      </c>
    </row>
    <row r="3" spans="1:2" x14ac:dyDescent="0.25">
      <c r="A3" s="1">
        <f>EOMONTH(A2,1)</f>
        <v>44012</v>
      </c>
      <c r="B3" s="15">
        <f>INDEX(working!AR:AR,MATCH(exp!A3,working!A:A,0))*1000</f>
        <v>1374539</v>
      </c>
    </row>
    <row r="4" spans="1:2" x14ac:dyDescent="0.25">
      <c r="A4" s="1">
        <f t="shared" ref="A4:A22" si="0">EOMONTH(A3,1)</f>
        <v>44043</v>
      </c>
      <c r="B4" s="15">
        <f>INDEX(working!AR:AR,MATCH(exp!A4,working!A:A,0))*1000</f>
        <v>1520985.0000000002</v>
      </c>
    </row>
    <row r="5" spans="1:2" x14ac:dyDescent="0.25">
      <c r="A5" s="1">
        <f t="shared" si="0"/>
        <v>44074</v>
      </c>
      <c r="B5" s="15">
        <f>INDEX(working!AR:AR,MATCH(exp!A5,working!A:A,0))*1000</f>
        <v>1718062.5</v>
      </c>
    </row>
    <row r="6" spans="1:2" x14ac:dyDescent="0.25">
      <c r="A6" s="1">
        <f t="shared" si="0"/>
        <v>44104</v>
      </c>
      <c r="B6" s="15">
        <f>INDEX(working!AR:AR,MATCH(exp!A6,working!A:A,0))*1000</f>
        <v>1915139.9999999998</v>
      </c>
    </row>
    <row r="7" spans="1:2" x14ac:dyDescent="0.25">
      <c r="A7" s="1">
        <f t="shared" si="0"/>
        <v>44135</v>
      </c>
      <c r="B7" s="15">
        <f>INDEX(working!AR:AR,MATCH(exp!A7,working!A:A,0))*1000</f>
        <v>2105768</v>
      </c>
    </row>
    <row r="8" spans="1:2" x14ac:dyDescent="0.25">
      <c r="A8" s="1">
        <f t="shared" si="0"/>
        <v>44165</v>
      </c>
      <c r="B8" s="15">
        <f>INDEX(working!AR:AR,MATCH(exp!A8,working!A:A,0))*1000</f>
        <v>2122964.5</v>
      </c>
    </row>
    <row r="9" spans="1:2" x14ac:dyDescent="0.25">
      <c r="A9" s="1">
        <f t="shared" si="0"/>
        <v>44196</v>
      </c>
      <c r="B9" s="15">
        <f>INDEX(working!AR:AR,MATCH(exp!A9,working!A:A,0))*1000</f>
        <v>2140161</v>
      </c>
    </row>
    <row r="10" spans="1:2" x14ac:dyDescent="0.25">
      <c r="A10" s="1">
        <f t="shared" si="0"/>
        <v>44227</v>
      </c>
      <c r="B10" s="15">
        <f>INDEX(working!AR:AR,MATCH(exp!A10,working!A:A,0))*1000</f>
        <v>2147496</v>
      </c>
    </row>
    <row r="11" spans="1:2" x14ac:dyDescent="0.25">
      <c r="A11" s="1">
        <f t="shared" si="0"/>
        <v>44255</v>
      </c>
      <c r="B11" s="15">
        <f>INDEX(working!AR:AR,MATCH(exp!A11,working!A:A,0))*1000</f>
        <v>2112825.5</v>
      </c>
    </row>
    <row r="12" spans="1:2" x14ac:dyDescent="0.25">
      <c r="A12" s="1">
        <f t="shared" si="0"/>
        <v>44286</v>
      </c>
      <c r="B12" s="15">
        <f>INDEX(working!AR:AR,MATCH(exp!A12,working!A:A,0))*1000</f>
        <v>2078155.0000000002</v>
      </c>
    </row>
    <row r="13" spans="1:2" x14ac:dyDescent="0.25">
      <c r="A13" s="1">
        <f t="shared" si="0"/>
        <v>44316</v>
      </c>
      <c r="B13" s="15">
        <f>INDEX(working!AR:AR,MATCH(exp!A13,working!A:A,0))*1000</f>
        <v>2140858</v>
      </c>
    </row>
    <row r="14" spans="1:2" x14ac:dyDescent="0.25">
      <c r="A14" s="1">
        <f t="shared" si="0"/>
        <v>44347</v>
      </c>
      <c r="B14" s="15">
        <f>INDEX(working!AR:AR,MATCH(exp!A14,working!A:A,0))*1000</f>
        <v>2121798</v>
      </c>
    </row>
    <row r="15" spans="1:2" x14ac:dyDescent="0.25">
      <c r="A15" s="1">
        <f t="shared" si="0"/>
        <v>44377</v>
      </c>
      <c r="B15" s="15">
        <f>INDEX(working!AR:AR,MATCH(exp!A15,working!A:A,0))*1000</f>
        <v>2102738.0000000005</v>
      </c>
    </row>
    <row r="16" spans="1:2" x14ac:dyDescent="0.25">
      <c r="A16" s="1">
        <f t="shared" si="0"/>
        <v>44408</v>
      </c>
      <c r="B16" s="15">
        <f>INDEX(working!AR:AR,MATCH(exp!A16,working!A:A,0))*1000</f>
        <v>2062321</v>
      </c>
    </row>
    <row r="17" spans="1:2" x14ac:dyDescent="0.25">
      <c r="A17" s="1">
        <f t="shared" si="0"/>
        <v>44439</v>
      </c>
      <c r="B17" s="15">
        <f>INDEX(working!AR:AR,MATCH(exp!A17,working!A:A,0))*1000</f>
        <v>2000979</v>
      </c>
    </row>
    <row r="18" spans="1:2" x14ac:dyDescent="0.25">
      <c r="A18" s="1">
        <f t="shared" si="0"/>
        <v>44469</v>
      </c>
      <c r="B18" s="15">
        <f>INDEX(working!AR:AR,MATCH(exp!A18,working!A:A,0))*1000</f>
        <v>1939637.0000000002</v>
      </c>
    </row>
    <row r="19" spans="1:2" x14ac:dyDescent="0.25">
      <c r="A19" s="1">
        <f t="shared" si="0"/>
        <v>44500</v>
      </c>
      <c r="B19" s="15">
        <f>INDEX(working!AR:AR,MATCH(exp!A19,working!A:A,0))*1000</f>
        <v>1861911</v>
      </c>
    </row>
    <row r="20" spans="1:2" x14ac:dyDescent="0.25">
      <c r="A20" s="1">
        <f t="shared" si="0"/>
        <v>44530</v>
      </c>
      <c r="B20" s="15">
        <f>INDEX(working!AR:AR,MATCH(exp!A20,working!A:A,0))*1000</f>
        <v>1819724.75</v>
      </c>
    </row>
    <row r="21" spans="1:2" x14ac:dyDescent="0.25">
      <c r="A21" s="1">
        <f t="shared" si="0"/>
        <v>44561</v>
      </c>
      <c r="B21" s="15">
        <f>INDEX(working!AR:AR,MATCH(exp!A21,working!A:A,0))*1000</f>
        <v>1777538.5</v>
      </c>
    </row>
    <row r="22" spans="1:2" x14ac:dyDescent="0.25">
      <c r="A22" s="1">
        <f t="shared" si="0"/>
        <v>44592</v>
      </c>
      <c r="B22" s="15">
        <f>INDEX(working!AR:AR,MATCH(exp!A22,working!A:A,0))*1000</f>
        <v>1603538.5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"/>
  <sheetViews>
    <sheetView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R23" sqref="AR23"/>
    </sheetView>
  </sheetViews>
  <sheetFormatPr defaultRowHeight="15" x14ac:dyDescent="0.25"/>
  <cols>
    <col min="1" max="1" width="15.7109375" style="1" customWidth="1"/>
    <col min="2" max="41" width="15.7109375" customWidth="1"/>
    <col min="42" max="42" width="2.7109375" style="12" customWidth="1"/>
    <col min="43" max="43" width="15.7109375" style="5" customWidth="1"/>
    <col min="44" max="47" width="15.7109375" customWidth="1"/>
    <col min="48" max="48" width="2.7109375" style="12" customWidth="1"/>
  </cols>
  <sheetData>
    <row r="1" spans="1:48" s="3" customFormat="1" x14ac:dyDescent="0.25">
      <c r="A1" s="3" t="s">
        <v>0</v>
      </c>
      <c r="B1" s="3">
        <v>43982</v>
      </c>
      <c r="C1" s="3">
        <f>EOMONTH(B1,1)</f>
        <v>44012</v>
      </c>
      <c r="D1" s="3">
        <f t="shared" ref="D1:W1" si="0">EOMONTH(C1,1)</f>
        <v>44043</v>
      </c>
      <c r="E1" s="3">
        <f>EOMONTH(D1,1)</f>
        <v>44074</v>
      </c>
      <c r="F1" s="3">
        <f t="shared" si="0"/>
        <v>44104</v>
      </c>
      <c r="G1" s="3">
        <f t="shared" si="0"/>
        <v>44135</v>
      </c>
      <c r="H1" s="3">
        <f t="shared" si="0"/>
        <v>44165</v>
      </c>
      <c r="I1" s="3">
        <f t="shared" si="0"/>
        <v>44196</v>
      </c>
      <c r="J1" s="3">
        <f t="shared" si="0"/>
        <v>44227</v>
      </c>
      <c r="K1" s="3">
        <f t="shared" si="0"/>
        <v>44255</v>
      </c>
      <c r="L1" s="3">
        <f t="shared" si="0"/>
        <v>44286</v>
      </c>
      <c r="M1" s="3">
        <f t="shared" si="0"/>
        <v>44316</v>
      </c>
      <c r="N1" s="3">
        <f t="shared" si="0"/>
        <v>44347</v>
      </c>
      <c r="O1" s="3">
        <f t="shared" si="0"/>
        <v>44377</v>
      </c>
      <c r="P1" s="3">
        <f t="shared" si="0"/>
        <v>44408</v>
      </c>
      <c r="Q1" s="3">
        <f t="shared" si="0"/>
        <v>44439</v>
      </c>
      <c r="R1" s="3">
        <f t="shared" si="0"/>
        <v>44469</v>
      </c>
      <c r="S1" s="3">
        <f t="shared" si="0"/>
        <v>44500</v>
      </c>
      <c r="T1" s="3">
        <f t="shared" si="0"/>
        <v>44530</v>
      </c>
      <c r="U1" s="3">
        <f t="shared" si="0"/>
        <v>44561</v>
      </c>
      <c r="V1" s="3">
        <f t="shared" si="0"/>
        <v>44592</v>
      </c>
      <c r="W1" s="3">
        <f t="shared" si="0"/>
        <v>44620</v>
      </c>
      <c r="X1" s="3">
        <f>EOMONTH(W1,1)</f>
        <v>44651</v>
      </c>
      <c r="Y1" s="3">
        <f>EOMONTH(X1,1)</f>
        <v>44681</v>
      </c>
      <c r="Z1" s="3">
        <f>EOMONTH(Y1,1)</f>
        <v>44712</v>
      </c>
      <c r="AA1" s="3">
        <f>EOMONTH(Z1,1)</f>
        <v>44742</v>
      </c>
      <c r="AB1" s="3">
        <f t="shared" ref="AB1:AG1" si="1">EOMONTH(AA1,3)</f>
        <v>44834</v>
      </c>
      <c r="AC1" s="3">
        <f t="shared" si="1"/>
        <v>44926</v>
      </c>
      <c r="AD1" s="3">
        <f t="shared" si="1"/>
        <v>45016</v>
      </c>
      <c r="AE1" s="3">
        <f t="shared" si="1"/>
        <v>45107</v>
      </c>
      <c r="AF1" s="3">
        <f t="shared" si="1"/>
        <v>45199</v>
      </c>
      <c r="AG1" s="3">
        <f t="shared" si="1"/>
        <v>45291</v>
      </c>
      <c r="AH1" s="3">
        <f t="shared" ref="AH1" si="2">EOMONTH(AG1,3)</f>
        <v>45382</v>
      </c>
      <c r="AI1" s="3">
        <f t="shared" ref="AI1" si="3">EOMONTH(AH1,3)</f>
        <v>45473</v>
      </c>
      <c r="AJ1" s="3">
        <f t="shared" ref="AJ1" si="4">EOMONTH(AI1,3)</f>
        <v>45565</v>
      </c>
      <c r="AK1" s="3">
        <f t="shared" ref="AK1" si="5">EOMONTH(AJ1,3)</f>
        <v>45657</v>
      </c>
      <c r="AL1" s="3">
        <f t="shared" ref="AL1" si="6">EOMONTH(AK1,3)</f>
        <v>45747</v>
      </c>
      <c r="AM1" s="3">
        <f t="shared" ref="AM1" si="7">EOMONTH(AL1,3)</f>
        <v>45838</v>
      </c>
      <c r="AN1" s="3">
        <f t="shared" ref="AN1" si="8">EOMONTH(AM1,3)</f>
        <v>45930</v>
      </c>
      <c r="AO1" s="3">
        <f t="shared" ref="AO1" si="9">EOMONTH(AN1,3)</f>
        <v>46022</v>
      </c>
      <c r="AP1" s="10"/>
      <c r="AQ1" s="9" t="s">
        <v>3</v>
      </c>
      <c r="AR1" s="3" t="s">
        <v>4</v>
      </c>
      <c r="AS1" s="3" t="s">
        <v>5</v>
      </c>
      <c r="AT1" s="3" t="s">
        <v>7</v>
      </c>
      <c r="AU1" s="3" t="s">
        <v>8</v>
      </c>
      <c r="AV1" s="10"/>
    </row>
    <row r="2" spans="1:48" x14ac:dyDescent="0.25">
      <c r="A2" s="1">
        <v>43951</v>
      </c>
      <c r="B2">
        <v>150</v>
      </c>
      <c r="C2">
        <v>100</v>
      </c>
      <c r="D2">
        <v>80</v>
      </c>
      <c r="E2">
        <v>50</v>
      </c>
      <c r="F2">
        <v>50</v>
      </c>
      <c r="G2">
        <v>50</v>
      </c>
      <c r="H2">
        <v>40</v>
      </c>
      <c r="I2">
        <v>35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>
        <f>200-SUM(G2:I2)</f>
        <v>75</v>
      </c>
      <c r="V2" s="4"/>
      <c r="W2" s="4"/>
      <c r="X2" s="4"/>
      <c r="Y2" s="4"/>
      <c r="Z2" s="4"/>
      <c r="AA2" s="4"/>
      <c r="AB2" s="4"/>
      <c r="AC2" s="8">
        <v>0</v>
      </c>
      <c r="AD2" s="4"/>
      <c r="AE2" s="4"/>
      <c r="AF2" s="4"/>
      <c r="AG2" s="8">
        <v>0</v>
      </c>
      <c r="AH2" s="4"/>
      <c r="AI2" s="4"/>
      <c r="AJ2" s="4"/>
      <c r="AK2" s="8">
        <v>0</v>
      </c>
      <c r="AL2" s="4"/>
      <c r="AM2" s="4"/>
      <c r="AN2" s="4"/>
      <c r="AO2" s="8">
        <v>0</v>
      </c>
      <c r="AP2" s="11"/>
      <c r="AQ2" s="5">
        <f>SUM(B2:U2)</f>
        <v>630</v>
      </c>
      <c r="AR2">
        <f>SUM(B2:AC2)</f>
        <v>630</v>
      </c>
      <c r="AS2">
        <f>SUM(B2:AG2)</f>
        <v>630</v>
      </c>
      <c r="AT2">
        <f>SUM(B2:AK2)</f>
        <v>630</v>
      </c>
      <c r="AU2">
        <f>SUM(B2:AO2)</f>
        <v>630</v>
      </c>
    </row>
    <row r="3" spans="1:48" x14ac:dyDescent="0.25">
      <c r="A3" s="1">
        <f>EOMONTH(A2,1)</f>
        <v>43982</v>
      </c>
      <c r="B3" s="7">
        <f>INDEX([1]Fed_Treasury_purchases!$B:$E,MATCH(B$1,[1]Fed_Treasury_purchases!$B:$B,0),4)</f>
        <v>138.09299999999999</v>
      </c>
      <c r="C3">
        <v>89</v>
      </c>
      <c r="D3">
        <v>80</v>
      </c>
      <c r="E3">
        <v>80</v>
      </c>
      <c r="F3">
        <v>78</v>
      </c>
      <c r="G3">
        <v>60</v>
      </c>
      <c r="H3">
        <v>50</v>
      </c>
      <c r="I3">
        <v>53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>
        <v>500</v>
      </c>
      <c r="V3" s="4"/>
      <c r="W3" s="4"/>
      <c r="X3" s="4"/>
      <c r="Y3" s="4"/>
      <c r="Z3" s="4"/>
      <c r="AA3" s="4"/>
      <c r="AB3" s="4"/>
      <c r="AC3">
        <v>100</v>
      </c>
      <c r="AD3" s="4"/>
      <c r="AE3" s="4"/>
      <c r="AF3" s="4"/>
      <c r="AG3" s="8">
        <v>0</v>
      </c>
      <c r="AH3" s="4"/>
      <c r="AI3" s="4"/>
      <c r="AJ3" s="4"/>
      <c r="AK3" s="8">
        <v>0</v>
      </c>
      <c r="AL3" s="4"/>
      <c r="AM3" s="4"/>
      <c r="AN3" s="4"/>
      <c r="AO3" s="8">
        <v>0</v>
      </c>
      <c r="AP3" s="11"/>
      <c r="AQ3" s="5">
        <f>SUM(B3:U3)</f>
        <v>1128.0929999999998</v>
      </c>
      <c r="AR3">
        <f>SUM(B3:AC3)</f>
        <v>1228.0929999999998</v>
      </c>
      <c r="AS3">
        <f>SUM(B3:AG3)</f>
        <v>1228.0929999999998</v>
      </c>
      <c r="AT3">
        <f t="shared" ref="AT3:AT20" si="10">SUM(B3:AK3)</f>
        <v>1228.0929999999998</v>
      </c>
      <c r="AU3">
        <f t="shared" ref="AU3:AU20" si="11">SUM(B3:AO3)</f>
        <v>1228.0929999999998</v>
      </c>
    </row>
    <row r="4" spans="1:48" s="5" customFormat="1" x14ac:dyDescent="0.25">
      <c r="A4" s="6">
        <f t="shared" ref="A4:A23" si="12">EOMONTH(A3,1)</f>
        <v>44012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12"/>
      <c r="AQ4" s="8">
        <f>AVERAGE(AQ3,AQ5)</f>
        <v>1192.039</v>
      </c>
      <c r="AR4" s="8">
        <f>AVERAGE(AR3,AR5)</f>
        <v>1374.539</v>
      </c>
      <c r="AS4" s="8">
        <f>AVERAGE(AS3,AS5)</f>
        <v>1374.539</v>
      </c>
      <c r="AT4" s="8">
        <f t="shared" ref="AT4:AU4" si="13">AVERAGE(AT3,AT5)</f>
        <v>1374.539</v>
      </c>
      <c r="AU4" s="8">
        <f t="shared" si="13"/>
        <v>1374.539</v>
      </c>
      <c r="AV4" s="12"/>
    </row>
    <row r="5" spans="1:48" x14ac:dyDescent="0.25">
      <c r="A5" s="1">
        <f t="shared" si="12"/>
        <v>44043</v>
      </c>
      <c r="B5" s="7">
        <f>INDEX([1]Fed_Treasury_purchases!$B:$E,MATCH(B$1,[1]Fed_Treasury_purchases!$B:$B,0),4)</f>
        <v>138.09299999999999</v>
      </c>
      <c r="C5" s="7">
        <f>INDEX([1]Fed_Treasury_purchases!$B:$E,MATCH(C$1,[1]Fed_Treasury_purchases!$B:$B,0),4)</f>
        <v>87.891999999999996</v>
      </c>
      <c r="D5">
        <v>80</v>
      </c>
      <c r="E5">
        <v>80</v>
      </c>
      <c r="F5">
        <v>80</v>
      </c>
      <c r="G5">
        <v>80</v>
      </c>
      <c r="H5">
        <v>80</v>
      </c>
      <c r="I5">
        <v>80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>
        <v>550</v>
      </c>
      <c r="V5" s="4"/>
      <c r="W5" s="4"/>
      <c r="X5" s="4"/>
      <c r="Y5" s="4"/>
      <c r="Z5" s="4"/>
      <c r="AA5" s="4"/>
      <c r="AB5" s="4"/>
      <c r="AC5">
        <v>265</v>
      </c>
      <c r="AD5" s="4"/>
      <c r="AE5" s="4"/>
      <c r="AF5" s="4"/>
      <c r="AG5" s="8">
        <v>0</v>
      </c>
      <c r="AH5" s="4"/>
      <c r="AI5" s="4"/>
      <c r="AJ5" s="4"/>
      <c r="AK5" s="8">
        <v>0</v>
      </c>
      <c r="AL5" s="4"/>
      <c r="AM5" s="4"/>
      <c r="AN5" s="4"/>
      <c r="AO5" s="8">
        <v>0</v>
      </c>
      <c r="AP5" s="11"/>
      <c r="AQ5" s="5">
        <f>SUM(B5:U5)</f>
        <v>1255.9850000000001</v>
      </c>
      <c r="AR5">
        <f>SUM(B5:AC5)</f>
        <v>1520.9850000000001</v>
      </c>
      <c r="AS5">
        <f>SUM(B5:AG5)</f>
        <v>1520.9850000000001</v>
      </c>
      <c r="AT5">
        <f t="shared" si="10"/>
        <v>1520.9850000000001</v>
      </c>
      <c r="AU5">
        <f t="shared" si="11"/>
        <v>1520.9850000000001</v>
      </c>
    </row>
    <row r="6" spans="1:48" s="5" customFormat="1" x14ac:dyDescent="0.25">
      <c r="A6" s="6">
        <f t="shared" si="12"/>
        <v>44074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12"/>
      <c r="AQ6" s="8">
        <f>AVERAGE(AQ5,AQ7)</f>
        <v>1405.5625</v>
      </c>
      <c r="AR6" s="8">
        <f>AVERAGE(AR5,AR7)</f>
        <v>1718.0625</v>
      </c>
      <c r="AS6" s="8">
        <f>AVERAGE(AS5,AS7)</f>
        <v>1743.0625</v>
      </c>
      <c r="AT6" s="8">
        <f t="shared" ref="AT6:AU6" si="14">AVERAGE(AT5,AT7)</f>
        <v>1743.0625</v>
      </c>
      <c r="AU6" s="8">
        <f t="shared" si="14"/>
        <v>1743.0625</v>
      </c>
      <c r="AV6" s="12"/>
    </row>
    <row r="7" spans="1:48" s="5" customFormat="1" x14ac:dyDescent="0.25">
      <c r="A7" s="6">
        <f t="shared" si="12"/>
        <v>44104</v>
      </c>
      <c r="B7" s="7">
        <f>INDEX([1]Fed_Treasury_purchases!$B:$E,MATCH(B$1,[1]Fed_Treasury_purchases!$B:$B,0),4)</f>
        <v>138.09299999999999</v>
      </c>
      <c r="C7" s="7">
        <f>INDEX([1]Fed_Treasury_purchases!$B:$E,MATCH(C$1,[1]Fed_Treasury_purchases!$B:$B,0),4)</f>
        <v>87.891999999999996</v>
      </c>
      <c r="D7" s="7">
        <f>INDEX([1]Fed_Treasury_purchases!$B:$E,MATCH(D$1,[1]Fed_Treasury_purchases!$B:$B,0),4)</f>
        <v>96.159000000000006</v>
      </c>
      <c r="E7" s="7">
        <f>INDEX([1]Fed_Treasury_purchases!$B:$E,MATCH(E$1,[1]Fed_Treasury_purchases!$B:$B,0),4)</f>
        <v>64.995999999999995</v>
      </c>
      <c r="F7" s="5">
        <v>80</v>
      </c>
      <c r="G7" s="5">
        <v>80</v>
      </c>
      <c r="H7" s="5">
        <v>80</v>
      </c>
      <c r="I7" s="5">
        <v>80</v>
      </c>
      <c r="J7" s="4"/>
      <c r="K7" s="4"/>
      <c r="L7" s="4"/>
      <c r="M7" s="4"/>
      <c r="N7" s="4"/>
      <c r="O7" s="5">
        <v>480</v>
      </c>
      <c r="P7" s="4"/>
      <c r="Q7" s="4"/>
      <c r="R7" s="4"/>
      <c r="S7" s="4"/>
      <c r="T7" s="4"/>
      <c r="U7" s="5">
        <v>368</v>
      </c>
      <c r="V7" s="4"/>
      <c r="W7" s="4"/>
      <c r="X7" s="4"/>
      <c r="Y7" s="4"/>
      <c r="Z7" s="4"/>
      <c r="AA7" s="5">
        <v>240</v>
      </c>
      <c r="AB7" s="4"/>
      <c r="AC7" s="5">
        <v>120</v>
      </c>
      <c r="AD7" s="4"/>
      <c r="AE7" s="5">
        <v>50</v>
      </c>
      <c r="AF7" s="4"/>
      <c r="AG7" s="5">
        <v>0</v>
      </c>
      <c r="AH7" s="4"/>
      <c r="AI7" s="8">
        <v>0</v>
      </c>
      <c r="AJ7" s="4"/>
      <c r="AK7" s="8">
        <v>0</v>
      </c>
      <c r="AL7" s="4"/>
      <c r="AM7" s="8">
        <v>0</v>
      </c>
      <c r="AN7" s="4"/>
      <c r="AO7" s="8">
        <v>0</v>
      </c>
      <c r="AP7" s="12"/>
      <c r="AQ7" s="5">
        <f>SUM(B7:U7)</f>
        <v>1555.1399999999999</v>
      </c>
      <c r="AR7">
        <f>SUM(B7:AC7)</f>
        <v>1915.1399999999999</v>
      </c>
      <c r="AS7">
        <f>SUM(B7:AG7)</f>
        <v>1965.1399999999999</v>
      </c>
      <c r="AT7">
        <f t="shared" si="10"/>
        <v>1965.1399999999999</v>
      </c>
      <c r="AU7">
        <f t="shared" si="11"/>
        <v>1965.1399999999999</v>
      </c>
      <c r="AV7" s="12"/>
    </row>
    <row r="8" spans="1:48" s="5" customFormat="1" x14ac:dyDescent="0.25">
      <c r="A8" s="6">
        <f t="shared" si="12"/>
        <v>44135</v>
      </c>
      <c r="B8" s="7">
        <f>INDEX([1]Fed_Treasury_purchases!$B:$E,MATCH(B$1,[1]Fed_Treasury_purchases!$B:$B,0),4)</f>
        <v>138.09299999999999</v>
      </c>
      <c r="C8" s="7">
        <f>INDEX([1]Fed_Treasury_purchases!$B:$E,MATCH(C$1,[1]Fed_Treasury_purchases!$B:$B,0),4)</f>
        <v>87.891999999999996</v>
      </c>
      <c r="D8" s="7">
        <f>INDEX([1]Fed_Treasury_purchases!$B:$E,MATCH(D$1,[1]Fed_Treasury_purchases!$B:$B,0),4)</f>
        <v>96.159000000000006</v>
      </c>
      <c r="E8" s="7">
        <f>INDEX([1]Fed_Treasury_purchases!$B:$E,MATCH(E$1,[1]Fed_Treasury_purchases!$B:$B,0),4)</f>
        <v>64.995999999999995</v>
      </c>
      <c r="F8" s="7">
        <f>INDEX([1]Fed_Treasury_purchases!$B:$E,MATCH(F$1,[1]Fed_Treasury_purchases!$B:$B,0),4)</f>
        <v>86.918000000000006</v>
      </c>
      <c r="G8" s="7">
        <f>INDEX([1]Fed_Treasury_purchases!$B:$E,MATCH(G$1,[1]Fed_Treasury_purchases!$B:$B,0),4)</f>
        <v>81.709999999999994</v>
      </c>
      <c r="H8" s="5">
        <v>80</v>
      </c>
      <c r="I8" s="5">
        <v>80</v>
      </c>
      <c r="J8" s="4"/>
      <c r="K8" s="4"/>
      <c r="L8" s="4"/>
      <c r="M8" s="4"/>
      <c r="N8" s="4"/>
      <c r="O8" s="5">
        <v>480</v>
      </c>
      <c r="P8" s="4"/>
      <c r="Q8" s="4"/>
      <c r="R8" s="4"/>
      <c r="S8" s="4"/>
      <c r="T8" s="4"/>
      <c r="U8" s="5">
        <v>450</v>
      </c>
      <c r="V8" s="4"/>
      <c r="W8" s="4"/>
      <c r="X8" s="4"/>
      <c r="Y8" s="4"/>
      <c r="Z8" s="4"/>
      <c r="AA8" s="5">
        <v>250</v>
      </c>
      <c r="AB8" s="4"/>
      <c r="AC8" s="5">
        <v>210</v>
      </c>
      <c r="AD8" s="4"/>
      <c r="AE8" s="5">
        <v>100</v>
      </c>
      <c r="AF8" s="4"/>
      <c r="AG8" s="5">
        <v>0</v>
      </c>
      <c r="AH8" s="4"/>
      <c r="AI8" s="8">
        <v>0</v>
      </c>
      <c r="AJ8" s="4"/>
      <c r="AK8" s="8">
        <v>0</v>
      </c>
      <c r="AL8" s="4"/>
      <c r="AM8" s="8">
        <v>0</v>
      </c>
      <c r="AN8" s="4"/>
      <c r="AO8" s="8">
        <v>0</v>
      </c>
      <c r="AP8" s="12"/>
      <c r="AQ8" s="5">
        <f>SUM(B8:U8)</f>
        <v>1645.768</v>
      </c>
      <c r="AR8">
        <f>SUM(B8:AC8)</f>
        <v>2105.768</v>
      </c>
      <c r="AS8">
        <f>SUM(B8:AG8)</f>
        <v>2205.768</v>
      </c>
      <c r="AT8">
        <f t="shared" si="10"/>
        <v>2205.768</v>
      </c>
      <c r="AU8">
        <f t="shared" si="11"/>
        <v>2205.768</v>
      </c>
      <c r="AV8" s="12"/>
    </row>
    <row r="9" spans="1:48" s="5" customFormat="1" x14ac:dyDescent="0.25">
      <c r="A9" s="6">
        <f t="shared" si="12"/>
        <v>44165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12"/>
      <c r="AQ9" s="8">
        <f>AVERAGE(AQ8,AQ10)</f>
        <v>1660.4645</v>
      </c>
      <c r="AR9" s="8">
        <f>AVERAGE(AR8,AR10)</f>
        <v>2122.9645</v>
      </c>
      <c r="AS9" s="8">
        <f>AVERAGE(AS8,AS10)</f>
        <v>2177.9645</v>
      </c>
      <c r="AT9" s="8">
        <f t="shared" ref="AT9:AU9" si="15">AVERAGE(AT8,AT10)</f>
        <v>2177.9645</v>
      </c>
      <c r="AU9" s="8">
        <f t="shared" si="15"/>
        <v>2177.9645</v>
      </c>
      <c r="AV9" s="12"/>
    </row>
    <row r="10" spans="1:48" x14ac:dyDescent="0.25">
      <c r="A10" s="1">
        <f t="shared" si="12"/>
        <v>44196</v>
      </c>
      <c r="B10" s="7">
        <f>INDEX([1]Fed_Treasury_purchases!$B:$E,MATCH(B$1,[1]Fed_Treasury_purchases!$B:$B,0),4)</f>
        <v>138.09299999999999</v>
      </c>
      <c r="C10" s="7">
        <f>INDEX([1]Fed_Treasury_purchases!$B:$E,MATCH(C$1,[1]Fed_Treasury_purchases!$B:$B,0),4)</f>
        <v>87.891999999999996</v>
      </c>
      <c r="D10" s="7">
        <f>INDEX([1]Fed_Treasury_purchases!$B:$E,MATCH(D$1,[1]Fed_Treasury_purchases!$B:$B,0),4)</f>
        <v>96.159000000000006</v>
      </c>
      <c r="E10" s="7">
        <f>INDEX([1]Fed_Treasury_purchases!$B:$E,MATCH(E$1,[1]Fed_Treasury_purchases!$B:$B,0),4)</f>
        <v>64.995999999999995</v>
      </c>
      <c r="F10" s="7">
        <f>INDEX([1]Fed_Treasury_purchases!$B:$E,MATCH(F$1,[1]Fed_Treasury_purchases!$B:$B,0),4)</f>
        <v>86.918000000000006</v>
      </c>
      <c r="G10" s="7">
        <f>INDEX([1]Fed_Treasury_purchases!$B:$E,MATCH(G$1,[1]Fed_Treasury_purchases!$B:$B,0),4)</f>
        <v>81.709999999999994</v>
      </c>
      <c r="H10" s="7">
        <f>INDEX([1]Fed_Treasury_purchases!$B:$E,MATCH(H$1,[1]Fed_Treasury_purchases!$B:$B,0),4)</f>
        <v>79.393000000000001</v>
      </c>
      <c r="I10" s="5">
        <v>80</v>
      </c>
      <c r="J10" s="5">
        <v>80</v>
      </c>
      <c r="K10" s="5">
        <v>80</v>
      </c>
      <c r="L10" s="5">
        <v>80</v>
      </c>
      <c r="M10" s="5">
        <v>80</v>
      </c>
      <c r="N10" s="5">
        <v>80</v>
      </c>
      <c r="O10" s="5">
        <v>80</v>
      </c>
      <c r="P10" s="4"/>
      <c r="Q10" s="4"/>
      <c r="R10" s="4"/>
      <c r="S10" s="4"/>
      <c r="T10" s="4"/>
      <c r="U10" s="5">
        <v>480</v>
      </c>
      <c r="V10" s="4"/>
      <c r="W10" s="4"/>
      <c r="X10" s="4"/>
      <c r="Y10" s="4"/>
      <c r="Z10" s="4"/>
      <c r="AA10" s="5">
        <v>285</v>
      </c>
      <c r="AB10" s="4"/>
      <c r="AC10" s="5">
        <v>180</v>
      </c>
      <c r="AD10" s="4"/>
      <c r="AE10" s="5">
        <v>10</v>
      </c>
      <c r="AF10" s="4"/>
      <c r="AG10" s="5">
        <v>0</v>
      </c>
      <c r="AH10" s="4"/>
      <c r="AI10" s="8">
        <v>0</v>
      </c>
      <c r="AJ10" s="4"/>
      <c r="AK10" s="8">
        <v>0</v>
      </c>
      <c r="AL10" s="4"/>
      <c r="AM10" s="8">
        <v>0</v>
      </c>
      <c r="AN10" s="4"/>
      <c r="AO10" s="8">
        <v>0</v>
      </c>
      <c r="AQ10" s="5">
        <f>SUM(B10:U10)</f>
        <v>1675.1610000000001</v>
      </c>
      <c r="AR10">
        <f>SUM(B10:AC10)</f>
        <v>2140.1610000000001</v>
      </c>
      <c r="AS10">
        <f>SUM(B10:AG10)</f>
        <v>2150.1610000000001</v>
      </c>
      <c r="AT10">
        <f t="shared" si="10"/>
        <v>2150.1610000000001</v>
      </c>
      <c r="AU10">
        <f t="shared" si="11"/>
        <v>2150.1610000000001</v>
      </c>
    </row>
    <row r="11" spans="1:48" x14ac:dyDescent="0.25">
      <c r="A11" s="1">
        <f t="shared" si="12"/>
        <v>44227</v>
      </c>
      <c r="B11" s="7">
        <f>INDEX([1]Fed_Treasury_purchases!$B:$E,MATCH(B$1,[1]Fed_Treasury_purchases!$B:$B,0),4)</f>
        <v>138.09299999999999</v>
      </c>
      <c r="C11" s="7">
        <f>INDEX([1]Fed_Treasury_purchases!$B:$E,MATCH(C$1,[1]Fed_Treasury_purchases!$B:$B,0),4)</f>
        <v>87.891999999999996</v>
      </c>
      <c r="D11" s="7">
        <f>INDEX([1]Fed_Treasury_purchases!$B:$E,MATCH(D$1,[1]Fed_Treasury_purchases!$B:$B,0),4)</f>
        <v>96.159000000000006</v>
      </c>
      <c r="E11" s="7">
        <f>INDEX([1]Fed_Treasury_purchases!$B:$E,MATCH(E$1,[1]Fed_Treasury_purchases!$B:$B,0),4)</f>
        <v>64.995999999999995</v>
      </c>
      <c r="F11" s="7">
        <f>INDEX([1]Fed_Treasury_purchases!$B:$E,MATCH(F$1,[1]Fed_Treasury_purchases!$B:$B,0),4)</f>
        <v>86.918000000000006</v>
      </c>
      <c r="G11" s="7">
        <f>INDEX([1]Fed_Treasury_purchases!$B:$E,MATCH(G$1,[1]Fed_Treasury_purchases!$B:$B,0),4)</f>
        <v>81.709999999999994</v>
      </c>
      <c r="H11" s="7">
        <f>INDEX([1]Fed_Treasury_purchases!$B:$E,MATCH(H$1,[1]Fed_Treasury_purchases!$B:$B,0),4)</f>
        <v>79.393000000000001</v>
      </c>
      <c r="I11" s="7">
        <f>INDEX([1]Fed_Treasury_purchases!$B:$E,MATCH(I$1,[1]Fed_Treasury_purchases!$B:$B,0),4)</f>
        <v>82.334999999999994</v>
      </c>
      <c r="J11">
        <v>80</v>
      </c>
      <c r="K11">
        <v>80</v>
      </c>
      <c r="L11">
        <v>80</v>
      </c>
      <c r="M11">
        <v>80</v>
      </c>
      <c r="N11">
        <v>80</v>
      </c>
      <c r="O11" s="5">
        <v>80</v>
      </c>
      <c r="P11" s="4"/>
      <c r="Q11" s="4"/>
      <c r="R11" s="5">
        <v>240</v>
      </c>
      <c r="S11" s="4"/>
      <c r="T11" s="4"/>
      <c r="U11" s="5">
        <v>240</v>
      </c>
      <c r="V11" s="4"/>
      <c r="W11" s="4"/>
      <c r="X11" s="5">
        <v>185</v>
      </c>
      <c r="Y11" s="4"/>
      <c r="Z11" s="4"/>
      <c r="AA11" s="5">
        <v>145</v>
      </c>
      <c r="AB11" s="5">
        <v>105</v>
      </c>
      <c r="AC11" s="5">
        <v>35</v>
      </c>
      <c r="AD11" s="5">
        <v>0</v>
      </c>
      <c r="AE11" s="5">
        <v>0</v>
      </c>
      <c r="AF11" s="5">
        <v>0</v>
      </c>
      <c r="AG11" s="5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Q11" s="5">
        <f>SUM(B11:U11)</f>
        <v>1677.4960000000001</v>
      </c>
      <c r="AR11">
        <f>SUM(B11:AC11)</f>
        <v>2147.4960000000001</v>
      </c>
      <c r="AS11">
        <f>SUM(B11:AG11)</f>
        <v>2147.4960000000001</v>
      </c>
      <c r="AT11">
        <f t="shared" si="10"/>
        <v>2147.4960000000001</v>
      </c>
      <c r="AU11">
        <f t="shared" si="11"/>
        <v>2147.4960000000001</v>
      </c>
    </row>
    <row r="12" spans="1:48" s="5" customFormat="1" x14ac:dyDescent="0.25">
      <c r="A12" s="6">
        <f t="shared" si="12"/>
        <v>44255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12"/>
      <c r="AQ12" s="8">
        <f>AVERAGE(AQ11,AQ13)</f>
        <v>1675.3255000000001</v>
      </c>
      <c r="AR12" s="8">
        <f>AVERAGE(AR11,AR13)</f>
        <v>2112.8254999999999</v>
      </c>
      <c r="AS12" s="8">
        <f>AVERAGE(AS11,AS13)</f>
        <v>2112.8254999999999</v>
      </c>
      <c r="AT12" s="8">
        <f t="shared" ref="AT12:AU12" si="16">AVERAGE(AT11,AT13)</f>
        <v>2112.8254999999999</v>
      </c>
      <c r="AU12" s="8">
        <f t="shared" si="16"/>
        <v>2112.8254999999999</v>
      </c>
      <c r="AV12" s="12"/>
    </row>
    <row r="13" spans="1:48" x14ac:dyDescent="0.25">
      <c r="A13" s="1">
        <f t="shared" si="12"/>
        <v>44286</v>
      </c>
      <c r="B13" s="7">
        <f>INDEX([1]Fed_Treasury_purchases!$B:$E,MATCH(B$1,[1]Fed_Treasury_purchases!$B:$B,0),4)</f>
        <v>138.09299999999999</v>
      </c>
      <c r="C13" s="7">
        <f>INDEX([1]Fed_Treasury_purchases!$B:$E,MATCH(C$1,[1]Fed_Treasury_purchases!$B:$B,0),4)</f>
        <v>87.891999999999996</v>
      </c>
      <c r="D13" s="7">
        <f>INDEX([1]Fed_Treasury_purchases!$B:$E,MATCH(D$1,[1]Fed_Treasury_purchases!$B:$B,0),4)</f>
        <v>96.159000000000006</v>
      </c>
      <c r="E13" s="7">
        <f>INDEX([1]Fed_Treasury_purchases!$B:$E,MATCH(E$1,[1]Fed_Treasury_purchases!$B:$B,0),4)</f>
        <v>64.995999999999995</v>
      </c>
      <c r="F13" s="7">
        <f>INDEX([1]Fed_Treasury_purchases!$B:$E,MATCH(F$1,[1]Fed_Treasury_purchases!$B:$B,0),4)</f>
        <v>86.918000000000006</v>
      </c>
      <c r="G13" s="7">
        <f>INDEX([1]Fed_Treasury_purchases!$B:$E,MATCH(G$1,[1]Fed_Treasury_purchases!$B:$B,0),4)</f>
        <v>81.709999999999994</v>
      </c>
      <c r="H13" s="7">
        <f>INDEX([1]Fed_Treasury_purchases!$B:$E,MATCH(H$1,[1]Fed_Treasury_purchases!$B:$B,0),4)</f>
        <v>79.393000000000001</v>
      </c>
      <c r="I13" s="7">
        <f>INDEX([1]Fed_Treasury_purchases!$B:$E,MATCH(I$1,[1]Fed_Treasury_purchases!$B:$B,0),4)</f>
        <v>82.334999999999994</v>
      </c>
      <c r="J13" s="7">
        <f>INDEX([1]Fed_Treasury_purchases!$B:$E,MATCH(J$1,[1]Fed_Treasury_purchases!$B:$B,0),4)</f>
        <v>77.191999999999993</v>
      </c>
      <c r="K13" s="7">
        <f>INDEX([1]Fed_Treasury_purchases!$B:$E,MATCH(K$1,[1]Fed_Treasury_purchases!$B:$B,0),4)</f>
        <v>78.466999999999999</v>
      </c>
      <c r="L13">
        <v>80</v>
      </c>
      <c r="M13">
        <v>80</v>
      </c>
      <c r="N13">
        <v>80</v>
      </c>
      <c r="O13" s="5">
        <v>80</v>
      </c>
      <c r="P13" s="5">
        <v>80</v>
      </c>
      <c r="Q13" s="5">
        <v>80</v>
      </c>
      <c r="R13" s="5">
        <v>80</v>
      </c>
      <c r="S13" s="4"/>
      <c r="T13" s="4"/>
      <c r="U13" s="5">
        <v>240</v>
      </c>
      <c r="V13" s="4"/>
      <c r="W13" s="4"/>
      <c r="X13" s="5">
        <v>185</v>
      </c>
      <c r="Y13" s="4"/>
      <c r="Z13" s="4"/>
      <c r="AA13" s="5">
        <v>125</v>
      </c>
      <c r="AB13" s="5">
        <v>65</v>
      </c>
      <c r="AC13" s="5">
        <v>30</v>
      </c>
      <c r="AD13" s="5">
        <v>0</v>
      </c>
      <c r="AE13" s="5">
        <v>0</v>
      </c>
      <c r="AF13" s="5">
        <v>0</v>
      </c>
      <c r="AG13" s="5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Q13" s="5">
        <f>SUM(B13:U13)</f>
        <v>1673.1550000000002</v>
      </c>
      <c r="AR13">
        <f>SUM(B13:AC13)</f>
        <v>2078.1550000000002</v>
      </c>
      <c r="AS13">
        <f>SUM(B13:AG13)</f>
        <v>2078.1550000000002</v>
      </c>
      <c r="AT13">
        <f t="shared" si="10"/>
        <v>2078.1550000000002</v>
      </c>
      <c r="AU13">
        <f t="shared" si="11"/>
        <v>2078.1550000000002</v>
      </c>
    </row>
    <row r="14" spans="1:48" x14ac:dyDescent="0.25">
      <c r="A14" s="1">
        <f t="shared" si="12"/>
        <v>44316</v>
      </c>
      <c r="B14" s="7">
        <f>INDEX([1]Fed_Treasury_purchases!$B:$E,MATCH(B$1,[1]Fed_Treasury_purchases!$B:$B,0),4)</f>
        <v>138.09299999999999</v>
      </c>
      <c r="C14" s="7">
        <f>INDEX([1]Fed_Treasury_purchases!$B:$E,MATCH(C$1,[1]Fed_Treasury_purchases!$B:$B,0),4)</f>
        <v>87.891999999999996</v>
      </c>
      <c r="D14" s="7">
        <f>INDEX([1]Fed_Treasury_purchases!$B:$E,MATCH(D$1,[1]Fed_Treasury_purchases!$B:$B,0),4)</f>
        <v>96.159000000000006</v>
      </c>
      <c r="E14" s="7">
        <f>INDEX([1]Fed_Treasury_purchases!$B:$E,MATCH(E$1,[1]Fed_Treasury_purchases!$B:$B,0),4)</f>
        <v>64.995999999999995</v>
      </c>
      <c r="F14" s="7">
        <f>INDEX([1]Fed_Treasury_purchases!$B:$E,MATCH(F$1,[1]Fed_Treasury_purchases!$B:$B,0),4)</f>
        <v>86.918000000000006</v>
      </c>
      <c r="G14" s="7">
        <f>INDEX([1]Fed_Treasury_purchases!$B:$E,MATCH(G$1,[1]Fed_Treasury_purchases!$B:$B,0),4)</f>
        <v>81.709999999999994</v>
      </c>
      <c r="H14" s="7">
        <f>INDEX([1]Fed_Treasury_purchases!$B:$E,MATCH(H$1,[1]Fed_Treasury_purchases!$B:$B,0),4)</f>
        <v>79.393000000000001</v>
      </c>
      <c r="I14" s="7">
        <f>INDEX([1]Fed_Treasury_purchases!$B:$E,MATCH(I$1,[1]Fed_Treasury_purchases!$B:$B,0),4)</f>
        <v>82.334999999999994</v>
      </c>
      <c r="J14" s="7">
        <f>INDEX([1]Fed_Treasury_purchases!$B:$E,MATCH(J$1,[1]Fed_Treasury_purchases!$B:$B,0),4)</f>
        <v>77.191999999999993</v>
      </c>
      <c r="K14" s="7">
        <f>INDEX([1]Fed_Treasury_purchases!$B:$E,MATCH(K$1,[1]Fed_Treasury_purchases!$B:$B,0),4)</f>
        <v>78.466999999999999</v>
      </c>
      <c r="L14" s="7">
        <f>INDEX([1]Fed_Treasury_purchases!$B:$E,MATCH(L$1,[1]Fed_Treasury_purchases!$B:$B,0),4)</f>
        <v>97.703000000000003</v>
      </c>
      <c r="M14">
        <v>80</v>
      </c>
      <c r="N14">
        <v>80</v>
      </c>
      <c r="O14" s="5">
        <v>80</v>
      </c>
      <c r="P14" s="5">
        <v>80</v>
      </c>
      <c r="Q14" s="5">
        <v>80</v>
      </c>
      <c r="R14" s="5">
        <v>80</v>
      </c>
      <c r="S14" s="4"/>
      <c r="T14" s="4"/>
      <c r="U14" s="5">
        <v>240</v>
      </c>
      <c r="V14" s="4"/>
      <c r="W14" s="4"/>
      <c r="X14" s="5">
        <v>190</v>
      </c>
      <c r="Y14" s="4"/>
      <c r="Z14" s="4"/>
      <c r="AA14" s="5">
        <v>145</v>
      </c>
      <c r="AB14" s="5">
        <v>90</v>
      </c>
      <c r="AC14" s="5">
        <v>25</v>
      </c>
      <c r="AD14" s="5">
        <v>0</v>
      </c>
      <c r="AE14" s="5">
        <v>0</v>
      </c>
      <c r="AF14" s="5">
        <v>0</v>
      </c>
      <c r="AG14" s="5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Q14" s="5">
        <f>SUM(B14:U14)</f>
        <v>1690.8580000000002</v>
      </c>
      <c r="AR14">
        <f>SUM(B14:AC14)</f>
        <v>2140.8580000000002</v>
      </c>
      <c r="AS14">
        <f>SUM(B14:AG14)</f>
        <v>2140.8580000000002</v>
      </c>
      <c r="AT14">
        <f t="shared" si="10"/>
        <v>2140.8580000000002</v>
      </c>
      <c r="AU14">
        <f t="shared" si="11"/>
        <v>2140.8580000000002</v>
      </c>
    </row>
    <row r="15" spans="1:48" s="5" customFormat="1" x14ac:dyDescent="0.25">
      <c r="A15" s="6">
        <f t="shared" si="12"/>
        <v>44347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12"/>
      <c r="AQ15" s="8">
        <f>AVERAGE(AQ14,AQ16)</f>
        <v>1683.2980000000002</v>
      </c>
      <c r="AR15" s="8">
        <f>AVERAGE(AR14,AR16)</f>
        <v>2121.7980000000002</v>
      </c>
      <c r="AS15" s="8">
        <f>AVERAGE(AS14,AS16)</f>
        <v>2121.7980000000002</v>
      </c>
      <c r="AT15" s="8">
        <f t="shared" ref="AT15:AU15" si="17">AVERAGE(AT14,AT16)</f>
        <v>2121.7980000000002</v>
      </c>
      <c r="AU15" s="8">
        <f t="shared" si="17"/>
        <v>2121.7980000000002</v>
      </c>
      <c r="AV15" s="12"/>
    </row>
    <row r="16" spans="1:48" x14ac:dyDescent="0.25">
      <c r="A16" s="1">
        <f t="shared" si="12"/>
        <v>44377</v>
      </c>
      <c r="B16" s="7">
        <f>INDEX([1]Fed_Treasury_purchases!$B:$E,MATCH(B$1,[1]Fed_Treasury_purchases!$B:$B,0),4)</f>
        <v>138.09299999999999</v>
      </c>
      <c r="C16" s="7">
        <f>INDEX([1]Fed_Treasury_purchases!$B:$E,MATCH(C$1,[1]Fed_Treasury_purchases!$B:$B,0),4)</f>
        <v>87.891999999999996</v>
      </c>
      <c r="D16" s="7">
        <f>INDEX([1]Fed_Treasury_purchases!$B:$E,MATCH(D$1,[1]Fed_Treasury_purchases!$B:$B,0),4)</f>
        <v>96.159000000000006</v>
      </c>
      <c r="E16" s="7">
        <f>INDEX([1]Fed_Treasury_purchases!$B:$E,MATCH(E$1,[1]Fed_Treasury_purchases!$B:$B,0),4)</f>
        <v>64.995999999999995</v>
      </c>
      <c r="F16" s="7">
        <f>INDEX([1]Fed_Treasury_purchases!$B:$E,MATCH(F$1,[1]Fed_Treasury_purchases!$B:$B,0),4)</f>
        <v>86.918000000000006</v>
      </c>
      <c r="G16" s="7">
        <f>INDEX([1]Fed_Treasury_purchases!$B:$E,MATCH(G$1,[1]Fed_Treasury_purchases!$B:$B,0),4)</f>
        <v>81.709999999999994</v>
      </c>
      <c r="H16" s="7">
        <f>INDEX([1]Fed_Treasury_purchases!$B:$E,MATCH(H$1,[1]Fed_Treasury_purchases!$B:$B,0),4)</f>
        <v>79.393000000000001</v>
      </c>
      <c r="I16" s="7">
        <f>INDEX([1]Fed_Treasury_purchases!$B:$E,MATCH(I$1,[1]Fed_Treasury_purchases!$B:$B,0),4)</f>
        <v>82.334999999999994</v>
      </c>
      <c r="J16" s="7">
        <f>INDEX([1]Fed_Treasury_purchases!$B:$E,MATCH(J$1,[1]Fed_Treasury_purchases!$B:$B,0),4)</f>
        <v>77.191999999999993</v>
      </c>
      <c r="K16" s="7">
        <f>INDEX([1]Fed_Treasury_purchases!$B:$E,MATCH(K$1,[1]Fed_Treasury_purchases!$B:$B,0),4)</f>
        <v>78.466999999999999</v>
      </c>
      <c r="L16" s="7">
        <f>INDEX([1]Fed_Treasury_purchases!$B:$E,MATCH(L$1,[1]Fed_Treasury_purchases!$B:$B,0),4)</f>
        <v>97.703000000000003</v>
      </c>
      <c r="M16" s="7">
        <f>INDEX([1]Fed_Treasury_purchases!$B:$E,MATCH(M$1,[1]Fed_Treasury_purchases!$B:$B,0),4)</f>
        <v>72.484999999999999</v>
      </c>
      <c r="N16" s="7">
        <f>INDEX([1]Fed_Treasury_purchases!$B:$E,MATCH(N$1,[1]Fed_Treasury_purchases!$B:$B,0),4)</f>
        <v>72.394999999999996</v>
      </c>
      <c r="O16" s="5">
        <v>80</v>
      </c>
      <c r="P16">
        <v>80</v>
      </c>
      <c r="Q16">
        <v>80</v>
      </c>
      <c r="R16" s="5">
        <v>80</v>
      </c>
      <c r="S16" s="5">
        <v>80</v>
      </c>
      <c r="T16" s="5">
        <v>80</v>
      </c>
      <c r="U16" s="5">
        <v>80</v>
      </c>
      <c r="V16" s="4"/>
      <c r="W16" s="4"/>
      <c r="X16" s="5">
        <v>200</v>
      </c>
      <c r="Y16" s="4"/>
      <c r="Z16" s="4"/>
      <c r="AA16" s="5">
        <v>135</v>
      </c>
      <c r="AB16" s="5">
        <v>70</v>
      </c>
      <c r="AC16" s="5">
        <v>22</v>
      </c>
      <c r="AD16" s="5">
        <v>0</v>
      </c>
      <c r="AE16" s="5">
        <v>0</v>
      </c>
      <c r="AF16" s="5">
        <v>0</v>
      </c>
      <c r="AG16" s="5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Q16" s="5">
        <f>SUM(B16:U16)</f>
        <v>1675.7380000000001</v>
      </c>
      <c r="AR16">
        <f>SUM(B16:AC16)</f>
        <v>2102.7380000000003</v>
      </c>
      <c r="AS16">
        <f>SUM(B16:AG16)</f>
        <v>2102.7380000000003</v>
      </c>
      <c r="AT16">
        <f t="shared" si="10"/>
        <v>2102.7380000000003</v>
      </c>
      <c r="AU16">
        <f t="shared" si="11"/>
        <v>2102.7380000000003</v>
      </c>
    </row>
    <row r="17" spans="1:47" x14ac:dyDescent="0.25">
      <c r="A17" s="1">
        <f t="shared" si="12"/>
        <v>44408</v>
      </c>
      <c r="B17" s="7">
        <f>INDEX([1]Fed_Treasury_purchases!$B:$E,MATCH(B$1,[1]Fed_Treasury_purchases!$B:$B,0),4)</f>
        <v>138.09299999999999</v>
      </c>
      <c r="C17" s="7">
        <f>INDEX([1]Fed_Treasury_purchases!$B:$E,MATCH(C$1,[1]Fed_Treasury_purchases!$B:$B,0),4)</f>
        <v>87.891999999999996</v>
      </c>
      <c r="D17" s="7">
        <f>INDEX([1]Fed_Treasury_purchases!$B:$E,MATCH(D$1,[1]Fed_Treasury_purchases!$B:$B,0),4)</f>
        <v>96.159000000000006</v>
      </c>
      <c r="E17" s="7">
        <f>INDEX([1]Fed_Treasury_purchases!$B:$E,MATCH(E$1,[1]Fed_Treasury_purchases!$B:$B,0),4)</f>
        <v>64.995999999999995</v>
      </c>
      <c r="F17" s="7">
        <f>INDEX([1]Fed_Treasury_purchases!$B:$E,MATCH(F$1,[1]Fed_Treasury_purchases!$B:$B,0),4)</f>
        <v>86.918000000000006</v>
      </c>
      <c r="G17" s="7">
        <f>INDEX([1]Fed_Treasury_purchases!$B:$E,MATCH(G$1,[1]Fed_Treasury_purchases!$B:$B,0),4)</f>
        <v>81.709999999999994</v>
      </c>
      <c r="H17" s="7">
        <f>INDEX([1]Fed_Treasury_purchases!$B:$E,MATCH(H$1,[1]Fed_Treasury_purchases!$B:$B,0),4)</f>
        <v>79.393000000000001</v>
      </c>
      <c r="I17" s="7">
        <f>INDEX([1]Fed_Treasury_purchases!$B:$E,MATCH(I$1,[1]Fed_Treasury_purchases!$B:$B,0),4)</f>
        <v>82.334999999999994</v>
      </c>
      <c r="J17" s="7">
        <f>INDEX([1]Fed_Treasury_purchases!$B:$E,MATCH(J$1,[1]Fed_Treasury_purchases!$B:$B,0),4)</f>
        <v>77.191999999999993</v>
      </c>
      <c r="K17" s="7">
        <f>INDEX([1]Fed_Treasury_purchases!$B:$E,MATCH(K$1,[1]Fed_Treasury_purchases!$B:$B,0),4)</f>
        <v>78.466999999999999</v>
      </c>
      <c r="L17" s="7">
        <f>INDEX([1]Fed_Treasury_purchases!$B:$E,MATCH(L$1,[1]Fed_Treasury_purchases!$B:$B,0),4)</f>
        <v>97.703000000000003</v>
      </c>
      <c r="M17" s="7">
        <f>INDEX([1]Fed_Treasury_purchases!$B:$E,MATCH(M$1,[1]Fed_Treasury_purchases!$B:$B,0),4)</f>
        <v>72.484999999999999</v>
      </c>
      <c r="N17" s="7">
        <f>INDEX([1]Fed_Treasury_purchases!$B:$E,MATCH(N$1,[1]Fed_Treasury_purchases!$B:$B,0),4)</f>
        <v>72.394999999999996</v>
      </c>
      <c r="O17" s="7">
        <f>INDEX([1]Fed_Treasury_purchases!$B:$E,MATCH(O$1,[1]Fed_Treasury_purchases!$B:$B,0),4)</f>
        <v>96.228999999999999</v>
      </c>
      <c r="P17" s="7">
        <f>INDEX([1]Fed_Treasury_purchases!$B:$E,MATCH(P$1,[1]Fed_Treasury_purchases!$B:$B,0),4)</f>
        <v>80.353999999999999</v>
      </c>
      <c r="Q17">
        <v>80</v>
      </c>
      <c r="R17">
        <v>80</v>
      </c>
      <c r="S17">
        <v>80</v>
      </c>
      <c r="T17">
        <v>80</v>
      </c>
      <c r="U17">
        <v>80</v>
      </c>
      <c r="V17">
        <v>70</v>
      </c>
      <c r="W17">
        <v>60</v>
      </c>
      <c r="X17" s="5">
        <v>60</v>
      </c>
      <c r="Y17" s="4"/>
      <c r="Z17" s="4"/>
      <c r="AA17" s="5">
        <v>120</v>
      </c>
      <c r="AB17" s="5">
        <v>60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Q17" s="5">
        <f>SUM(B17:U17)</f>
        <v>1692.3210000000001</v>
      </c>
      <c r="AR17">
        <f>SUM(B17:AC17)</f>
        <v>2062.3209999999999</v>
      </c>
      <c r="AS17">
        <f>SUM(B17:AG17)</f>
        <v>2062.3209999999999</v>
      </c>
      <c r="AT17">
        <f t="shared" si="10"/>
        <v>2062.3209999999999</v>
      </c>
      <c r="AU17">
        <f t="shared" si="11"/>
        <v>2062.3209999999999</v>
      </c>
    </row>
    <row r="18" spans="1:47" x14ac:dyDescent="0.25">
      <c r="A18" s="1">
        <f t="shared" si="12"/>
        <v>44439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Q18" s="8">
        <f>AVERAGE(AQ17,AQ19)</f>
        <v>1690.9790000000003</v>
      </c>
      <c r="AR18" s="8">
        <f>AVERAGE(AR17,AR19)</f>
        <v>2000.979</v>
      </c>
      <c r="AS18" s="8">
        <f>AVERAGE(AS17,AS19)</f>
        <v>2000.979</v>
      </c>
      <c r="AT18" s="8">
        <f t="shared" ref="AT18:AU18" si="18">AVERAGE(AT17,AT19)</f>
        <v>2000.979</v>
      </c>
      <c r="AU18" s="8">
        <f t="shared" si="18"/>
        <v>2000.979</v>
      </c>
    </row>
    <row r="19" spans="1:47" x14ac:dyDescent="0.25">
      <c r="A19" s="1">
        <f t="shared" si="12"/>
        <v>44469</v>
      </c>
      <c r="B19" s="7">
        <f>INDEX([1]Fed_Treasury_purchases!$B:$E,MATCH(B$1,[1]Fed_Treasury_purchases!$B:$B,0),4)</f>
        <v>138.09299999999999</v>
      </c>
      <c r="C19" s="7">
        <f>INDEX([1]Fed_Treasury_purchases!$B:$E,MATCH(C$1,[1]Fed_Treasury_purchases!$B:$B,0),4)</f>
        <v>87.891999999999996</v>
      </c>
      <c r="D19" s="7">
        <f>INDEX([1]Fed_Treasury_purchases!$B:$E,MATCH(D$1,[1]Fed_Treasury_purchases!$B:$B,0),4)</f>
        <v>96.159000000000006</v>
      </c>
      <c r="E19" s="7">
        <f>INDEX([1]Fed_Treasury_purchases!$B:$E,MATCH(E$1,[1]Fed_Treasury_purchases!$B:$B,0),4)</f>
        <v>64.995999999999995</v>
      </c>
      <c r="F19" s="7">
        <f>INDEX([1]Fed_Treasury_purchases!$B:$E,MATCH(F$1,[1]Fed_Treasury_purchases!$B:$B,0),4)</f>
        <v>86.918000000000006</v>
      </c>
      <c r="G19" s="7">
        <f>INDEX([1]Fed_Treasury_purchases!$B:$E,MATCH(G$1,[1]Fed_Treasury_purchases!$B:$B,0),4)</f>
        <v>81.709999999999994</v>
      </c>
      <c r="H19" s="7">
        <f>INDEX([1]Fed_Treasury_purchases!$B:$E,MATCH(H$1,[1]Fed_Treasury_purchases!$B:$B,0),4)</f>
        <v>79.393000000000001</v>
      </c>
      <c r="I19" s="7">
        <f>INDEX([1]Fed_Treasury_purchases!$B:$E,MATCH(I$1,[1]Fed_Treasury_purchases!$B:$B,0),4)</f>
        <v>82.334999999999994</v>
      </c>
      <c r="J19" s="7">
        <f>INDEX([1]Fed_Treasury_purchases!$B:$E,MATCH(J$1,[1]Fed_Treasury_purchases!$B:$B,0),4)</f>
        <v>77.191999999999993</v>
      </c>
      <c r="K19" s="7">
        <f>INDEX([1]Fed_Treasury_purchases!$B:$E,MATCH(K$1,[1]Fed_Treasury_purchases!$B:$B,0),4)</f>
        <v>78.466999999999999</v>
      </c>
      <c r="L19" s="7">
        <f>INDEX([1]Fed_Treasury_purchases!$B:$E,MATCH(L$1,[1]Fed_Treasury_purchases!$B:$B,0),4)</f>
        <v>97.703000000000003</v>
      </c>
      <c r="M19" s="7">
        <f>INDEX([1]Fed_Treasury_purchases!$B:$E,MATCH(M$1,[1]Fed_Treasury_purchases!$B:$B,0),4)</f>
        <v>72.484999999999999</v>
      </c>
      <c r="N19" s="7">
        <f>INDEX([1]Fed_Treasury_purchases!$B:$E,MATCH(N$1,[1]Fed_Treasury_purchases!$B:$B,0),4)</f>
        <v>72.394999999999996</v>
      </c>
      <c r="O19" s="7">
        <f>INDEX([1]Fed_Treasury_purchases!$B:$E,MATCH(O$1,[1]Fed_Treasury_purchases!$B:$B,0),4)</f>
        <v>96.228999999999999</v>
      </c>
      <c r="P19" s="7">
        <f>INDEX([1]Fed_Treasury_purchases!$B:$E,MATCH(P$1,[1]Fed_Treasury_purchases!$B:$B,0),4)</f>
        <v>80.353999999999999</v>
      </c>
      <c r="Q19" s="7">
        <f>INDEX([1]Fed_Treasury_purchases!$B:$E,MATCH(Q$1,[1]Fed_Treasury_purchases!$B:$B,0),4)</f>
        <v>82.632000000000005</v>
      </c>
      <c r="R19" s="7">
        <f>INDEX([1]Fed_Treasury_purchases!$B:$E,MATCH(R$1,[1]Fed_Treasury_purchases!$B:$B,0),4)</f>
        <v>84.683999999999997</v>
      </c>
      <c r="S19">
        <v>80</v>
      </c>
      <c r="T19">
        <v>80</v>
      </c>
      <c r="U19">
        <v>70</v>
      </c>
      <c r="V19">
        <v>60</v>
      </c>
      <c r="W19">
        <v>50</v>
      </c>
      <c r="X19">
        <v>50</v>
      </c>
      <c r="Y19">
        <v>40</v>
      </c>
      <c r="Z19">
        <v>25</v>
      </c>
      <c r="AA19" s="5">
        <v>15</v>
      </c>
      <c r="AB19">
        <v>10</v>
      </c>
      <c r="AC19">
        <v>0</v>
      </c>
      <c r="AD19">
        <v>0</v>
      </c>
      <c r="AE19">
        <v>0</v>
      </c>
      <c r="AF19">
        <v>0</v>
      </c>
      <c r="AG19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Q19" s="5">
        <f>SUM(B19:U19)</f>
        <v>1689.6370000000002</v>
      </c>
      <c r="AR19">
        <f>SUM(B19:AC19)</f>
        <v>1939.6370000000002</v>
      </c>
      <c r="AS19">
        <f>SUM(B19:AG19)</f>
        <v>1939.6370000000002</v>
      </c>
      <c r="AT19">
        <f t="shared" si="10"/>
        <v>1939.6370000000002</v>
      </c>
      <c r="AU19">
        <f t="shared" si="11"/>
        <v>1939.6370000000002</v>
      </c>
    </row>
    <row r="20" spans="1:47" x14ac:dyDescent="0.25">
      <c r="A20" s="1">
        <f t="shared" si="12"/>
        <v>44500</v>
      </c>
      <c r="B20" s="7">
        <f>INDEX([1]Fed_Treasury_purchases!$B:$E,MATCH(B$1,[1]Fed_Treasury_purchases!$B:$B,0),4)</f>
        <v>138.09299999999999</v>
      </c>
      <c r="C20" s="7">
        <f>INDEX([1]Fed_Treasury_purchases!$B:$E,MATCH(C$1,[1]Fed_Treasury_purchases!$B:$B,0),4)</f>
        <v>87.891999999999996</v>
      </c>
      <c r="D20" s="7">
        <f>INDEX([1]Fed_Treasury_purchases!$B:$E,MATCH(D$1,[1]Fed_Treasury_purchases!$B:$B,0),4)</f>
        <v>96.159000000000006</v>
      </c>
      <c r="E20" s="7">
        <f>INDEX([1]Fed_Treasury_purchases!$B:$E,MATCH(E$1,[1]Fed_Treasury_purchases!$B:$B,0),4)</f>
        <v>64.995999999999995</v>
      </c>
      <c r="F20" s="7">
        <f>INDEX([1]Fed_Treasury_purchases!$B:$E,MATCH(F$1,[1]Fed_Treasury_purchases!$B:$B,0),4)</f>
        <v>86.918000000000006</v>
      </c>
      <c r="G20" s="7">
        <f>INDEX([1]Fed_Treasury_purchases!$B:$E,MATCH(G$1,[1]Fed_Treasury_purchases!$B:$B,0),4)</f>
        <v>81.709999999999994</v>
      </c>
      <c r="H20" s="7">
        <f>INDEX([1]Fed_Treasury_purchases!$B:$E,MATCH(H$1,[1]Fed_Treasury_purchases!$B:$B,0),4)</f>
        <v>79.393000000000001</v>
      </c>
      <c r="I20" s="7">
        <f>INDEX([1]Fed_Treasury_purchases!$B:$E,MATCH(I$1,[1]Fed_Treasury_purchases!$B:$B,0),4)</f>
        <v>82.334999999999994</v>
      </c>
      <c r="J20" s="7">
        <f>INDEX([1]Fed_Treasury_purchases!$B:$E,MATCH(J$1,[1]Fed_Treasury_purchases!$B:$B,0),4)</f>
        <v>77.191999999999993</v>
      </c>
      <c r="K20" s="7">
        <f>INDEX([1]Fed_Treasury_purchases!$B:$E,MATCH(K$1,[1]Fed_Treasury_purchases!$B:$B,0),4)</f>
        <v>78.466999999999999</v>
      </c>
      <c r="L20" s="7">
        <f>INDEX([1]Fed_Treasury_purchases!$B:$E,MATCH(L$1,[1]Fed_Treasury_purchases!$B:$B,0),4)</f>
        <v>97.703000000000003</v>
      </c>
      <c r="M20" s="7">
        <f>INDEX([1]Fed_Treasury_purchases!$B:$E,MATCH(M$1,[1]Fed_Treasury_purchases!$B:$B,0),4)</f>
        <v>72.484999999999999</v>
      </c>
      <c r="N20" s="7">
        <f>INDEX([1]Fed_Treasury_purchases!$B:$E,MATCH(N$1,[1]Fed_Treasury_purchases!$B:$B,0),4)</f>
        <v>72.394999999999996</v>
      </c>
      <c r="O20" s="7">
        <f>INDEX([1]Fed_Treasury_purchases!$B:$E,MATCH(O$1,[1]Fed_Treasury_purchases!$B:$B,0),4)</f>
        <v>96.228999999999999</v>
      </c>
      <c r="P20" s="7">
        <f>INDEX([1]Fed_Treasury_purchases!$B:$E,MATCH(P$1,[1]Fed_Treasury_purchases!$B:$B,0),4)</f>
        <v>80.353999999999999</v>
      </c>
      <c r="Q20" s="7">
        <f>INDEX([1]Fed_Treasury_purchases!$B:$E,MATCH(Q$1,[1]Fed_Treasury_purchases!$B:$B,0),4)</f>
        <v>82.632000000000005</v>
      </c>
      <c r="R20" s="7">
        <f>INDEX([1]Fed_Treasury_purchases!$B:$E,MATCH(R$1,[1]Fed_Treasury_purchases!$B:$B,0),4)</f>
        <v>84.683999999999997</v>
      </c>
      <c r="S20" s="7">
        <f>INDEX([1]Fed_Treasury_purchases!$B:$E,MATCH(S$1,[1]Fed_Treasury_purchases!$B:$B,0),4)</f>
        <v>82.274000000000001</v>
      </c>
      <c r="T20" s="16">
        <v>75</v>
      </c>
      <c r="U20" s="17">
        <v>65</v>
      </c>
      <c r="V20" s="17">
        <v>55</v>
      </c>
      <c r="W20" s="17">
        <v>45</v>
      </c>
      <c r="X20" s="17">
        <v>35</v>
      </c>
      <c r="Y20" s="17">
        <v>25</v>
      </c>
      <c r="Z20" s="17">
        <v>15</v>
      </c>
      <c r="AA20" s="17">
        <v>5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18"/>
      <c r="AQ20" s="5">
        <f>SUM(B20:U20)</f>
        <v>1681.9110000000001</v>
      </c>
      <c r="AR20">
        <f>SUM(B20:AC20)</f>
        <v>1861.9110000000001</v>
      </c>
      <c r="AS20">
        <f>SUM(B20:AG20)</f>
        <v>1861.9110000000001</v>
      </c>
      <c r="AT20">
        <f t="shared" si="10"/>
        <v>1861.9110000000001</v>
      </c>
      <c r="AU20">
        <f t="shared" si="11"/>
        <v>1861.9110000000001</v>
      </c>
    </row>
    <row r="21" spans="1:47" x14ac:dyDescent="0.25">
      <c r="A21" s="1">
        <f t="shared" si="12"/>
        <v>44530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Q21" s="8">
        <f t="shared" ref="AQ21:AU21" si="19">AVERAGE(AQ20,AQ22)</f>
        <v>1681.3820000000001</v>
      </c>
      <c r="AR21" s="8">
        <f t="shared" si="19"/>
        <v>1819.7247500000001</v>
      </c>
      <c r="AS21" s="8">
        <f t="shared" si="19"/>
        <v>1769.7247500000001</v>
      </c>
      <c r="AT21" s="8">
        <f t="shared" si="19"/>
        <v>1595.7247500000001</v>
      </c>
      <c r="AU21" s="8">
        <f t="shared" si="19"/>
        <v>1415.2247500000001</v>
      </c>
    </row>
    <row r="22" spans="1:47" x14ac:dyDescent="0.25">
      <c r="A22" s="1">
        <f t="shared" si="12"/>
        <v>44561</v>
      </c>
      <c r="B22" s="7">
        <f>INDEX([1]Fed_Treasury_purchases!$B:$E,MATCH(B$1,[1]Fed_Treasury_purchases!$B:$B,0),4)</f>
        <v>138.09299999999999</v>
      </c>
      <c r="C22" s="7">
        <f>INDEX([1]Fed_Treasury_purchases!$B:$E,MATCH(C$1,[1]Fed_Treasury_purchases!$B:$B,0),4)</f>
        <v>87.891999999999996</v>
      </c>
      <c r="D22" s="7">
        <f>INDEX([1]Fed_Treasury_purchases!$B:$E,MATCH(D$1,[1]Fed_Treasury_purchases!$B:$B,0),4)</f>
        <v>96.159000000000006</v>
      </c>
      <c r="E22" s="7">
        <f>INDEX([1]Fed_Treasury_purchases!$B:$E,MATCH(E$1,[1]Fed_Treasury_purchases!$B:$B,0),4)</f>
        <v>64.995999999999995</v>
      </c>
      <c r="F22" s="7">
        <f>INDEX([1]Fed_Treasury_purchases!$B:$E,MATCH(F$1,[1]Fed_Treasury_purchases!$B:$B,0),4)</f>
        <v>86.918000000000006</v>
      </c>
      <c r="G22" s="7">
        <f>INDEX([1]Fed_Treasury_purchases!$B:$E,MATCH(G$1,[1]Fed_Treasury_purchases!$B:$B,0),4)</f>
        <v>81.709999999999994</v>
      </c>
      <c r="H22" s="7">
        <f>INDEX([1]Fed_Treasury_purchases!$B:$E,MATCH(H$1,[1]Fed_Treasury_purchases!$B:$B,0),4)</f>
        <v>79.393000000000001</v>
      </c>
      <c r="I22" s="7">
        <f>INDEX([1]Fed_Treasury_purchases!$B:$E,MATCH(I$1,[1]Fed_Treasury_purchases!$B:$B,0),4)</f>
        <v>82.334999999999994</v>
      </c>
      <c r="J22" s="7">
        <f>INDEX([1]Fed_Treasury_purchases!$B:$E,MATCH(J$1,[1]Fed_Treasury_purchases!$B:$B,0),4)</f>
        <v>77.191999999999993</v>
      </c>
      <c r="K22" s="7">
        <f>INDEX([1]Fed_Treasury_purchases!$B:$E,MATCH(K$1,[1]Fed_Treasury_purchases!$B:$B,0),4)</f>
        <v>78.466999999999999</v>
      </c>
      <c r="L22" s="7">
        <f>INDEX([1]Fed_Treasury_purchases!$B:$E,MATCH(L$1,[1]Fed_Treasury_purchases!$B:$B,0),4)</f>
        <v>97.703000000000003</v>
      </c>
      <c r="M22" s="7">
        <f>INDEX([1]Fed_Treasury_purchases!$B:$E,MATCH(M$1,[1]Fed_Treasury_purchases!$B:$B,0),4)</f>
        <v>72.484999999999999</v>
      </c>
      <c r="N22" s="7">
        <f>INDEX([1]Fed_Treasury_purchases!$B:$E,MATCH(N$1,[1]Fed_Treasury_purchases!$B:$B,0),4)</f>
        <v>72.394999999999996</v>
      </c>
      <c r="O22" s="7">
        <f>INDEX([1]Fed_Treasury_purchases!$B:$E,MATCH(O$1,[1]Fed_Treasury_purchases!$B:$B,0),4)</f>
        <v>96.228999999999999</v>
      </c>
      <c r="P22" s="7">
        <f>INDEX([1]Fed_Treasury_purchases!$B:$E,MATCH(P$1,[1]Fed_Treasury_purchases!$B:$B,0),4)</f>
        <v>80.353999999999999</v>
      </c>
      <c r="Q22" s="7">
        <f>INDEX([1]Fed_Treasury_purchases!$B:$E,MATCH(Q$1,[1]Fed_Treasury_purchases!$B:$B,0),4)</f>
        <v>82.632000000000005</v>
      </c>
      <c r="R22" s="7">
        <f>INDEX([1]Fed_Treasury_purchases!$B:$E,MATCH(R$1,[1]Fed_Treasury_purchases!$B:$B,0),4)</f>
        <v>84.683999999999997</v>
      </c>
      <c r="S22" s="7">
        <f>INDEX([1]Fed_Treasury_purchases!$B:$E,MATCH(S$1,[1]Fed_Treasury_purchases!$B:$B,0),4)</f>
        <v>82.274000000000001</v>
      </c>
      <c r="T22" s="7">
        <f>INDEX([1]Fed_Treasury_purchases!$B:$E,MATCH(T$1,[1]Fed_Treasury_purchases!$B:$B,0),4)</f>
        <v>65.570999999999998</v>
      </c>
      <c r="U22" s="7">
        <f>INDEX([1]Fed_Treasury_purchases!$B:$E,MATCH(U$1,[1]Fed_Treasury_purchases!$B:$B,0),4)</f>
        <v>73.370999999999995</v>
      </c>
      <c r="V22" s="15">
        <f>U22/2+40/2</f>
        <v>56.685499999999998</v>
      </c>
      <c r="W22">
        <f>40/2+20/2</f>
        <v>30</v>
      </c>
      <c r="X22">
        <f>20/2</f>
        <v>10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-50</v>
      </c>
      <c r="AG22">
        <v>-50</v>
      </c>
      <c r="AH22">
        <v>-60</v>
      </c>
      <c r="AI22">
        <v>-88</v>
      </c>
      <c r="AJ22">
        <v>-100</v>
      </c>
      <c r="AK22">
        <v>-100</v>
      </c>
      <c r="AL22">
        <v>-100</v>
      </c>
      <c r="AM22">
        <v>-93</v>
      </c>
      <c r="AN22">
        <v>-85</v>
      </c>
      <c r="AO22">
        <v>-83</v>
      </c>
      <c r="AQ22" s="5">
        <f>SUM(B22:U22)</f>
        <v>1680.8530000000001</v>
      </c>
      <c r="AR22">
        <f>SUM(B22:AC22)</f>
        <v>1777.5385000000001</v>
      </c>
      <c r="AS22">
        <f>SUM(B22:AG22)</f>
        <v>1677.5385000000001</v>
      </c>
      <c r="AT22">
        <f t="shared" ref="AT22" si="20">SUM(B22:AK22)</f>
        <v>1329.5385000000001</v>
      </c>
      <c r="AU22">
        <f t="shared" ref="AU22" si="21">SUM(B22:AO22)</f>
        <v>968.53850000000011</v>
      </c>
    </row>
    <row r="23" spans="1:47" x14ac:dyDescent="0.25">
      <c r="A23" s="1">
        <f t="shared" si="12"/>
        <v>44592</v>
      </c>
      <c r="B23" s="7">
        <f>INDEX([1]Fed_Treasury_purchases!$B:$E,MATCH(B$1,[1]Fed_Treasury_purchases!$B:$B,0),4)</f>
        <v>138.09299999999999</v>
      </c>
      <c r="C23" s="7">
        <f>INDEX([1]Fed_Treasury_purchases!$B:$E,MATCH(C$1,[1]Fed_Treasury_purchases!$B:$B,0),4)</f>
        <v>87.891999999999996</v>
      </c>
      <c r="D23" s="7">
        <f>INDEX([1]Fed_Treasury_purchases!$B:$E,MATCH(D$1,[1]Fed_Treasury_purchases!$B:$B,0),4)</f>
        <v>96.159000000000006</v>
      </c>
      <c r="E23" s="7">
        <f>INDEX([1]Fed_Treasury_purchases!$B:$E,MATCH(E$1,[1]Fed_Treasury_purchases!$B:$B,0),4)</f>
        <v>64.995999999999995</v>
      </c>
      <c r="F23" s="7">
        <f>INDEX([1]Fed_Treasury_purchases!$B:$E,MATCH(F$1,[1]Fed_Treasury_purchases!$B:$B,0),4)</f>
        <v>86.918000000000006</v>
      </c>
      <c r="G23" s="7">
        <f>INDEX([1]Fed_Treasury_purchases!$B:$E,MATCH(G$1,[1]Fed_Treasury_purchases!$B:$B,0),4)</f>
        <v>81.709999999999994</v>
      </c>
      <c r="H23" s="7">
        <f>INDEX([1]Fed_Treasury_purchases!$B:$E,MATCH(H$1,[1]Fed_Treasury_purchases!$B:$B,0),4)</f>
        <v>79.393000000000001</v>
      </c>
      <c r="I23" s="7">
        <f>INDEX([1]Fed_Treasury_purchases!$B:$E,MATCH(I$1,[1]Fed_Treasury_purchases!$B:$B,0),4)</f>
        <v>82.334999999999994</v>
      </c>
      <c r="J23" s="7">
        <f>INDEX([1]Fed_Treasury_purchases!$B:$E,MATCH(J$1,[1]Fed_Treasury_purchases!$B:$B,0),4)</f>
        <v>77.191999999999993</v>
      </c>
      <c r="K23" s="7">
        <f>INDEX([1]Fed_Treasury_purchases!$B:$E,MATCH(K$1,[1]Fed_Treasury_purchases!$B:$B,0),4)</f>
        <v>78.466999999999999</v>
      </c>
      <c r="L23" s="7">
        <f>INDEX([1]Fed_Treasury_purchases!$B:$E,MATCH(L$1,[1]Fed_Treasury_purchases!$B:$B,0),4)</f>
        <v>97.703000000000003</v>
      </c>
      <c r="M23" s="7">
        <f>INDEX([1]Fed_Treasury_purchases!$B:$E,MATCH(M$1,[1]Fed_Treasury_purchases!$B:$B,0),4)</f>
        <v>72.484999999999999</v>
      </c>
      <c r="N23" s="7">
        <f>INDEX([1]Fed_Treasury_purchases!$B:$E,MATCH(N$1,[1]Fed_Treasury_purchases!$B:$B,0),4)</f>
        <v>72.394999999999996</v>
      </c>
      <c r="O23" s="7">
        <f>INDEX([1]Fed_Treasury_purchases!$B:$E,MATCH(O$1,[1]Fed_Treasury_purchases!$B:$B,0),4)</f>
        <v>96.228999999999999</v>
      </c>
      <c r="P23" s="7">
        <f>INDEX([1]Fed_Treasury_purchases!$B:$E,MATCH(P$1,[1]Fed_Treasury_purchases!$B:$B,0),4)</f>
        <v>80.353999999999999</v>
      </c>
      <c r="Q23" s="7">
        <f>INDEX([1]Fed_Treasury_purchases!$B:$E,MATCH(Q$1,[1]Fed_Treasury_purchases!$B:$B,0),4)</f>
        <v>82.632000000000005</v>
      </c>
      <c r="R23" s="7">
        <f>INDEX([1]Fed_Treasury_purchases!$B:$E,MATCH(R$1,[1]Fed_Treasury_purchases!$B:$B,0),4)</f>
        <v>84.683999999999997</v>
      </c>
      <c r="S23" s="7">
        <f>INDEX([1]Fed_Treasury_purchases!$B:$E,MATCH(S$1,[1]Fed_Treasury_purchases!$B:$B,0),4)</f>
        <v>82.274000000000001</v>
      </c>
      <c r="T23" s="7">
        <f>INDEX([1]Fed_Treasury_purchases!$B:$E,MATCH(T$1,[1]Fed_Treasury_purchases!$B:$B,0),4)</f>
        <v>65.570999999999998</v>
      </c>
      <c r="U23" s="7">
        <f>INDEX([1]Fed_Treasury_purchases!$B:$E,MATCH(U$1,[1]Fed_Treasury_purchases!$B:$B,0),4)</f>
        <v>73.370999999999995</v>
      </c>
      <c r="V23" s="19">
        <f>U23/2+40/2</f>
        <v>56.685499999999998</v>
      </c>
      <c r="W23">
        <v>30</v>
      </c>
      <c r="X23">
        <v>10</v>
      </c>
      <c r="Y23">
        <v>0</v>
      </c>
      <c r="Z23">
        <v>0</v>
      </c>
      <c r="AA23">
        <v>0</v>
      </c>
      <c r="AB23">
        <v>-54</v>
      </c>
      <c r="AC23">
        <v>-120</v>
      </c>
      <c r="AD23">
        <v>-150</v>
      </c>
      <c r="AE23">
        <v>-158</v>
      </c>
      <c r="AF23">
        <v>-150</v>
      </c>
      <c r="AG23">
        <v>-150</v>
      </c>
      <c r="AH23">
        <v>-135</v>
      </c>
      <c r="AI23">
        <v>-141</v>
      </c>
      <c r="AJ23">
        <v>-135</v>
      </c>
      <c r="AK23">
        <v>-115</v>
      </c>
      <c r="AL23">
        <v>-112</v>
      </c>
      <c r="AM23">
        <v>-77</v>
      </c>
      <c r="AN23">
        <v>-35</v>
      </c>
      <c r="AO23">
        <v>-35</v>
      </c>
      <c r="AQ23" s="5">
        <f>SUM(B23:U23)</f>
        <v>1680.8530000000001</v>
      </c>
      <c r="AR23">
        <f>SUM(B23:AC23)</f>
        <v>1603.5385000000001</v>
      </c>
      <c r="AS23">
        <f>SUM(B23:AG23)</f>
        <v>995.53850000000011</v>
      </c>
      <c r="AT23">
        <f t="shared" ref="AT23" si="22">SUM(B23:AK23)</f>
        <v>469.53850000000011</v>
      </c>
      <c r="AU23">
        <f t="shared" ref="AU23" si="23">SUM(B23:AO23)</f>
        <v>210.53850000000011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RowHeight="15" x14ac:dyDescent="0.25"/>
  <cols>
    <col min="1" max="3" width="15.7109375" style="1" customWidth="1"/>
  </cols>
  <sheetData>
    <row r="1" spans="1:3" s="2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43951</v>
      </c>
      <c r="B2" s="1">
        <v>43936</v>
      </c>
      <c r="C2" s="1">
        <v>43941</v>
      </c>
    </row>
    <row r="3" spans="1:3" x14ac:dyDescent="0.25">
      <c r="A3" s="1">
        <v>43982</v>
      </c>
      <c r="B3" s="1">
        <v>43978</v>
      </c>
      <c r="C3" s="1">
        <v>43983</v>
      </c>
    </row>
    <row r="4" spans="1:3" x14ac:dyDescent="0.25">
      <c r="A4" s="1">
        <v>44043</v>
      </c>
      <c r="B4" s="1">
        <v>44027</v>
      </c>
      <c r="C4" s="1">
        <v>44032</v>
      </c>
    </row>
    <row r="5" spans="1:3" x14ac:dyDescent="0.25">
      <c r="A5" s="1">
        <v>44104</v>
      </c>
      <c r="B5" s="1">
        <v>44076</v>
      </c>
      <c r="C5" s="1">
        <v>44082</v>
      </c>
    </row>
    <row r="6" spans="1:3" x14ac:dyDescent="0.25">
      <c r="A6" s="1">
        <v>44135</v>
      </c>
      <c r="B6" s="1">
        <v>44125</v>
      </c>
      <c r="C6" s="1">
        <v>44130</v>
      </c>
    </row>
    <row r="7" spans="1:3" x14ac:dyDescent="0.25">
      <c r="A7" s="1">
        <v>44196</v>
      </c>
      <c r="B7" s="1">
        <v>44167</v>
      </c>
      <c r="C7" s="1">
        <v>44172</v>
      </c>
    </row>
    <row r="8" spans="1:3" x14ac:dyDescent="0.25">
      <c r="A8" s="1">
        <v>44227</v>
      </c>
      <c r="B8" s="1">
        <v>44209</v>
      </c>
      <c r="C8" s="1">
        <v>44215</v>
      </c>
    </row>
    <row r="9" spans="1:3" x14ac:dyDescent="0.25">
      <c r="A9" s="1">
        <v>44286</v>
      </c>
      <c r="B9" s="1">
        <v>44258</v>
      </c>
      <c r="C9" s="1">
        <v>44263</v>
      </c>
    </row>
    <row r="10" spans="1:3" x14ac:dyDescent="0.25">
      <c r="A10" s="1">
        <v>44316</v>
      </c>
      <c r="B10" s="1">
        <v>44300</v>
      </c>
      <c r="C10" s="1">
        <v>44305</v>
      </c>
    </row>
    <row r="11" spans="1:3" x14ac:dyDescent="0.25">
      <c r="A11" s="1">
        <v>44377</v>
      </c>
      <c r="B11" s="1">
        <v>44349</v>
      </c>
      <c r="C11" s="1">
        <v>44354</v>
      </c>
    </row>
    <row r="12" spans="1:3" x14ac:dyDescent="0.25">
      <c r="A12" s="1">
        <v>44408</v>
      </c>
      <c r="B12" s="1">
        <v>44391</v>
      </c>
      <c r="C12" s="1">
        <v>44396</v>
      </c>
    </row>
    <row r="13" spans="1:3" x14ac:dyDescent="0.25">
      <c r="A13" s="1">
        <v>44469</v>
      </c>
      <c r="B13" s="1">
        <v>44447</v>
      </c>
      <c r="C13" s="1">
        <v>44452</v>
      </c>
    </row>
    <row r="14" spans="1:3" x14ac:dyDescent="0.25">
      <c r="A14" s="1">
        <v>44500</v>
      </c>
      <c r="B14" s="1">
        <v>44489</v>
      </c>
      <c r="C14" s="1">
        <v>44494</v>
      </c>
    </row>
    <row r="15" spans="1:3" x14ac:dyDescent="0.25">
      <c r="A15" s="1">
        <v>44561</v>
      </c>
      <c r="B15" s="1">
        <v>44531</v>
      </c>
      <c r="C15" s="1">
        <v>44536</v>
      </c>
    </row>
    <row r="16" spans="1:3" x14ac:dyDescent="0.25">
      <c r="A16" s="1">
        <v>44592</v>
      </c>
      <c r="B16" s="1">
        <v>44573</v>
      </c>
      <c r="C16" s="1">
        <v>44579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</vt:lpstr>
      <vt:lpstr>working</vt:lpstr>
      <vt:lpstr>spd</vt:lpstr>
    </vt:vector>
  </TitlesOfParts>
  <Company>Reserve Bank of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2021-07-22T07:27:51Z</dcterms:created>
  <dcterms:modified xsi:type="dcterms:W3CDTF">2022-03-06T17:59:33Z</dcterms:modified>
</cp:coreProperties>
</file>